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zhao_yang_ttu_edu/Documents/2019-2023PhD/Texas Tech/Research/Zhao’s Data/Paper drafts/First Paper/final version/"/>
    </mc:Choice>
  </mc:AlternateContent>
  <xr:revisionPtr revIDLastSave="0" documentId="8_{68126635-4106-9949-AE97-4093039AC766}" xr6:coauthVersionLast="45" xr6:coauthVersionMax="45" xr10:uidLastSave="{00000000-0000-0000-0000-000000000000}"/>
  <bookViews>
    <workbookView xWindow="4120" yWindow="840" windowWidth="35320" windowHeight="19220" xr2:uid="{00000000-000D-0000-FFFF-FFFF00000000}"/>
  </bookViews>
  <sheets>
    <sheet name="Table S5" sheetId="34" r:id="rId1"/>
    <sheet name="Table S6" sheetId="12" r:id="rId2"/>
    <sheet name="Table S7" sheetId="13" r:id="rId3"/>
    <sheet name="Table S8a" sheetId="11" r:id="rId4"/>
    <sheet name="Table S8b" sheetId="17" r:id="rId5"/>
    <sheet name="Table S9a" sheetId="15" r:id="rId6"/>
    <sheet name="Table S9b" sheetId="19" r:id="rId7"/>
    <sheet name="Table S10" sheetId="21" r:id="rId8"/>
    <sheet name="Table S11" sheetId="22" r:id="rId9"/>
    <sheet name="Table S12a" sheetId="18" r:id="rId10"/>
    <sheet name="Table S12b" sheetId="24" r:id="rId11"/>
    <sheet name="Table S13" sheetId="33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0" i="21" l="1"/>
  <c r="P20" i="21"/>
  <c r="R18" i="21"/>
  <c r="Q18" i="21"/>
  <c r="P18" i="21"/>
  <c r="R16" i="21"/>
  <c r="P16" i="21"/>
  <c r="R6" i="21"/>
  <c r="P6" i="21"/>
  <c r="R5" i="21"/>
  <c r="P5" i="21"/>
  <c r="R10" i="21"/>
  <c r="P10" i="21"/>
  <c r="R9" i="21"/>
  <c r="P9" i="21"/>
  <c r="R8" i="21"/>
  <c r="P8" i="21"/>
  <c r="R12" i="21"/>
  <c r="Q12" i="21"/>
  <c r="P12" i="21"/>
  <c r="O12" i="21"/>
  <c r="R14" i="21"/>
  <c r="Q14" i="21"/>
  <c r="P14" i="21"/>
  <c r="O14" i="21"/>
  <c r="R15" i="21"/>
  <c r="Q15" i="21"/>
  <c r="P15" i="21"/>
  <c r="O15" i="21"/>
  <c r="R17" i="21"/>
  <c r="Q17" i="21"/>
  <c r="P17" i="21"/>
  <c r="O17" i="21"/>
  <c r="R23" i="21"/>
  <c r="Q23" i="21"/>
  <c r="R21" i="21"/>
  <c r="Q21" i="21"/>
  <c r="P21" i="21"/>
  <c r="O21" i="21"/>
  <c r="R7" i="21"/>
  <c r="Q7" i="21"/>
  <c r="P7" i="21"/>
  <c r="O7" i="21"/>
  <c r="R19" i="21"/>
  <c r="Q19" i="21"/>
  <c r="P19" i="21"/>
  <c r="O19" i="21"/>
  <c r="R22" i="21"/>
  <c r="Q22" i="21"/>
  <c r="P22" i="21"/>
  <c r="O22" i="21"/>
  <c r="R13" i="21"/>
  <c r="Q13" i="21"/>
  <c r="P13" i="21"/>
  <c r="O13" i="21"/>
  <c r="R11" i="21"/>
  <c r="Q11" i="21"/>
  <c r="P11" i="21"/>
  <c r="O11" i="21"/>
  <c r="R25" i="21"/>
  <c r="Q25" i="21"/>
  <c r="P25" i="21"/>
  <c r="O25" i="21"/>
  <c r="R24" i="21"/>
  <c r="Q24" i="21"/>
  <c r="P24" i="21"/>
  <c r="O24" i="21"/>
  <c r="R28" i="21"/>
  <c r="Q28" i="21"/>
  <c r="P28" i="21"/>
  <c r="O28" i="21"/>
  <c r="R27" i="21"/>
  <c r="Q27" i="21"/>
  <c r="P27" i="21"/>
  <c r="O27" i="21"/>
  <c r="R26" i="21"/>
  <c r="Q26" i="21"/>
  <c r="P26" i="21"/>
  <c r="O26" i="21"/>
</calcChain>
</file>

<file path=xl/sharedStrings.xml><?xml version="1.0" encoding="utf-8"?>
<sst xmlns="http://schemas.openxmlformats.org/spreadsheetml/2006/main" count="5915" uniqueCount="568">
  <si>
    <t>N/A</t>
  </si>
  <si>
    <t>PFAS Tested</t>
  </si>
  <si>
    <t>This Study</t>
  </si>
  <si>
    <t>Literature</t>
  </si>
  <si>
    <t>Organic Lettuce</t>
  </si>
  <si>
    <t>Avg Recoveries (%)</t>
  </si>
  <si>
    <t>STD</t>
  </si>
  <si>
    <t>All matrices</t>
  </si>
  <si>
    <t>Citations (Matrix)</t>
  </si>
  <si>
    <t>PFBA</t>
  </si>
  <si>
    <t>Matrix Spike</t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</si>
  <si>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-PFBA</t>
    </r>
  </si>
  <si>
    <t>PFPeA</t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</si>
  <si>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>-PFPeA</t>
    </r>
  </si>
  <si>
    <t>PFHxA</t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</si>
  <si>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>-PFHxA</t>
    </r>
  </si>
  <si>
    <t>PFHpA</t>
  </si>
  <si>
    <t>60-115</t>
  </si>
  <si>
    <t>Lasee, 2019 (Carrot, radish, alfalfa)</t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</si>
  <si>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-PFHpA</t>
    </r>
  </si>
  <si>
    <t>PFOA</t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</si>
  <si>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8</t>
    </r>
    <r>
      <rPr>
        <sz val="12"/>
        <color theme="1"/>
        <rFont val="Times New Roman"/>
        <family val="1"/>
      </rPr>
      <t>-PFOA</t>
    </r>
  </si>
  <si>
    <t>PFNA</t>
  </si>
  <si>
    <r>
      <t>13</t>
    </r>
    <r>
      <rPr>
        <sz val="11"/>
        <color rgb="FF000000"/>
        <rFont val="Times New Roman"/>
        <family val="1"/>
      </rPr>
      <t>C</t>
    </r>
    <r>
      <rPr>
        <vertAlign val="subscript"/>
        <sz val="11"/>
        <color rgb="FF000000"/>
        <rFont val="Times New Roman"/>
        <family val="1"/>
      </rPr>
      <t>9</t>
    </r>
    <r>
      <rPr>
        <sz val="11"/>
        <color rgb="FF000000"/>
        <rFont val="Times New Roman"/>
        <family val="1"/>
      </rPr>
      <t>-PFNA</t>
    </r>
  </si>
  <si>
    <t>PFDA</t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</si>
  <si>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-PFDA</t>
    </r>
  </si>
  <si>
    <t>PFUdA</t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</si>
  <si>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7</t>
    </r>
    <r>
      <rPr>
        <sz val="12"/>
        <color theme="1"/>
        <rFont val="Times New Roman"/>
        <family val="1"/>
      </rPr>
      <t>-PFUnA</t>
    </r>
  </si>
  <si>
    <t>PFDoA</t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</si>
  <si>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-PFDoA</t>
    </r>
  </si>
  <si>
    <t>PFTrDA</t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</si>
  <si>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-PFTeDA</t>
    </r>
  </si>
  <si>
    <t>PFTeDA</t>
  </si>
  <si>
    <t>PFBS</t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</si>
  <si>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-PFBS</t>
    </r>
  </si>
  <si>
    <t>PFPeS</t>
  </si>
  <si>
    <t>PFHxS</t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</si>
  <si>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-PFHxS</t>
    </r>
  </si>
  <si>
    <t>PFHpS</t>
  </si>
  <si>
    <t>PFOS</t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</si>
  <si>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8</t>
    </r>
    <r>
      <rPr>
        <sz val="12"/>
        <color theme="1"/>
        <rFont val="Times New Roman"/>
        <family val="1"/>
      </rPr>
      <t>-PFOS</t>
    </r>
  </si>
  <si>
    <t>PFNS</t>
  </si>
  <si>
    <t>PFDS</t>
  </si>
  <si>
    <t>FOSA</t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</si>
  <si>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8</t>
    </r>
    <r>
      <rPr>
        <sz val="12"/>
        <color theme="1"/>
        <rFont val="Times New Roman"/>
        <family val="1"/>
      </rPr>
      <t>-FOSA</t>
    </r>
  </si>
  <si>
    <t>EtFOSAA</t>
  </si>
  <si>
    <r>
      <t>d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-EtFOSAA</t>
    </r>
  </si>
  <si>
    <t>30-69</t>
  </si>
  <si>
    <t>MeFOSAA</t>
  </si>
  <si>
    <r>
      <t>d</t>
    </r>
    <r>
      <rPr>
        <vertAlign val="subscript"/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>-MeFOSAA</t>
    </r>
  </si>
  <si>
    <t>4:2 FtS</t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</si>
  <si>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-4:2 FtS</t>
    </r>
  </si>
  <si>
    <t>6:2 FtS</t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</si>
  <si>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-6:2 FtS</t>
    </r>
  </si>
  <si>
    <t>8:2 FtS</t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</si>
  <si>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-8:2 FtS</t>
    </r>
  </si>
  <si>
    <t>80-121</t>
  </si>
  <si>
    <t>Blaine, 2013；(Lettuce and tomato)</t>
  </si>
  <si>
    <t>82-90</t>
  </si>
  <si>
    <t xml:space="preserve">Blaine, 2013；(Lettuce and tomato) </t>
  </si>
  <si>
    <t>92-110</t>
  </si>
  <si>
    <t>50-80</t>
  </si>
  <si>
    <t>30-98</t>
  </si>
  <si>
    <t>103-115</t>
  </si>
  <si>
    <t>Yoo, 2011;</t>
  </si>
  <si>
    <t>75-90</t>
  </si>
  <si>
    <t>60-90</t>
  </si>
  <si>
    <t>0</t>
  </si>
  <si>
    <t>85</t>
  </si>
  <si>
    <t>168</t>
  </si>
  <si>
    <t>64</t>
  </si>
  <si>
    <t>99</t>
  </si>
  <si>
    <t>50-150</t>
  </si>
  <si>
    <t>70-90</t>
  </si>
  <si>
    <t>20-70</t>
  </si>
  <si>
    <t>50-122</t>
  </si>
  <si>
    <t>Dried Strawberry</t>
  </si>
  <si>
    <t>Dried Tomato</t>
  </si>
  <si>
    <t>Citations (Matrix Extracted)</t>
  </si>
  <si>
    <t>67-118</t>
  </si>
  <si>
    <t>Zhang, 2020 (wheat); Lan, 2018 (wheat)</t>
  </si>
  <si>
    <t>30-77</t>
  </si>
  <si>
    <t>Felizeter,2014 (tomatoes, cabbage head, zucchinis); Felizeter,2012 (Lettuce)</t>
  </si>
  <si>
    <t>64.7-104.4</t>
  </si>
  <si>
    <t>Zhang, 2020 (wheat); Zhao, 2014 (wheat)</t>
  </si>
  <si>
    <t>64-106</t>
  </si>
  <si>
    <t>67-124</t>
  </si>
  <si>
    <t>Lan,2018 (wheat); Zhao, 2014(wheat)</t>
  </si>
  <si>
    <t>78-109</t>
  </si>
  <si>
    <t>68-114.3</t>
  </si>
  <si>
    <t>72-112</t>
  </si>
  <si>
    <t>60.5-109.79</t>
  </si>
  <si>
    <t>Zhao, 2018(wheat);Wang, 2020 (wetland plants);Lan,2018 (wheat)</t>
  </si>
  <si>
    <t>Zhang, 2020 (wheat);Wen, 2013 (maize);Felizeter,2014 (tomatoes, cabbage head, zucchinis); Felizeter,2012 (Lettuce)</t>
  </si>
  <si>
    <t>71-105.4</t>
  </si>
  <si>
    <t>70-127</t>
  </si>
  <si>
    <t>63.5-121</t>
  </si>
  <si>
    <t>64-150</t>
  </si>
  <si>
    <t>60.5-125.9</t>
  </si>
  <si>
    <t>Zhao, 2018(shoot and root);Zhang, 2020;Zhao, 2014(wheat)</t>
  </si>
  <si>
    <t>59-133</t>
  </si>
  <si>
    <t>79.2-130.5</t>
  </si>
  <si>
    <t>Xiang, 2017 (grain, carrot, lettuce, pumpkin); Zhang, 2020 (wheat); Lan,2018 (wheat);Zhao, 2014(wheat)</t>
  </si>
  <si>
    <t>65-101</t>
  </si>
  <si>
    <t>Wang, 2020 (wetland plants); Xiang, 2017 (grain, carrot, lettuce, pumpkin); Zhang, 2020 (wheat); Lan,2018 (wheat); Wen, 2013 (wheat);Zhao, 2014(wheat)</t>
  </si>
  <si>
    <t>54-129</t>
  </si>
  <si>
    <t>over recovered IS of 6:2 FTS and 8:2 FTS may due to the ion enhancement</t>
  </si>
  <si>
    <t>Lettuce</t>
  </si>
  <si>
    <t>This study</t>
  </si>
  <si>
    <t>Rabbit Muscle</t>
  </si>
  <si>
    <t>Turkey Liver</t>
  </si>
  <si>
    <t>Beef Baby Food</t>
  </si>
  <si>
    <t>83-93</t>
  </si>
  <si>
    <t>Zhou, 2013 (fish)</t>
  </si>
  <si>
    <t>74-100</t>
  </si>
  <si>
    <t>83-91</t>
  </si>
  <si>
    <t>100-112</t>
  </si>
  <si>
    <t>107-111</t>
  </si>
  <si>
    <t>94-102</t>
  </si>
  <si>
    <t>85-105</t>
  </si>
  <si>
    <t>101-113</t>
  </si>
  <si>
    <t>98-108</t>
  </si>
  <si>
    <t>82-108</t>
  </si>
  <si>
    <t>81-103</t>
  </si>
  <si>
    <t>76-82</t>
  </si>
  <si>
    <t>86-110</t>
  </si>
  <si>
    <t>91-111</t>
  </si>
  <si>
    <t>88-101</t>
  </si>
  <si>
    <t>Tomy, 2005 (fish); Houde, 2008 (fish); Zhou, 2013 (fish)</t>
  </si>
  <si>
    <t>Tomy, 2005 (fish)</t>
  </si>
  <si>
    <t>b: Background concentration was &gt;&gt; matrix spike, which prohibited effective recovery.</t>
  </si>
  <si>
    <t>43.1-77</t>
  </si>
  <si>
    <t>Leo W.Y Yeung, 2006(human blood); Gulkowska, 2006 (fish, shrimp, crab, molluscs, clams, mussels and oyster)</t>
  </si>
  <si>
    <t>56-186</t>
  </si>
  <si>
    <t>Pan, 2010 (human blood); Zhang, 2010(b)(grocery meat, blood cake, liver, egg);Gulkowska, 2006 (fish, shrimp, crab, molluscs, clams, mussels and oyster);</t>
  </si>
  <si>
    <t>57-168</t>
  </si>
  <si>
    <t>Pan, 2010 (blood); Leo W.Y Yeung, 2006(blood); Hansen, 2001 (sera and liver); Kannan, 2004; Spliethoff, 2008(blood); Zhang, 2010(b)(grocery meat, blood cake, liver, egg);Martin, 2004 (fish); Gulkowska, 2006 (fish);Yoo, 2008 (egg yolk)</t>
  </si>
  <si>
    <t>80-178</t>
  </si>
  <si>
    <t>Zhang, 2010(a)(human blood) Zhang, 2010 (b)(grocery meat, blood cake, liver, egg);Spliethoff, 2008 (human blood);Yoo, 2008 (egg yolk)</t>
  </si>
  <si>
    <t>71-199</t>
  </si>
  <si>
    <t>Pan, 2010 (human blood); Leo W.Y Yeung, 2006(human blood); Zhang, 2010(b)(grocery meat, blood cake, liver, egg); Martin, 2004(fish);Gulkowska, 2006 (fish, shrimp, crab, molluscs, clams, mussels and oyster);Yoo, 2008 (egg yolk)</t>
  </si>
  <si>
    <t>139-179</t>
  </si>
  <si>
    <t>Zhang, 2010(a)(human blood);Zhang, 2010 (b)(grocery meat, blood cake, liver, egg)</t>
  </si>
  <si>
    <t>80.4-128</t>
  </si>
  <si>
    <t>Leo W.Y Yeung, 2006(human blood); Martin, 2004 (fish);Gulkowska, 2006 (fish, shrimp, crab, molluscs, clams, mussels and oyster);Yoo, 2008 (egg yolk)</t>
  </si>
  <si>
    <t>153-207</t>
  </si>
  <si>
    <t>Zhang, 2010(a)(human blood); Zhang, 2010 (b)(grocery meat, blood cake, liver, egg)</t>
  </si>
  <si>
    <t>26-136</t>
  </si>
  <si>
    <t>Pan, 2010 (human blood); Leo W.Y Yeung, 2006(human blood); Zhang, 2010(b)(grocery meat, blood cake, liver, egg); Martin, 2004 (fish);Gulkowska, 2006 (fish, shrimp, crab, molluscs, clams, mussels and oyster); Yoo, 2008 (egg yolk)</t>
  </si>
  <si>
    <t>39-177</t>
  </si>
  <si>
    <t>Pan, 2010 (human blood); Leo W.Y Yeung, 2006(human blood); Zhang, 2010(b)(grocery meat, blood, liver, egg); Martin, 2004 (fish); Yoo, 2008 (egg yolk)</t>
  </si>
  <si>
    <t>85-147</t>
  </si>
  <si>
    <t>Pan, 2010 (human blood); Martin, 2004 (fish)</t>
  </si>
  <si>
    <t>53.3-80.2</t>
  </si>
  <si>
    <t>Leo W.Y Yeung, 2006(human blood);Gulkowska, 2006 (fish, shrimp, crab, molluscs, clams, mussels and oyster); Taniyasu, 2003(fish and bird's blood and liver)</t>
  </si>
  <si>
    <t>Spliethoff, 2008(human blood)</t>
  </si>
  <si>
    <t>28-127</t>
  </si>
  <si>
    <t>Pan, 2010 (human blood); Leo W.Y Yeung, 2006(human blood); Hansen, 2001 (sera and liver); Kannan, 2004(human blood); Spliethoff, 2008(human blood); Zhang, 2010(b)(grocery meat, blood, liver, egg);Gulkowska, 2006 (fish, shrimp, crab, molluscs, clams, mussels and oyster);Taniyasu, 2003(fish and bird's blood and liver); Yoo, 2008 (egg yolk)</t>
  </si>
  <si>
    <t>48-128</t>
  </si>
  <si>
    <t>Pan, 2010 (human blood); Leo W.Y Yeung, 2006(human blood); Hansen, 2001(sera and liver); Kannan, 2004(human blood); Spliethoff, 2008 (human blood); Zhang, 2010(b)(grocery meat, blood, liver, egg); Martin, 2004 (fish); Yoo, 2008 (egg yolk)</t>
  </si>
  <si>
    <t>82-103</t>
  </si>
  <si>
    <t>Zhang, 2010(a)(human blood);Zhang, 2010 (b)(grocery meat, blood, liver, egg); Spliethoff, 2008 (human blood); Taniyasu, 2003(fish and bird's blood and liver);Yoo, 2008 (egg yolk)</t>
  </si>
  <si>
    <t>55-105</t>
  </si>
  <si>
    <t>Zhang, 2010(b)(grocery meat, blood, liver, egg); Yoo, 2008 (egg yolk)</t>
  </si>
  <si>
    <t>30-120</t>
  </si>
  <si>
    <t>Leo W.Y Yeung, 2006 (human blood); Hansen, 2001 (sera and liver); Kannan, 2004 (human blood); Spliethoff, 2008 (human blood); Zhang, 2010(b) (grocery meat, blood, liver, egg); Martin, 2004(fish); Yoo, 2008 (egg yolk)</t>
  </si>
  <si>
    <t>68.9-104.9</t>
  </si>
  <si>
    <t>Malinsky, 2011 (fish fillet)</t>
  </si>
  <si>
    <t>67-113</t>
  </si>
  <si>
    <t>Malinsky, 2011 (fish fillet); Rich, 2015 (earthworm)</t>
  </si>
  <si>
    <t>95.5-114.5</t>
  </si>
  <si>
    <t>68.4-105.4</t>
  </si>
  <si>
    <t>75.5-110.2</t>
  </si>
  <si>
    <t>64.7-115</t>
  </si>
  <si>
    <t>78.7-107.8</t>
  </si>
  <si>
    <t>88.4-120.4</t>
  </si>
  <si>
    <t>68.9-109</t>
  </si>
  <si>
    <t>69.6-110.4</t>
  </si>
  <si>
    <t>96.9-113.1</t>
  </si>
  <si>
    <t>56-63</t>
  </si>
  <si>
    <t>Rich, 2015 (earthworm)</t>
  </si>
  <si>
    <t>92-114</t>
  </si>
  <si>
    <t>Zhou, 2013 (fish); So, 2004 (blood and liver)</t>
  </si>
  <si>
    <t>61.1-111</t>
  </si>
  <si>
    <t>9.2-108</t>
  </si>
  <si>
    <t>88-110</t>
  </si>
  <si>
    <t>72.9-133</t>
  </si>
  <si>
    <t>95-109</t>
  </si>
  <si>
    <t>46.6-122</t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</si>
  <si>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8</t>
    </r>
    <r>
      <rPr>
        <sz val="12"/>
        <color theme="1"/>
        <rFont val="Times New Roman"/>
        <family val="1"/>
      </rPr>
      <t>-FOS</t>
    </r>
    <r>
      <rPr>
        <vertAlign val="superscript"/>
        <sz val="12"/>
        <color theme="1"/>
        <rFont val="Times New Roman"/>
        <family val="1"/>
      </rPr>
      <t>A</t>
    </r>
  </si>
  <si>
    <t>97-105</t>
  </si>
  <si>
    <t xml:space="preserve">Lacina, 2011 (milk); </t>
  </si>
  <si>
    <t>95-105</t>
  </si>
  <si>
    <t>94-100</t>
  </si>
  <si>
    <t>87-97</t>
  </si>
  <si>
    <t>91-109</t>
  </si>
  <si>
    <t>91-101</t>
  </si>
  <si>
    <r>
      <t>13</t>
    </r>
    <r>
      <rPr>
        <sz val="11"/>
        <color theme="1"/>
        <rFont val="Times New Roman"/>
        <family val="1"/>
      </rPr>
      <t>C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-PFHpA</t>
    </r>
  </si>
  <si>
    <r>
      <t>13</t>
    </r>
    <r>
      <rPr>
        <sz val="11"/>
        <color theme="1"/>
        <rFont val="Times New Roman"/>
        <family val="1"/>
      </rPr>
      <t>C</t>
    </r>
    <r>
      <rPr>
        <vertAlign val="subscript"/>
        <sz val="11"/>
        <color theme="1"/>
        <rFont val="Times New Roman"/>
        <family val="1"/>
      </rPr>
      <t>6</t>
    </r>
    <r>
      <rPr>
        <sz val="11"/>
        <color theme="1"/>
        <rFont val="Times New Roman"/>
        <family val="1"/>
      </rPr>
      <t>-PFDA</t>
    </r>
  </si>
  <si>
    <r>
      <t>13</t>
    </r>
    <r>
      <rPr>
        <sz val="11"/>
        <color theme="1"/>
        <rFont val="Times New Roman"/>
        <family val="1"/>
      </rPr>
      <t>C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-PFDoA</t>
    </r>
  </si>
  <si>
    <r>
      <t>13</t>
    </r>
    <r>
      <rPr>
        <sz val="11"/>
        <color theme="1"/>
        <rFont val="Times New Roman"/>
        <family val="1"/>
      </rPr>
      <t>C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-PFBS</t>
    </r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</si>
  <si>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8</t>
    </r>
    <r>
      <rPr>
        <sz val="12"/>
        <color theme="1"/>
        <rFont val="Times New Roman"/>
        <family val="1"/>
      </rPr>
      <t>-PFOSA</t>
    </r>
  </si>
  <si>
    <t>Analysts</t>
  </si>
  <si>
    <t>Compounds</t>
  </si>
  <si>
    <t>Radish Shoot</t>
  </si>
  <si>
    <t>N-EtFOSAA</t>
  </si>
  <si>
    <t>N-MeFOSAA</t>
  </si>
  <si>
    <t>4:2 FTS</t>
  </si>
  <si>
    <t>6:2 FTS</t>
  </si>
  <si>
    <t>8:2 FTS</t>
  </si>
  <si>
    <t>x: Corresponding internal standard recovery was outside of the acceptable range (50-150%).</t>
  </si>
  <si>
    <t>Canned Greenbeans</t>
  </si>
  <si>
    <t>Carrot Shoot washed</t>
  </si>
  <si>
    <t>Carrot Root washed</t>
  </si>
  <si>
    <t>Analytes</t>
  </si>
  <si>
    <r>
      <rPr>
        <vertAlign val="superscript"/>
        <sz val="12"/>
        <color theme="1"/>
        <rFont val="Times New Roman"/>
        <family val="1"/>
      </rP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-PFBA</t>
    </r>
  </si>
  <si>
    <t>1. Unfiltered lettuce were centrifuged to replicate an alternate method of solids removal.</t>
  </si>
  <si>
    <t>with and w/o ChloroFilter Tubes, with use of 0.2 um Filter  (IS recoveries) on Extraction Blank</t>
  </si>
  <si>
    <t xml:space="preserve">Without ChloroFilter™ tube </t>
  </si>
  <si>
    <t xml:space="preserve">With ChloroFilter™ tube </t>
  </si>
  <si>
    <t>with and w/o QuECHERs salt, without ChloroFilter Tubes, without use of 0.2 um Filter  (IS recoveries) on Extraction Blank</t>
  </si>
  <si>
    <t>Without QuECHERs salt</t>
  </si>
  <si>
    <t>With QuECHERs salt</t>
  </si>
  <si>
    <t>BLK no Envicarb</t>
  </si>
  <si>
    <t>Organic Lettuce Envicarb</t>
  </si>
  <si>
    <t>Organic Lettuce no Envicarb</t>
  </si>
  <si>
    <t>Corn Envicarb</t>
  </si>
  <si>
    <t>Corn no Envicarb</t>
  </si>
  <si>
    <t xml:space="preserve">BLK Envicarb </t>
  </si>
  <si>
    <t>Greenbean Envicarb</t>
  </si>
  <si>
    <t>Greenbean no Envicarb</t>
  </si>
  <si>
    <t>IS Name</t>
  </si>
  <si>
    <t>IS Recovery (%)</t>
  </si>
  <si>
    <t>Plant Extraction-MTBE method</t>
  </si>
  <si>
    <t>Liver Envicarb</t>
  </si>
  <si>
    <t>Liver no Envicarb</t>
  </si>
  <si>
    <t>BLK Envicarb</t>
  </si>
  <si>
    <t>Notes: 1) 100 ng/L spiking concentration; 2) 200 ng/L spiking concentration</t>
  </si>
  <si>
    <t>Tissue Extraction-MTBE method</t>
  </si>
  <si>
    <t>Tissue Extraction- MeOH method</t>
  </si>
  <si>
    <t xml:space="preserve"> Tissue Extraction-Neutral MeOH method</t>
  </si>
  <si>
    <t>This Study (with QuECHERs)</t>
  </si>
  <si>
    <t>This Study (without QuECHERs)</t>
  </si>
  <si>
    <t>All Matrices (with QuECHERs)</t>
  </si>
  <si>
    <t>All Matrices (without QuECHERs)</t>
  </si>
  <si>
    <t>Lacina, 2011 (milk)</t>
  </si>
  <si>
    <t>Wet Turkey Liver</t>
  </si>
  <si>
    <t>Dried Earthworm</t>
  </si>
  <si>
    <t>Dried Organic Radish Root</t>
  </si>
  <si>
    <t>Dried Organic Radish Shoot</t>
  </si>
  <si>
    <t>Dried Organic Lettuce</t>
  </si>
  <si>
    <t>Wet Rabbit Muscle</t>
  </si>
  <si>
    <t>Dried Rabbit Muscle</t>
  </si>
  <si>
    <t xml:space="preserve">Wet Guinea Pig Muscle </t>
  </si>
  <si>
    <t xml:space="preserve">Wet Guinea Pig Liver </t>
  </si>
  <si>
    <t>Carrot Shoot Unwashed</t>
  </si>
  <si>
    <t>Carrot Root Unwashed</t>
  </si>
  <si>
    <t>Baby Food: 3/5 carrot</t>
  </si>
  <si>
    <t>Baby Food: 1/4 veggie 2 tsp rice 1.75 tsp beef</t>
  </si>
  <si>
    <t>Baby Food: 22 greenbeans</t>
  </si>
  <si>
    <t>Baby Food: 1/2 apple, 1 strawberry 1/10 banana</t>
  </si>
  <si>
    <t>Baby Food: 3/5 sweet potato, 1/5 corn</t>
  </si>
  <si>
    <t>0.04</t>
  </si>
  <si>
    <t>0.09</t>
  </si>
  <si>
    <t>0.95</t>
  </si>
  <si>
    <t>0.01</t>
  </si>
  <si>
    <t>0.03</t>
  </si>
  <si>
    <t>3/5 carrot</t>
  </si>
  <si>
    <t>1/4 veggie, 2tsp rice and 1(3/4)tsp beef</t>
  </si>
  <si>
    <t>22 greenbeans</t>
  </si>
  <si>
    <t>tippy carrots</t>
  </si>
  <si>
    <t>1/2 apple, 1 strawberry and 1/10 banana</t>
  </si>
  <si>
    <t>2/5 sweet potato and 1/5 corn</t>
  </si>
  <si>
    <t>Wet Earthworm</t>
  </si>
  <si>
    <t>66-194</t>
  </si>
  <si>
    <t>20-449</t>
  </si>
  <si>
    <t>75-132</t>
  </si>
  <si>
    <t>96-128</t>
  </si>
  <si>
    <t>72-190</t>
  </si>
  <si>
    <t>63-326</t>
  </si>
  <si>
    <t>84-126</t>
  </si>
  <si>
    <t>49-120</t>
  </si>
  <si>
    <t>86-106</t>
  </si>
  <si>
    <t>87-110</t>
  </si>
  <si>
    <t>71-120</t>
  </si>
  <si>
    <t>51.8-113</t>
  </si>
  <si>
    <t>43-250.7</t>
  </si>
  <si>
    <t>50.8-121</t>
  </si>
  <si>
    <t>69-116</t>
  </si>
  <si>
    <t>6.5-124</t>
  </si>
  <si>
    <t>40-111</t>
  </si>
  <si>
    <t>77.4-142</t>
  </si>
  <si>
    <t>30-113</t>
  </si>
  <si>
    <t>Zhou, 2013 (fish); So, 2004 (blood and liver); Meng, 2022 (fruits and vegetables)</t>
  </si>
  <si>
    <t>Zhou, 2013 (fish); So, 2004 (blood and liver);Zhao,2014(earthworms);Meng, 2022 (fruits and vegetables)</t>
  </si>
  <si>
    <t>Zhou, 2013 (fish); So, 2004 (blood and liver);So, 2006 (Mussels and Oyster);Zhao,2014(earthworms); Meng, 2022 (fruits and vegetables)</t>
  </si>
  <si>
    <t>Zhou, 2013 (fish);Meng, 2022 (fruits and vegetables)</t>
  </si>
  <si>
    <t>So, 2004 (blood and liver);Meng, 2022 (fruits and vegetables)</t>
  </si>
  <si>
    <t>Meng, 2022 (fruits and vegetables)</t>
  </si>
  <si>
    <t>Zhou, 2013 (fish);Zhao,2014(earthworms);So, 2004 (blood and liver); So, 2006 (Mussels and Oyster);Meng, 2022 (fruits and vegetables)</t>
  </si>
  <si>
    <t>So, 2004 (blood and liver); So, 2006 (Mussels and Oyster);Meng, 2022 (fruits and vegetables)</t>
  </si>
  <si>
    <t>Canned Corn</t>
  </si>
  <si>
    <t>NA</t>
  </si>
  <si>
    <t>Organic Lettuce unwashed</t>
  </si>
  <si>
    <t>Organic Lettuce washed</t>
  </si>
  <si>
    <t>Corn unwashed</t>
  </si>
  <si>
    <t>Corn washed</t>
  </si>
  <si>
    <t>Greenbeans unwashed</t>
  </si>
  <si>
    <t>Greenbeans washed</t>
  </si>
  <si>
    <t>Celery unwashed</t>
  </si>
  <si>
    <t>Celery washed</t>
  </si>
  <si>
    <t xml:space="preserve"> Lettuce unwashed</t>
  </si>
  <si>
    <t>Lettuce washed</t>
  </si>
  <si>
    <t>Radish Shoot Unwashed</t>
  </si>
  <si>
    <t>Radish Shoot washed</t>
  </si>
  <si>
    <t>Radish Root Unwashed</t>
  </si>
  <si>
    <t>Radish Root washed</t>
  </si>
  <si>
    <t>&lt;0.45</t>
  </si>
  <si>
    <t>&lt;1.82</t>
  </si>
  <si>
    <t>&lt;0.18</t>
  </si>
  <si>
    <t>&lt;0.91</t>
  </si>
  <si>
    <t>&lt;0.36</t>
  </si>
  <si>
    <t>&lt;1.43</t>
  </si>
  <si>
    <t>&lt;0.14</t>
  </si>
  <si>
    <t>&lt;0.71</t>
  </si>
  <si>
    <t>&lt;1.33</t>
  </si>
  <si>
    <t>&lt;0.33</t>
  </si>
  <si>
    <t>&lt;0.13</t>
  </si>
  <si>
    <t>&lt;0.67</t>
  </si>
  <si>
    <t>&lt;0.07</t>
  </si>
  <si>
    <t>&lt;0.29</t>
  </si>
  <si>
    <t>&lt;0.15</t>
  </si>
  <si>
    <t>&lt;0.30</t>
  </si>
  <si>
    <t>&lt;0.17</t>
  </si>
  <si>
    <t>&lt;0.69</t>
  </si>
  <si>
    <t>&lt;0.34</t>
  </si>
  <si>
    <t>&lt;0.50</t>
  </si>
  <si>
    <t>&lt;2.00</t>
  </si>
  <si>
    <t>&lt;0.20</t>
  </si>
  <si>
    <t>&lt;1.00</t>
  </si>
  <si>
    <t>&lt;0.44</t>
  </si>
  <si>
    <t>&lt;1.78</t>
  </si>
  <si>
    <t>&lt;0.89</t>
  </si>
  <si>
    <t>Strawberry unwashed (dried extraction)</t>
  </si>
  <si>
    <t>Strawberry washed (dried extraction)</t>
  </si>
  <si>
    <t>Tomato unwashed (dried extraction)</t>
  </si>
  <si>
    <t>Tomato washed (dried extraction)</t>
  </si>
  <si>
    <t>&lt;0.03</t>
  </si>
  <si>
    <t>&lt;0.01</t>
  </si>
  <si>
    <t>&lt;0.27</t>
  </si>
  <si>
    <t>&lt;0.05</t>
  </si>
  <si>
    <t>&lt;0.02</t>
  </si>
  <si>
    <t>&lt;0.10</t>
  </si>
  <si>
    <t>&lt;0.40</t>
  </si>
  <si>
    <t>&lt;0.08</t>
  </si>
  <si>
    <t>&lt;0.04</t>
  </si>
  <si>
    <t>&lt;0.81</t>
  </si>
  <si>
    <t>&lt;0.24</t>
  </si>
  <si>
    <t>&lt;0.12</t>
  </si>
  <si>
    <t>&lt;0.49</t>
  </si>
  <si>
    <t>&lt;0.16</t>
  </si>
  <si>
    <t>&lt;0.32</t>
  </si>
  <si>
    <t>Tomato unwashed (fresh extraction)</t>
  </si>
  <si>
    <t>Tomato washed (fresh extraction)</t>
  </si>
  <si>
    <t>Strawberry unwashed (fresh extraction)</t>
  </si>
  <si>
    <t>Strawberry washed (fresh extraction)</t>
  </si>
  <si>
    <t>&lt;0.19</t>
  </si>
  <si>
    <t>&lt;0.38</t>
  </si>
  <si>
    <t>&lt;0.48</t>
  </si>
  <si>
    <t>&lt;0.70</t>
  </si>
  <si>
    <t>&lt;0.35</t>
  </si>
  <si>
    <t>0.10</t>
  </si>
  <si>
    <t>&lt;0.06</t>
  </si>
  <si>
    <t>&lt;0.0016</t>
  </si>
  <si>
    <t>0.05</t>
  </si>
  <si>
    <t>&lt;0.11</t>
  </si>
  <si>
    <t>&lt;2.51</t>
  </si>
  <si>
    <t>&lt;1.26</t>
  </si>
  <si>
    <t>&lt;5.03</t>
  </si>
  <si>
    <t>&lt;0.25</t>
  </si>
  <si>
    <t>&lt;2.63</t>
  </si>
  <si>
    <t>&lt;1.31</t>
  </si>
  <si>
    <t>&lt;0.53</t>
  </si>
  <si>
    <t>&lt;5.26</t>
  </si>
  <si>
    <t>&lt;0.26</t>
  </si>
  <si>
    <t>&lt;0.55</t>
  </si>
  <si>
    <t>&lt;0.21</t>
  </si>
  <si>
    <t>&lt;0.43</t>
  </si>
  <si>
    <t>&lt;0.2</t>
  </si>
  <si>
    <t>&lt;0.41</t>
  </si>
  <si>
    <t>&lt;4.06</t>
  </si>
  <si>
    <t>&lt;0.76</t>
  </si>
  <si>
    <t>&lt;1.51</t>
  </si>
  <si>
    <t>&lt;15.14</t>
  </si>
  <si>
    <t>Goat Milk Powder (1:9)</t>
  </si>
  <si>
    <t>&lt;0.034</t>
  </si>
  <si>
    <t>&lt;0.085</t>
  </si>
  <si>
    <t>Bottle Milk (1:9)</t>
  </si>
  <si>
    <t>Bottle Milk (1:1)</t>
  </si>
  <si>
    <t>&lt;0.0005</t>
  </si>
  <si>
    <t>&lt;0.001</t>
  </si>
  <si>
    <t>&lt;0.0025</t>
  </si>
  <si>
    <t>&lt;0.09</t>
  </si>
  <si>
    <t>&lt;0.3</t>
  </si>
  <si>
    <t>&lt;0.83</t>
  </si>
  <si>
    <t>&lt;3.33</t>
  </si>
  <si>
    <t>&lt;1.67</t>
  </si>
  <si>
    <t>&lt;2.86</t>
  </si>
  <si>
    <t>Celery</t>
  </si>
  <si>
    <t>Corn</t>
  </si>
  <si>
    <t>Green Beans</t>
  </si>
  <si>
    <t>Canned Green Beans</t>
  </si>
  <si>
    <t>Strawberry</t>
  </si>
  <si>
    <t>Tomato</t>
  </si>
  <si>
    <t>Carrot Root</t>
  </si>
  <si>
    <t>Carrot Shoot</t>
  </si>
  <si>
    <t>Radish Root</t>
  </si>
  <si>
    <t>Baby Food (all dried before extraction)</t>
  </si>
  <si>
    <t>Dired Organic Radish Shoot</t>
  </si>
  <si>
    <t>87-105</t>
  </si>
  <si>
    <t>Lacina, 2011 (milk); Genualdi, 2021 (lettuce, milk, bread and salmon)</t>
  </si>
  <si>
    <t>94-115</t>
  </si>
  <si>
    <t>97-112</t>
  </si>
  <si>
    <t>Krippner, 2015 (Maize); Lacina, 2011 (milk);Genualdi, 2021 (lettuce, milk, bread and salmon)</t>
  </si>
  <si>
    <t>Lasee, 2019 (Carrot, radish, alfalfa); Lacina, 2011 (milk);Genualdi, 2021 (lettuce, milk, bread and salmon)</t>
  </si>
  <si>
    <t>98-111</t>
  </si>
  <si>
    <t>Krippner, 2015 (Maize);Lasee, 2019 (Carrot, radish, alfalfa);Lacina, 2011 (milk);Genualdi, 2021 (lettuce, milk, bread and salmon)</t>
  </si>
  <si>
    <t>96-111</t>
  </si>
  <si>
    <t>Genualdi, 2021 (lettuce, milk, bread and salmon)</t>
  </si>
  <si>
    <t>&lt;0.00</t>
  </si>
  <si>
    <t>Data Flag:X (IS% failed but matrix% out of 70-130% or did not have a matrix%);Y (IS% failed but matrix% within 70-130%); J (concentration is estimated due to limit of quantification)</t>
  </si>
  <si>
    <t>STD    (ng/g-dw)</t>
  </si>
  <si>
    <t>Conc    (ng/g-dw)</t>
  </si>
  <si>
    <t>Baby Food:Carrots</t>
  </si>
  <si>
    <t xml:space="preserve">0.2 μm filter </t>
  </si>
  <si>
    <t>0.2 μm filter + ChloroFilter™ tube</t>
  </si>
  <si>
    <t>5 g QuECHERs salt</t>
  </si>
  <si>
    <t>Solvent only</t>
  </si>
  <si>
    <t>Conc    (ng/L)</t>
  </si>
  <si>
    <t>STD    (ng/L)</t>
  </si>
  <si>
    <r>
      <t>0.0</t>
    </r>
    <r>
      <rPr>
        <vertAlign val="superscript"/>
        <sz val="12"/>
        <color theme="1"/>
        <rFont val="Times New Roman"/>
        <family val="1"/>
      </rPr>
      <t>b</t>
    </r>
  </si>
  <si>
    <r>
      <t>0</t>
    </r>
    <r>
      <rPr>
        <vertAlign val="superscript"/>
        <sz val="12"/>
        <color theme="1"/>
        <rFont val="Times New Roman"/>
        <family val="1"/>
      </rPr>
      <t>x</t>
    </r>
  </si>
  <si>
    <t>MTBE Method: 200 ng/L, aging spiking, using dried lettuce and radish shoots</t>
  </si>
  <si>
    <t xml:space="preserve">MTBE Method: 200 ng/L, direct spiking, using dried organic lettuce and radish shoots </t>
  </si>
  <si>
    <t>MTBE Method: 10 ng/L, aging spiking, using dried lettuce and radish shoots</t>
  </si>
  <si>
    <t xml:space="preserve">MTBE Method: 10 ng/L, direct spiking, using dried organic lettuce and radish shoots </t>
  </si>
  <si>
    <r>
      <t>13</t>
    </r>
    <r>
      <rPr>
        <sz val="11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-PFBA</t>
    </r>
  </si>
  <si>
    <r>
      <t>Lettuce Envicarb</t>
    </r>
    <r>
      <rPr>
        <vertAlign val="superscript"/>
        <sz val="12"/>
        <color theme="1"/>
        <rFont val="Times New Roman"/>
        <family val="1"/>
      </rPr>
      <t>1</t>
    </r>
  </si>
  <si>
    <r>
      <t>Lettuce no Envicarb</t>
    </r>
    <r>
      <rPr>
        <vertAlign val="superscript"/>
        <sz val="12"/>
        <color theme="1"/>
        <rFont val="Times New Roman"/>
        <family val="1"/>
      </rPr>
      <t>1</t>
    </r>
  </si>
  <si>
    <r>
      <t>Corn Envicarb</t>
    </r>
    <r>
      <rPr>
        <vertAlign val="superscript"/>
        <sz val="12"/>
        <color theme="1"/>
        <rFont val="Times New Roman"/>
        <family val="1"/>
      </rPr>
      <t>2</t>
    </r>
  </si>
  <si>
    <r>
      <t>Corn no Envicarb</t>
    </r>
    <r>
      <rPr>
        <vertAlign val="superscript"/>
        <sz val="12"/>
        <color theme="1"/>
        <rFont val="Times New Roman"/>
        <family val="1"/>
      </rPr>
      <t>2</t>
    </r>
  </si>
  <si>
    <r>
      <t>Greenbean Envicarb</t>
    </r>
    <r>
      <rPr>
        <vertAlign val="superscript"/>
        <sz val="12"/>
        <color theme="1"/>
        <rFont val="Times New Roman"/>
        <family val="1"/>
      </rPr>
      <t>2</t>
    </r>
  </si>
  <si>
    <r>
      <t>Greenbean no Envicarb</t>
    </r>
    <r>
      <rPr>
        <vertAlign val="superscript"/>
        <sz val="12"/>
        <color theme="1"/>
        <rFont val="Times New Roman"/>
        <family val="1"/>
      </rPr>
      <t>2</t>
    </r>
  </si>
  <si>
    <r>
      <t>Liver Envicarb</t>
    </r>
    <r>
      <rPr>
        <vertAlign val="superscript"/>
        <sz val="12"/>
        <color theme="1"/>
        <rFont val="Times New Roman"/>
        <family val="1"/>
      </rPr>
      <t>2</t>
    </r>
  </si>
  <si>
    <r>
      <t>Liver no Envicarb</t>
    </r>
    <r>
      <rPr>
        <vertAlign val="superscript"/>
        <sz val="12"/>
        <color theme="1"/>
        <rFont val="Times New Roman"/>
        <family val="1"/>
      </rPr>
      <t>2</t>
    </r>
  </si>
  <si>
    <r>
      <t>133</t>
    </r>
    <r>
      <rPr>
        <vertAlign val="superscript"/>
        <sz val="12"/>
        <color theme="1"/>
        <rFont val="Times New Roman"/>
        <family val="1"/>
      </rPr>
      <t>b</t>
    </r>
  </si>
  <si>
    <r>
      <t>126</t>
    </r>
    <r>
      <rPr>
        <vertAlign val="superscript"/>
        <sz val="12"/>
        <color rgb="FF000000"/>
        <rFont val="Times New Roman"/>
        <family val="1"/>
      </rPr>
      <t>b</t>
    </r>
  </si>
  <si>
    <r>
      <t>843</t>
    </r>
    <r>
      <rPr>
        <vertAlign val="superscript"/>
        <sz val="12"/>
        <color rgb="FF000000"/>
        <rFont val="Times New Roman"/>
        <family val="1"/>
      </rPr>
      <t>b</t>
    </r>
  </si>
  <si>
    <r>
      <t>441</t>
    </r>
    <r>
      <rPr>
        <vertAlign val="superscript"/>
        <sz val="12"/>
        <color rgb="FF000000"/>
        <rFont val="Times New Roman"/>
        <family val="1"/>
      </rPr>
      <t>b</t>
    </r>
  </si>
  <si>
    <r>
      <t>234</t>
    </r>
    <r>
      <rPr>
        <vertAlign val="superscript"/>
        <sz val="12"/>
        <color theme="1"/>
        <rFont val="Times New Roman"/>
        <family val="1"/>
      </rPr>
      <t>b</t>
    </r>
  </si>
  <si>
    <r>
      <t>141</t>
    </r>
    <r>
      <rPr>
        <vertAlign val="superscript"/>
        <sz val="12"/>
        <color theme="1"/>
        <rFont val="Times New Roman"/>
        <family val="1"/>
      </rPr>
      <t>b</t>
    </r>
  </si>
  <si>
    <r>
      <t>2796</t>
    </r>
    <r>
      <rPr>
        <vertAlign val="superscript"/>
        <sz val="12"/>
        <color rgb="FF000000"/>
        <rFont val="Times New Roman"/>
        <family val="1"/>
      </rPr>
      <t>b</t>
    </r>
  </si>
  <si>
    <r>
      <t>697</t>
    </r>
    <r>
      <rPr>
        <vertAlign val="superscript"/>
        <sz val="12"/>
        <color rgb="FF000000"/>
        <rFont val="Times New Roman"/>
        <family val="1"/>
      </rPr>
      <t>b</t>
    </r>
  </si>
  <si>
    <r>
      <t>2185</t>
    </r>
    <r>
      <rPr>
        <vertAlign val="superscript"/>
        <sz val="12"/>
        <color rgb="FF000000"/>
        <rFont val="Times New Roman"/>
        <family val="1"/>
      </rPr>
      <t>b</t>
    </r>
  </si>
  <si>
    <r>
      <t>160</t>
    </r>
    <r>
      <rPr>
        <vertAlign val="superscript"/>
        <sz val="12"/>
        <color rgb="FF000000"/>
        <rFont val="Times New Roman"/>
        <family val="1"/>
      </rPr>
      <t>b</t>
    </r>
  </si>
  <si>
    <r>
      <t>41655</t>
    </r>
    <r>
      <rPr>
        <vertAlign val="superscript"/>
        <sz val="12"/>
        <color rgb="FF000000"/>
        <rFont val="Times New Roman"/>
        <family val="1"/>
      </rPr>
      <t>b</t>
    </r>
  </si>
  <si>
    <r>
      <t>513</t>
    </r>
    <r>
      <rPr>
        <vertAlign val="superscript"/>
        <sz val="12"/>
        <color rgb="FF000000"/>
        <rFont val="Times New Roman"/>
        <family val="1"/>
      </rPr>
      <t>b</t>
    </r>
  </si>
  <si>
    <r>
      <t>19730</t>
    </r>
    <r>
      <rPr>
        <vertAlign val="superscript"/>
        <sz val="12"/>
        <color rgb="FF000000"/>
        <rFont val="Times New Roman"/>
        <family val="1"/>
      </rPr>
      <t>b</t>
    </r>
  </si>
  <si>
    <r>
      <t>136</t>
    </r>
    <r>
      <rPr>
        <vertAlign val="superscript"/>
        <sz val="12"/>
        <color rgb="FF000000"/>
        <rFont val="Times New Roman"/>
        <family val="1"/>
      </rPr>
      <t>b</t>
    </r>
  </si>
  <si>
    <r>
      <t>29359847</t>
    </r>
    <r>
      <rPr>
        <vertAlign val="superscript"/>
        <sz val="12"/>
        <color rgb="FF000000"/>
        <rFont val="Times New Roman"/>
        <family val="1"/>
      </rPr>
      <t>b</t>
    </r>
  </si>
  <si>
    <r>
      <t>559</t>
    </r>
    <r>
      <rPr>
        <vertAlign val="superscript"/>
        <sz val="12"/>
        <color rgb="FF000000"/>
        <rFont val="Times New Roman"/>
        <family val="1"/>
      </rPr>
      <t>b</t>
    </r>
  </si>
  <si>
    <r>
      <t>1279</t>
    </r>
    <r>
      <rPr>
        <vertAlign val="superscript"/>
        <sz val="12"/>
        <color rgb="FF000000"/>
        <rFont val="Times New Roman"/>
        <family val="1"/>
      </rPr>
      <t>b</t>
    </r>
  </si>
  <si>
    <r>
      <t>121</t>
    </r>
    <r>
      <rPr>
        <vertAlign val="superscript"/>
        <sz val="12"/>
        <color rgb="FF000000"/>
        <rFont val="Times New Roman"/>
        <family val="1"/>
      </rPr>
      <t>b</t>
    </r>
  </si>
  <si>
    <r>
      <t>26156</t>
    </r>
    <r>
      <rPr>
        <vertAlign val="superscript"/>
        <sz val="12"/>
        <color rgb="FF000000"/>
        <rFont val="Times New Roman"/>
        <family val="1"/>
      </rPr>
      <t>b</t>
    </r>
  </si>
  <si>
    <r>
      <t>430</t>
    </r>
    <r>
      <rPr>
        <vertAlign val="superscript"/>
        <sz val="12"/>
        <color rgb="FF000000"/>
        <rFont val="Times New Roman"/>
        <family val="1"/>
      </rPr>
      <t>b</t>
    </r>
  </si>
  <si>
    <r>
      <t>216</t>
    </r>
    <r>
      <rPr>
        <vertAlign val="superscript"/>
        <sz val="12"/>
        <color rgb="FF000000"/>
        <rFont val="Times New Roman"/>
        <family val="1"/>
      </rPr>
      <t>b</t>
    </r>
  </si>
  <si>
    <r>
      <t>101</t>
    </r>
    <r>
      <rPr>
        <vertAlign val="superscript"/>
        <sz val="12"/>
        <color rgb="FF000000"/>
        <rFont val="Times New Roman"/>
        <family val="1"/>
      </rPr>
      <t>b</t>
    </r>
  </si>
  <si>
    <r>
      <t>2639</t>
    </r>
    <r>
      <rPr>
        <vertAlign val="superscript"/>
        <sz val="12"/>
        <color rgb="FF000000"/>
        <rFont val="Times New Roman"/>
        <family val="1"/>
      </rPr>
      <t>b</t>
    </r>
  </si>
  <si>
    <r>
      <t>145</t>
    </r>
    <r>
      <rPr>
        <vertAlign val="superscript"/>
        <sz val="12"/>
        <color rgb="FF000000"/>
        <rFont val="Times New Roman"/>
        <family val="1"/>
      </rPr>
      <t>b</t>
    </r>
  </si>
  <si>
    <r>
      <t>337</t>
    </r>
    <r>
      <rPr>
        <vertAlign val="superscript"/>
        <sz val="12"/>
        <color rgb="FF000000"/>
        <rFont val="Times New Roman"/>
        <family val="1"/>
      </rPr>
      <t>b</t>
    </r>
  </si>
  <si>
    <r>
      <t>2</t>
    </r>
    <r>
      <rPr>
        <vertAlign val="superscript"/>
        <sz val="12"/>
        <color rgb="FF000000"/>
        <rFont val="Times New Roman"/>
        <family val="1"/>
      </rPr>
      <t>b</t>
    </r>
  </si>
  <si>
    <r>
      <t>0</t>
    </r>
    <r>
      <rPr>
        <vertAlign val="superscript"/>
        <sz val="12"/>
        <color rgb="FF000000"/>
        <rFont val="Times New Roman"/>
        <family val="1"/>
      </rPr>
      <t>b</t>
    </r>
  </si>
  <si>
    <r>
      <t>6004</t>
    </r>
    <r>
      <rPr>
        <vertAlign val="superscript"/>
        <sz val="12"/>
        <color rgb="FF000000"/>
        <rFont val="Times New Roman"/>
        <family val="1"/>
      </rPr>
      <t>b</t>
    </r>
  </si>
  <si>
    <r>
      <t>298</t>
    </r>
    <r>
      <rPr>
        <vertAlign val="superscript"/>
        <sz val="12"/>
        <color theme="1"/>
        <rFont val="Times New Roman"/>
        <family val="1"/>
      </rPr>
      <t>b</t>
    </r>
  </si>
  <si>
    <r>
      <t>55</t>
    </r>
    <r>
      <rPr>
        <vertAlign val="superscript"/>
        <sz val="12"/>
        <color theme="1"/>
        <rFont val="Times New Roman"/>
        <family val="1"/>
      </rPr>
      <t>b</t>
    </r>
  </si>
  <si>
    <r>
      <t>6624</t>
    </r>
    <r>
      <rPr>
        <vertAlign val="superscript"/>
        <sz val="12"/>
        <color rgb="FF000000"/>
        <rFont val="Times New Roman"/>
        <family val="1"/>
      </rPr>
      <t>b</t>
    </r>
  </si>
  <si>
    <r>
      <t>241</t>
    </r>
    <r>
      <rPr>
        <vertAlign val="superscript"/>
        <sz val="12"/>
        <color rgb="FF000000"/>
        <rFont val="Times New Roman"/>
        <family val="1"/>
      </rPr>
      <t>b</t>
    </r>
  </si>
  <si>
    <r>
      <t>Centrifuged</t>
    </r>
    <r>
      <rPr>
        <vertAlign val="superscript"/>
        <sz val="12"/>
        <color theme="1"/>
        <rFont val="Times New Roman"/>
        <family val="1"/>
      </rPr>
      <t>1</t>
    </r>
  </si>
  <si>
    <r>
      <t>13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9</t>
    </r>
    <r>
      <rPr>
        <sz val="12"/>
        <color theme="1"/>
        <rFont val="Times New Roman"/>
        <family val="1"/>
      </rPr>
      <t>-PFNA</t>
    </r>
  </si>
  <si>
    <r>
      <t>d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-MeFOSAA</t>
    </r>
  </si>
  <si>
    <r>
      <t xml:space="preserve">5.31 </t>
    </r>
    <r>
      <rPr>
        <b/>
        <vertAlign val="superscript"/>
        <sz val="12"/>
        <color theme="1"/>
        <rFont val="Times New Roman"/>
        <family val="1"/>
      </rPr>
      <t>Y</t>
    </r>
  </si>
  <si>
    <r>
      <t xml:space="preserve">4.67 </t>
    </r>
    <r>
      <rPr>
        <b/>
        <vertAlign val="superscript"/>
        <sz val="12"/>
        <color theme="1"/>
        <rFont val="Times New Roman"/>
        <family val="1"/>
      </rPr>
      <t>Y</t>
    </r>
  </si>
  <si>
    <r>
      <t xml:space="preserve">3.40 </t>
    </r>
    <r>
      <rPr>
        <b/>
        <vertAlign val="superscript"/>
        <sz val="12"/>
        <color theme="1"/>
        <rFont val="Times New Roman"/>
        <family val="1"/>
      </rPr>
      <t>Y</t>
    </r>
  </si>
  <si>
    <r>
      <t xml:space="preserve">3.32 </t>
    </r>
    <r>
      <rPr>
        <b/>
        <vertAlign val="superscript"/>
        <sz val="12"/>
        <color theme="1"/>
        <rFont val="Times New Roman"/>
        <family val="1"/>
      </rPr>
      <t>Y</t>
    </r>
  </si>
  <si>
    <r>
      <t xml:space="preserve">0.122 </t>
    </r>
    <r>
      <rPr>
        <b/>
        <vertAlign val="superscript"/>
        <sz val="12"/>
        <color theme="1"/>
        <rFont val="Times New Roman"/>
        <family val="1"/>
      </rPr>
      <t>J</t>
    </r>
  </si>
  <si>
    <r>
      <t xml:space="preserve">3.45 </t>
    </r>
    <r>
      <rPr>
        <b/>
        <vertAlign val="superscript"/>
        <sz val="12"/>
        <color theme="1"/>
        <rFont val="Times New Roman"/>
        <family val="1"/>
      </rPr>
      <t>y</t>
    </r>
  </si>
  <si>
    <r>
      <t xml:space="preserve">0.79 </t>
    </r>
    <r>
      <rPr>
        <b/>
        <vertAlign val="superscript"/>
        <sz val="12"/>
        <color theme="1"/>
        <rFont val="Times New Roman"/>
        <family val="1"/>
      </rPr>
      <t>x</t>
    </r>
  </si>
  <si>
    <r>
      <t xml:space="preserve">0.06 </t>
    </r>
    <r>
      <rPr>
        <b/>
        <vertAlign val="superscript"/>
        <sz val="12"/>
        <color theme="1"/>
        <rFont val="Times New Roman"/>
        <family val="1"/>
      </rPr>
      <t>x</t>
    </r>
  </si>
  <si>
    <r>
      <t>0.13</t>
    </r>
    <r>
      <rPr>
        <b/>
        <vertAlign val="superscript"/>
        <sz val="12"/>
        <color theme="1"/>
        <rFont val="Times New Roman"/>
        <family val="1"/>
      </rPr>
      <t xml:space="preserve"> J</t>
    </r>
  </si>
  <si>
    <r>
      <t xml:space="preserve">1.78 </t>
    </r>
    <r>
      <rPr>
        <b/>
        <vertAlign val="superscript"/>
        <sz val="12"/>
        <color theme="1"/>
        <rFont val="Times New Roman"/>
        <family val="1"/>
      </rPr>
      <t>Y</t>
    </r>
  </si>
  <si>
    <r>
      <t xml:space="preserve">1.36 </t>
    </r>
    <r>
      <rPr>
        <b/>
        <vertAlign val="superscript"/>
        <sz val="12"/>
        <color theme="1"/>
        <rFont val="Times New Roman"/>
        <family val="1"/>
      </rPr>
      <t>Y</t>
    </r>
  </si>
  <si>
    <r>
      <t xml:space="preserve">0.75 </t>
    </r>
    <r>
      <rPr>
        <b/>
        <vertAlign val="superscript"/>
        <sz val="12"/>
        <color theme="1"/>
        <rFont val="Times New Roman"/>
        <family val="1"/>
      </rPr>
      <t>Y</t>
    </r>
  </si>
  <si>
    <r>
      <t xml:space="preserve">0.66 </t>
    </r>
    <r>
      <rPr>
        <b/>
        <vertAlign val="superscript"/>
        <sz val="12"/>
        <color theme="1"/>
        <rFont val="Times New Roman"/>
        <family val="1"/>
      </rPr>
      <t>Y</t>
    </r>
  </si>
  <si>
    <r>
      <t xml:space="preserve">0.02 </t>
    </r>
    <r>
      <rPr>
        <b/>
        <vertAlign val="superscript"/>
        <sz val="12"/>
        <color theme="1"/>
        <rFont val="Times New Roman"/>
        <family val="1"/>
      </rPr>
      <t>Y</t>
    </r>
  </si>
  <si>
    <r>
      <t xml:space="preserve">0.39 </t>
    </r>
    <r>
      <rPr>
        <b/>
        <vertAlign val="superscript"/>
        <sz val="12"/>
        <color theme="1"/>
        <rFont val="Times New Roman"/>
        <family val="1"/>
      </rPr>
      <t>J</t>
    </r>
  </si>
  <si>
    <r>
      <t xml:space="preserve">0.127 </t>
    </r>
    <r>
      <rPr>
        <b/>
        <vertAlign val="superscript"/>
        <sz val="12"/>
        <color theme="1"/>
        <rFont val="Times New Roman"/>
        <family val="1"/>
      </rPr>
      <t>J</t>
    </r>
  </si>
  <si>
    <r>
      <t>0.042</t>
    </r>
    <r>
      <rPr>
        <b/>
        <vertAlign val="superscript"/>
        <sz val="12"/>
        <color theme="1"/>
        <rFont val="Times New Roman"/>
        <family val="1"/>
      </rPr>
      <t xml:space="preserve"> J</t>
    </r>
  </si>
  <si>
    <r>
      <t xml:space="preserve">0.001 </t>
    </r>
    <r>
      <rPr>
        <b/>
        <vertAlign val="superscript"/>
        <sz val="12"/>
        <color theme="1"/>
        <rFont val="Times New Roman"/>
        <family val="1"/>
      </rPr>
      <t>J</t>
    </r>
  </si>
  <si>
    <t>Milk:Acetonitrile     (1:9; v:v)</t>
  </si>
  <si>
    <t>Milk:Acetonitrile    (1:1; v:v)</t>
  </si>
  <si>
    <t>0.2 μm filter</t>
  </si>
  <si>
    <r>
      <rPr>
        <sz val="12"/>
        <color theme="1"/>
        <rFont val="Times New Roman"/>
        <family val="1"/>
      </rPr>
      <t>d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-EtFOSAA</t>
    </r>
  </si>
  <si>
    <r>
      <rPr>
        <sz val="12"/>
        <color theme="1"/>
        <rFont val="Times New Roman"/>
        <family val="1"/>
      </rPr>
      <t>d</t>
    </r>
    <r>
      <rPr>
        <vertAlign val="subscript"/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>-MeFOSAA</t>
    </r>
  </si>
  <si>
    <t>0.0004</t>
  </si>
  <si>
    <t>0.0003</t>
  </si>
  <si>
    <t>Extraction</t>
  </si>
  <si>
    <t>ACN</t>
  </si>
  <si>
    <t>Solvent</t>
  </si>
  <si>
    <t>DCM</t>
  </si>
  <si>
    <t>MTBE</t>
  </si>
  <si>
    <t>MeOH</t>
  </si>
  <si>
    <t>&lt;5</t>
  </si>
  <si>
    <t>&lt;50</t>
  </si>
  <si>
    <t>&lt;10</t>
  </si>
  <si>
    <t>&lt;20</t>
  </si>
  <si>
    <t>&lt;2</t>
  </si>
  <si>
    <t>Comment</t>
  </si>
  <si>
    <t>&lt;1</t>
  </si>
  <si>
    <t>&lt;100</t>
  </si>
  <si>
    <r>
      <rPr>
        <b/>
        <sz val="12"/>
        <color theme="1"/>
        <rFont val="Times New Roman"/>
        <family val="1"/>
      </rPr>
      <t>Table S5</t>
    </r>
    <r>
      <rPr>
        <sz val="12"/>
        <color theme="1"/>
        <rFont val="Times New Roman"/>
        <family val="1"/>
      </rPr>
      <t>. Results (ng/L) of extraction and analytical (i.e., solvent) blanks included in this study. The top three rows of each column denote the blank type, solvent type, and date of analysis, respectively.</t>
    </r>
  </si>
  <si>
    <r>
      <t xml:space="preserve">Table S6.  </t>
    </r>
    <r>
      <rPr>
        <sz val="12"/>
        <color theme="1"/>
        <rFont val="Times New Roman"/>
        <family val="1"/>
      </rPr>
      <t>IS and MS recoveries (%) for matrices extractions using the ACN extraction method.</t>
    </r>
  </si>
  <si>
    <r>
      <t xml:space="preserve">Table S7.  </t>
    </r>
    <r>
      <rPr>
        <sz val="12"/>
        <color theme="1"/>
        <rFont val="Times New Roman"/>
        <family val="1"/>
      </rPr>
      <t>IS and MS recoveries (%) for plant extractions using the DCM extraction method</t>
    </r>
    <r>
      <rPr>
        <b/>
        <sz val="12"/>
        <color theme="1"/>
        <rFont val="Times New Roman"/>
        <family val="1"/>
      </rPr>
      <t>.</t>
    </r>
  </si>
  <si>
    <r>
      <t xml:space="preserve">Table S9a.  </t>
    </r>
    <r>
      <rPr>
        <sz val="12"/>
        <color theme="1"/>
        <rFont val="Times New Roman"/>
        <family val="1"/>
      </rPr>
      <t>IS and MS recoveries (%) for animal tissues using the MeOH method.</t>
    </r>
  </si>
  <si>
    <r>
      <t xml:space="preserve">Table S9b.  </t>
    </r>
    <r>
      <rPr>
        <sz val="12"/>
        <color theme="1"/>
        <rFont val="Times New Roman"/>
        <family val="1"/>
      </rPr>
      <t>IS and MS recoveries (%) for earthworm extractions using the MeOH (basic MeOH) extraction method.</t>
    </r>
  </si>
  <si>
    <r>
      <rPr>
        <b/>
        <sz val="12"/>
        <color theme="1"/>
        <rFont val="Times New Roman"/>
        <family val="1"/>
      </rPr>
      <t>Table S10</t>
    </r>
    <r>
      <rPr>
        <sz val="12"/>
        <color theme="1"/>
        <rFont val="Times New Roman"/>
        <family val="1"/>
      </rPr>
      <t>. Matrix Spiked Recoveries Comparison for aging spiking and direct spiking</t>
    </r>
  </si>
  <si>
    <r>
      <rPr>
        <b/>
        <sz val="12"/>
        <color theme="1"/>
        <rFont val="Times New Roman"/>
        <family val="1"/>
      </rPr>
      <t>Table S13</t>
    </r>
    <r>
      <rPr>
        <sz val="12"/>
        <color theme="1"/>
        <rFont val="Times New Roman"/>
        <family val="1"/>
      </rPr>
      <t>.  PFAS concentrations in grocery store foods evaluated in this study.</t>
    </r>
  </si>
  <si>
    <r>
      <rPr>
        <b/>
        <sz val="12"/>
        <color theme="1"/>
        <rFont val="Times New Roman"/>
        <family val="1"/>
      </rPr>
      <t>Table S12b</t>
    </r>
    <r>
      <rPr>
        <sz val="12"/>
        <color theme="1"/>
        <rFont val="Times New Roman"/>
        <family val="1"/>
      </rPr>
      <t>.  Matrix spike recovery with and without envicarb cleanup for extraction blanks and samples prepared with the MTBE and MeOH methods</t>
    </r>
  </si>
  <si>
    <r>
      <rPr>
        <b/>
        <sz val="12"/>
        <color theme="1"/>
        <rFont val="Times New Roman"/>
        <family val="1"/>
      </rPr>
      <t>Table S12a</t>
    </r>
    <r>
      <rPr>
        <sz val="12"/>
        <color theme="1"/>
        <rFont val="Times New Roman"/>
        <family val="1"/>
      </rPr>
      <t>.  Internal standard recovery (200 ng/L) with and without envicarb cleanup for extraction blanks and samples prepared with the MTBE and MeOH methods</t>
    </r>
  </si>
  <si>
    <r>
      <rPr>
        <b/>
        <sz val="12"/>
        <color theme="1"/>
        <rFont val="Times New Roman"/>
        <family val="1"/>
      </rPr>
      <t>Table S11</t>
    </r>
    <r>
      <rPr>
        <sz val="12"/>
        <color theme="1"/>
        <rFont val="Times New Roman"/>
        <family val="1"/>
      </rPr>
      <t>.  Impacts of  0.2 μm filter, ChlorofilterTM tubes, and QuECHERs salts in IS recovery in lettuce sample of the ACN+QuECHERs method</t>
    </r>
  </si>
  <si>
    <t>Fisher LC-MS ACN</t>
  </si>
  <si>
    <t>ACN (with QuEChERs), with 0.2 um filter,Fisher LC-MS CAN</t>
  </si>
  <si>
    <t>Honeywell LC-MS ACN</t>
  </si>
  <si>
    <t>ACN (with QuEChERs), without 0.2 um filter,Fisher LC-MS ACN</t>
  </si>
  <si>
    <t>100% ACN Extraction Blank</t>
  </si>
  <si>
    <r>
      <t>1:9 H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O:ACN</t>
    </r>
  </si>
  <si>
    <r>
      <t>1:1 H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O:ACN</t>
    </r>
  </si>
  <si>
    <t>Lettuce Extract</t>
  </si>
  <si>
    <r>
      <t xml:space="preserve">Table S8a.  </t>
    </r>
    <r>
      <rPr>
        <sz val="12"/>
        <rFont val="Times New Roman"/>
        <family val="1"/>
      </rPr>
      <t>IS and MS recoveries (%) for plant extractions using the MTBE method.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Unless otherwise noted, all foods were extracted at fresh weight.</t>
    </r>
  </si>
  <si>
    <r>
      <t>13</t>
    </r>
    <r>
      <rPr>
        <sz val="12"/>
        <rFont val="Times New Roman"/>
        <family val="1"/>
      </rPr>
      <t>C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>-PFBA</t>
    </r>
  </si>
  <si>
    <r>
      <t>13</t>
    </r>
    <r>
      <rPr>
        <sz val="12"/>
        <rFont val="Times New Roman"/>
        <family val="1"/>
      </rPr>
      <t>C</t>
    </r>
    <r>
      <rPr>
        <vertAlign val="subscript"/>
        <sz val="12"/>
        <rFont val="Times New Roman"/>
        <family val="1"/>
      </rPr>
      <t>5</t>
    </r>
    <r>
      <rPr>
        <sz val="12"/>
        <rFont val="Times New Roman"/>
        <family val="1"/>
      </rPr>
      <t>-PFPeA</t>
    </r>
  </si>
  <si>
    <r>
      <t>13</t>
    </r>
    <r>
      <rPr>
        <sz val="12"/>
        <rFont val="Times New Roman"/>
        <family val="1"/>
      </rPr>
      <t>C</t>
    </r>
    <r>
      <rPr>
        <vertAlign val="subscript"/>
        <sz val="12"/>
        <rFont val="Times New Roman"/>
        <family val="1"/>
      </rPr>
      <t>5</t>
    </r>
    <r>
      <rPr>
        <sz val="12"/>
        <rFont val="Times New Roman"/>
        <family val="1"/>
      </rPr>
      <t>-PFHxA</t>
    </r>
  </si>
  <si>
    <r>
      <t>13</t>
    </r>
    <r>
      <rPr>
        <sz val="12"/>
        <rFont val="Times New Roman"/>
        <family val="1"/>
      </rPr>
      <t>C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>-PFHpA</t>
    </r>
  </si>
  <si>
    <r>
      <t>13</t>
    </r>
    <r>
      <rPr>
        <sz val="12"/>
        <rFont val="Times New Roman"/>
        <family val="1"/>
      </rPr>
      <t>C</t>
    </r>
    <r>
      <rPr>
        <vertAlign val="subscript"/>
        <sz val="12"/>
        <rFont val="Times New Roman"/>
        <family val="1"/>
      </rPr>
      <t>8</t>
    </r>
    <r>
      <rPr>
        <sz val="12"/>
        <rFont val="Times New Roman"/>
        <family val="1"/>
      </rPr>
      <t>-PFOA</t>
    </r>
  </si>
  <si>
    <r>
      <t>13</t>
    </r>
    <r>
      <rPr>
        <sz val="11"/>
        <rFont val="Times New Roman"/>
        <family val="1"/>
      </rPr>
      <t>C</t>
    </r>
    <r>
      <rPr>
        <vertAlign val="subscript"/>
        <sz val="11"/>
        <rFont val="Times New Roman"/>
        <family val="1"/>
      </rPr>
      <t>9</t>
    </r>
    <r>
      <rPr>
        <sz val="11"/>
        <rFont val="Times New Roman"/>
        <family val="1"/>
      </rPr>
      <t>-PFNA</t>
    </r>
  </si>
  <si>
    <r>
      <t>13</t>
    </r>
    <r>
      <rPr>
        <sz val="12"/>
        <rFont val="Times New Roman"/>
        <family val="1"/>
      </rPr>
      <t>C</t>
    </r>
    <r>
      <rPr>
        <vertAlign val="subscript"/>
        <sz val="12"/>
        <rFont val="Times New Roman"/>
        <family val="1"/>
      </rPr>
      <t>6</t>
    </r>
    <r>
      <rPr>
        <sz val="12"/>
        <rFont val="Times New Roman"/>
        <family val="1"/>
      </rPr>
      <t>-PFDA</t>
    </r>
  </si>
  <si>
    <r>
      <t>13</t>
    </r>
    <r>
      <rPr>
        <sz val="12"/>
        <rFont val="Times New Roman"/>
        <family val="1"/>
      </rPr>
      <t>C</t>
    </r>
    <r>
      <rPr>
        <vertAlign val="subscript"/>
        <sz val="12"/>
        <rFont val="Times New Roman"/>
        <family val="1"/>
      </rPr>
      <t>7</t>
    </r>
    <r>
      <rPr>
        <sz val="12"/>
        <rFont val="Times New Roman"/>
        <family val="1"/>
      </rPr>
      <t>-PFUnA</t>
    </r>
  </si>
  <si>
    <r>
      <t>13</t>
    </r>
    <r>
      <rPr>
        <sz val="12"/>
        <rFont val="Times New Roman"/>
        <family val="1"/>
      </rPr>
      <t>C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-PFDoA</t>
    </r>
  </si>
  <si>
    <r>
      <t>13</t>
    </r>
    <r>
      <rPr>
        <sz val="12"/>
        <rFont val="Times New Roman"/>
        <family val="1"/>
      </rPr>
      <t>C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-PFTeDA</t>
    </r>
  </si>
  <si>
    <r>
      <t>13</t>
    </r>
    <r>
      <rPr>
        <sz val="12"/>
        <rFont val="Times New Roman"/>
        <family val="1"/>
      </rPr>
      <t>C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>-PFBS</t>
    </r>
  </si>
  <si>
    <r>
      <t>13</t>
    </r>
    <r>
      <rPr>
        <sz val="12"/>
        <rFont val="Times New Roman"/>
        <family val="1"/>
      </rPr>
      <t>C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>-PFHxS</t>
    </r>
  </si>
  <si>
    <r>
      <t>13</t>
    </r>
    <r>
      <rPr>
        <sz val="12"/>
        <rFont val="Times New Roman"/>
        <family val="1"/>
      </rPr>
      <t>C</t>
    </r>
    <r>
      <rPr>
        <vertAlign val="subscript"/>
        <sz val="12"/>
        <rFont val="Times New Roman"/>
        <family val="1"/>
      </rPr>
      <t>8</t>
    </r>
    <r>
      <rPr>
        <sz val="12"/>
        <rFont val="Times New Roman"/>
        <family val="1"/>
      </rPr>
      <t>-PFOS</t>
    </r>
  </si>
  <si>
    <r>
      <t>13</t>
    </r>
    <r>
      <rPr>
        <sz val="12"/>
        <rFont val="Times New Roman"/>
        <family val="1"/>
      </rPr>
      <t>C</t>
    </r>
    <r>
      <rPr>
        <vertAlign val="subscript"/>
        <sz val="12"/>
        <rFont val="Times New Roman"/>
        <family val="1"/>
      </rPr>
      <t>8</t>
    </r>
    <r>
      <rPr>
        <sz val="12"/>
        <rFont val="Times New Roman"/>
        <family val="1"/>
      </rPr>
      <t>-FOSA</t>
    </r>
  </si>
  <si>
    <r>
      <t>d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>-EtFOSAA</t>
    </r>
  </si>
  <si>
    <r>
      <t>d</t>
    </r>
    <r>
      <rPr>
        <vertAlign val="subscript"/>
        <sz val="12"/>
        <rFont val="Times New Roman"/>
        <family val="1"/>
      </rPr>
      <t>5</t>
    </r>
    <r>
      <rPr>
        <sz val="12"/>
        <rFont val="Times New Roman"/>
        <family val="1"/>
      </rPr>
      <t>-MeFOSAA</t>
    </r>
  </si>
  <si>
    <r>
      <t>13</t>
    </r>
    <r>
      <rPr>
        <sz val="12"/>
        <rFont val="Times New Roman"/>
        <family val="1"/>
      </rPr>
      <t>C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-4:2 FtS</t>
    </r>
  </si>
  <si>
    <r>
      <t>13</t>
    </r>
    <r>
      <rPr>
        <sz val="12"/>
        <rFont val="Times New Roman"/>
        <family val="1"/>
      </rPr>
      <t>C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-6:2 FtS</t>
    </r>
  </si>
  <si>
    <r>
      <t>13</t>
    </r>
    <r>
      <rPr>
        <sz val="12"/>
        <rFont val="Times New Roman"/>
        <family val="1"/>
      </rPr>
      <t>C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-8:2 FtS</t>
    </r>
  </si>
  <si>
    <r>
      <t xml:space="preserve">Table S8b.  </t>
    </r>
    <r>
      <rPr>
        <sz val="12"/>
        <rFont val="Times New Roman"/>
        <family val="1"/>
      </rPr>
      <t>IS and MS recoveries (%) for animal tissue extractions using the MTBE extraction method.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</si>
</sst>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vertAlign val="superscript"/>
      <sz val="12"/>
      <color rgb="FF000000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rgb="FF000000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2"/>
      <color rgb="FFC00000"/>
      <name val="Times New Roman"/>
      <family val="1"/>
    </font>
    <font>
      <sz val="12"/>
      <color rgb="FFFF2F92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theme="2" tint="-0.249977111117893"/>
      <name val="Times New Roman"/>
      <family val="1"/>
    </font>
    <font>
      <b/>
      <sz val="12"/>
      <name val="Times New Roman"/>
      <family val="1"/>
    </font>
    <font>
      <vertAlign val="superscript"/>
      <sz val="12"/>
      <name val="Times New Roman"/>
      <family val="1"/>
    </font>
    <font>
      <vertAlign val="subscript"/>
      <sz val="12"/>
      <name val="Times New Roman"/>
      <family val="1"/>
    </font>
    <font>
      <sz val="11"/>
      <name val="Times New Roman"/>
      <family val="1"/>
    </font>
    <font>
      <vertAlign val="subscript"/>
      <sz val="11"/>
      <name val="Times New Roman"/>
      <family val="1"/>
    </font>
    <font>
      <b/>
      <sz val="12"/>
      <color theme="2" tint="-0.249977111117893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>
      <alignment vertical="center"/>
    </xf>
  </cellStyleXfs>
  <cellXfs count="323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left"/>
    </xf>
    <xf numFmtId="0" fontId="3" fillId="0" borderId="0" xfId="1" applyFont="1" applyAlignment="1">
      <alignment horizontal="left" wrapText="1"/>
    </xf>
    <xf numFmtId="0" fontId="2" fillId="0" borderId="14" xfId="0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1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11" xfId="1" applyNumberFormat="1" applyFont="1" applyBorder="1" applyAlignment="1">
      <alignment horizontal="center" wrapText="1"/>
    </xf>
    <xf numFmtId="164" fontId="3" fillId="0" borderId="9" xfId="1" applyNumberFormat="1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164" fontId="3" fillId="0" borderId="2" xfId="1" applyNumberFormat="1" applyFont="1" applyBorder="1" applyAlignment="1">
      <alignment horizont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wrapText="1"/>
    </xf>
    <xf numFmtId="164" fontId="3" fillId="0" borderId="4" xfId="1" applyNumberFormat="1" applyFont="1" applyBorder="1" applyAlignment="1">
      <alignment horizontal="center" wrapText="1"/>
    </xf>
    <xf numFmtId="164" fontId="3" fillId="0" borderId="5" xfId="1" applyNumberFormat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164" fontId="3" fillId="0" borderId="6" xfId="1" applyNumberFormat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164" fontId="3" fillId="0" borderId="7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 wrapText="1"/>
    </xf>
    <xf numFmtId="1" fontId="3" fillId="0" borderId="7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164" fontId="3" fillId="0" borderId="4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 wrapText="1"/>
    </xf>
    <xf numFmtId="164" fontId="3" fillId="0" borderId="4" xfId="1" quotePrefix="1" applyNumberFormat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 wrapText="1"/>
    </xf>
    <xf numFmtId="0" fontId="13" fillId="0" borderId="0" xfId="1" applyFont="1" applyAlignment="1">
      <alignment horizont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11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15" fillId="0" borderId="2" xfId="1" applyNumberFormat="1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left" vertical="center"/>
    </xf>
    <xf numFmtId="164" fontId="3" fillId="0" borderId="0" xfId="1" applyNumberFormat="1" applyFont="1" applyAlignment="1">
      <alignment horizontal="center" vertical="center"/>
    </xf>
    <xf numFmtId="164" fontId="3" fillId="0" borderId="2" xfId="1" quotePrefix="1" applyNumberFormat="1" applyFont="1" applyBorder="1" applyAlignment="1">
      <alignment horizontal="center" vertical="center" wrapText="1"/>
    </xf>
    <xf numFmtId="164" fontId="3" fillId="0" borderId="1" xfId="1" quotePrefix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/>
    </xf>
    <xf numFmtId="1" fontId="3" fillId="0" borderId="0" xfId="1" applyNumberFormat="1" applyFont="1" applyAlignment="1">
      <alignment horizontal="center" wrapText="1"/>
    </xf>
    <xf numFmtId="0" fontId="6" fillId="0" borderId="0" xfId="0" applyFont="1"/>
    <xf numFmtId="164" fontId="6" fillId="0" borderId="0" xfId="0" applyNumberFormat="1" applyFont="1"/>
    <xf numFmtId="1" fontId="16" fillId="0" borderId="0" xfId="1" applyNumberFormat="1" applyFont="1" applyAlignment="1">
      <alignment horizontal="left" vertical="center"/>
    </xf>
    <xf numFmtId="1" fontId="3" fillId="0" borderId="0" xfId="1" applyNumberFormat="1" applyFont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wrapText="1"/>
    </xf>
    <xf numFmtId="1" fontId="3" fillId="0" borderId="10" xfId="1" applyNumberFormat="1" applyFont="1" applyBorder="1" applyAlignment="1">
      <alignment horizontal="center" wrapText="1"/>
    </xf>
    <xf numFmtId="1" fontId="3" fillId="0" borderId="9" xfId="1" applyNumberFormat="1" applyFont="1" applyBorder="1" applyAlignment="1">
      <alignment horizontal="center" wrapText="1"/>
    </xf>
    <xf numFmtId="1" fontId="3" fillId="0" borderId="11" xfId="1" applyNumberFormat="1" applyFont="1" applyBorder="1" applyAlignment="1">
      <alignment horizontal="center" wrapText="1"/>
    </xf>
    <xf numFmtId="0" fontId="3" fillId="0" borderId="11" xfId="1" applyFont="1" applyBorder="1" applyAlignment="1">
      <alignment horizontal="center" wrapText="1"/>
    </xf>
    <xf numFmtId="1" fontId="3" fillId="0" borderId="5" xfId="1" applyNumberFormat="1" applyFont="1" applyBorder="1" applyAlignment="1">
      <alignment horizontal="center" vertical="center"/>
    </xf>
    <xf numFmtId="1" fontId="3" fillId="0" borderId="4" xfId="1" applyNumberFormat="1" applyFont="1" applyBorder="1" applyAlignment="1">
      <alignment horizontal="center" vertical="center"/>
    </xf>
    <xf numFmtId="1" fontId="3" fillId="0" borderId="7" xfId="1" applyNumberFormat="1" applyFont="1" applyBorder="1" applyAlignment="1">
      <alignment horizontal="center" vertical="center"/>
    </xf>
    <xf numFmtId="1" fontId="3" fillId="0" borderId="8" xfId="1" applyNumberFormat="1" applyFont="1" applyBorder="1" applyAlignment="1">
      <alignment horizontal="center" vertical="center"/>
    </xf>
    <xf numFmtId="1" fontId="3" fillId="0" borderId="6" xfId="1" applyNumberFormat="1" applyFont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3" fillId="0" borderId="4" xfId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left"/>
    </xf>
    <xf numFmtId="0" fontId="3" fillId="0" borderId="12" xfId="1" applyFont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7" fillId="0" borderId="12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horizontal="center" vertical="center" wrapText="1"/>
    </xf>
    <xf numFmtId="1" fontId="3" fillId="0" borderId="12" xfId="1" applyNumberFormat="1" applyFont="1" applyBorder="1" applyAlignment="1">
      <alignment horizontal="left" wrapText="1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left"/>
    </xf>
    <xf numFmtId="1" fontId="3" fillId="0" borderId="12" xfId="0" applyNumberFormat="1" applyFont="1" applyBorder="1" applyAlignment="1">
      <alignment horizontal="center"/>
    </xf>
    <xf numFmtId="1" fontId="3" fillId="0" borderId="12" xfId="2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left" vertical="center" wrapText="1"/>
    </xf>
    <xf numFmtId="1" fontId="3" fillId="0" borderId="0" xfId="2" applyNumberFormat="1" applyFont="1" applyAlignment="1">
      <alignment horizontal="left" vertical="center"/>
    </xf>
    <xf numFmtId="1" fontId="3" fillId="0" borderId="12" xfId="0" applyNumberFormat="1" applyFont="1" applyBorder="1" applyAlignment="1">
      <alignment horizontal="left"/>
    </xf>
    <xf numFmtId="0" fontId="18" fillId="0" borderId="0" xfId="0" applyFont="1" applyAlignment="1">
      <alignment horizontal="left"/>
    </xf>
    <xf numFmtId="1" fontId="16" fillId="0" borderId="0" xfId="0" applyNumberFormat="1" applyFont="1" applyAlignment="1">
      <alignment horizontal="left"/>
    </xf>
    <xf numFmtId="1" fontId="3" fillId="0" borderId="12" xfId="2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3" fillId="0" borderId="0" xfId="0" applyFont="1"/>
    <xf numFmtId="0" fontId="19" fillId="0" borderId="0" xfId="0" applyFont="1"/>
    <xf numFmtId="0" fontId="14" fillId="0" borderId="0" xfId="0" applyFont="1"/>
    <xf numFmtId="0" fontId="3" fillId="0" borderId="12" xfId="0" applyFont="1" applyBorder="1"/>
    <xf numFmtId="2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1" xfId="0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 wrapText="1"/>
    </xf>
    <xf numFmtId="0" fontId="13" fillId="0" borderId="9" xfId="0" applyFont="1" applyBorder="1" applyAlignment="1">
      <alignment horizontal="center"/>
    </xf>
    <xf numFmtId="165" fontId="13" fillId="0" borderId="12" xfId="0" applyNumberFormat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1" fontId="3" fillId="0" borderId="12" xfId="0" applyNumberFormat="1" applyFont="1" applyBorder="1" applyAlignment="1">
      <alignment horizontal="center" wrapText="1"/>
    </xf>
    <xf numFmtId="1" fontId="3" fillId="0" borderId="12" xfId="2" applyNumberFormat="1" applyFont="1" applyBorder="1" applyAlignment="1">
      <alignment horizontal="center" wrapText="1"/>
    </xf>
    <xf numFmtId="1" fontId="3" fillId="0" borderId="12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4" xfId="0" applyFont="1" applyBorder="1"/>
    <xf numFmtId="2" fontId="3" fillId="0" borderId="1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14" fontId="3" fillId="0" borderId="8" xfId="0" applyNumberFormat="1" applyFont="1" applyBorder="1" applyAlignment="1">
      <alignment horizontal="center"/>
    </xf>
    <xf numFmtId="2" fontId="21" fillId="0" borderId="12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/>
    </xf>
    <xf numFmtId="2" fontId="21" fillId="0" borderId="11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164" fontId="3" fillId="0" borderId="11" xfId="1" applyNumberFormat="1" applyFont="1" applyBorder="1" applyAlignment="1">
      <alignment horizontal="center" wrapText="1"/>
    </xf>
    <xf numFmtId="164" fontId="3" fillId="0" borderId="9" xfId="1" applyNumberFormat="1" applyFont="1" applyBorder="1" applyAlignment="1">
      <alignment horizontal="center" wrapText="1"/>
    </xf>
    <xf numFmtId="164" fontId="3" fillId="0" borderId="10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0" fontId="3" fillId="0" borderId="12" xfId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11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3" fillId="0" borderId="11" xfId="1" applyNumberFormat="1" applyFont="1" applyBorder="1" applyAlignment="1">
      <alignment horizontal="center" vertical="center"/>
    </xf>
    <xf numFmtId="1" fontId="3" fillId="0" borderId="10" xfId="1" applyNumberFormat="1" applyFont="1" applyBorder="1" applyAlignment="1">
      <alignment horizontal="center" vertical="center"/>
    </xf>
    <xf numFmtId="1" fontId="3" fillId="0" borderId="9" xfId="1" applyNumberFormat="1" applyFont="1" applyBorder="1" applyAlignment="1">
      <alignment horizontal="center" vertical="center"/>
    </xf>
    <xf numFmtId="1" fontId="3" fillId="0" borderId="11" xfId="1" applyNumberFormat="1" applyFont="1" applyBorder="1" applyAlignment="1">
      <alignment horizontal="center" vertical="center" wrapText="1"/>
    </xf>
    <xf numFmtId="1" fontId="3" fillId="0" borderId="10" xfId="1" applyNumberFormat="1" applyFont="1" applyBorder="1" applyAlignment="1">
      <alignment horizontal="center" vertical="center" wrapText="1"/>
    </xf>
    <xf numFmtId="1" fontId="3" fillId="0" borderId="9" xfId="1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2" fillId="0" borderId="0" xfId="1" applyFont="1" applyAlignment="1">
      <alignment horizontal="left" vertical="center"/>
    </xf>
    <xf numFmtId="164" fontId="15" fillId="0" borderId="0" xfId="1" applyNumberFormat="1" applyFont="1" applyAlignment="1">
      <alignment horizontal="center" vertical="center"/>
    </xf>
    <xf numFmtId="2" fontId="15" fillId="0" borderId="0" xfId="1" applyNumberFormat="1" applyFont="1" applyAlignment="1">
      <alignment horizontal="center" vertical="center" wrapText="1"/>
    </xf>
    <xf numFmtId="164" fontId="15" fillId="0" borderId="7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164" fontId="15" fillId="0" borderId="11" xfId="1" applyNumberFormat="1" applyFont="1" applyBorder="1" applyAlignment="1">
      <alignment horizontal="center" vertical="center" wrapText="1"/>
    </xf>
    <xf numFmtId="164" fontId="15" fillId="0" borderId="10" xfId="1" applyNumberFormat="1" applyFont="1" applyBorder="1" applyAlignment="1">
      <alignment horizontal="center" vertical="center" wrapText="1"/>
    </xf>
    <xf numFmtId="164" fontId="15" fillId="0" borderId="9" xfId="1" applyNumberFormat="1" applyFont="1" applyBorder="1" applyAlignment="1">
      <alignment horizontal="center" vertical="center" wrapText="1"/>
    </xf>
    <xf numFmtId="164" fontId="15" fillId="0" borderId="2" xfId="1" applyNumberFormat="1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center" vertical="center" wrapText="1"/>
    </xf>
    <xf numFmtId="164" fontId="15" fillId="0" borderId="3" xfId="1" applyNumberFormat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4" fontId="15" fillId="0" borderId="6" xfId="1" applyNumberFormat="1" applyFont="1" applyBorder="1" applyAlignment="1">
      <alignment horizontal="center" vertical="center" wrapText="1"/>
    </xf>
    <xf numFmtId="164" fontId="15" fillId="0" borderId="4" xfId="1" applyNumberFormat="1" applyFont="1" applyBorder="1" applyAlignment="1">
      <alignment horizontal="center" vertical="center" wrapText="1"/>
    </xf>
    <xf numFmtId="2" fontId="15" fillId="0" borderId="11" xfId="1" applyNumberFormat="1" applyFont="1" applyBorder="1" applyAlignment="1">
      <alignment horizontal="center" vertical="center" wrapText="1"/>
    </xf>
    <xf numFmtId="2" fontId="15" fillId="0" borderId="10" xfId="1" applyNumberFormat="1" applyFont="1" applyBorder="1" applyAlignment="1">
      <alignment horizontal="center" vertical="center" wrapText="1"/>
    </xf>
    <xf numFmtId="2" fontId="15" fillId="0" borderId="9" xfId="1" applyNumberFormat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164" fontId="15" fillId="0" borderId="11" xfId="1" applyNumberFormat="1" applyFont="1" applyBorder="1" applyAlignment="1">
      <alignment horizontal="center" vertical="center" wrapText="1"/>
    </xf>
    <xf numFmtId="164" fontId="15" fillId="0" borderId="10" xfId="1" applyNumberFormat="1" applyFont="1" applyBorder="1" applyAlignment="1">
      <alignment horizontal="center" vertical="center" wrapText="1"/>
    </xf>
    <xf numFmtId="164" fontId="15" fillId="0" borderId="9" xfId="1" applyNumberFormat="1" applyFont="1" applyBorder="1" applyAlignment="1">
      <alignment horizontal="center" vertical="center" wrapText="1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4" xfId="1" applyNumberFormat="1" applyFont="1" applyBorder="1" applyAlignment="1">
      <alignment horizontal="center" vertical="center" wrapText="1"/>
    </xf>
    <xf numFmtId="164" fontId="15" fillId="0" borderId="5" xfId="1" applyNumberFormat="1" applyFont="1" applyBorder="1" applyAlignment="1">
      <alignment horizontal="center" vertical="center" wrapText="1"/>
    </xf>
    <xf numFmtId="2" fontId="15" fillId="0" borderId="11" xfId="1" applyNumberFormat="1" applyFont="1" applyBorder="1" applyAlignment="1">
      <alignment horizontal="center" vertical="center" wrapText="1"/>
    </xf>
    <xf numFmtId="2" fontId="15" fillId="0" borderId="9" xfId="1" applyNumberFormat="1" applyFont="1" applyBorder="1" applyAlignment="1">
      <alignment horizontal="center" vertical="center" wrapText="1"/>
    </xf>
    <xf numFmtId="2" fontId="15" fillId="0" borderId="10" xfId="1" applyNumberFormat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2" fontId="15" fillId="0" borderId="2" xfId="1" applyNumberFormat="1" applyFont="1" applyBorder="1" applyAlignment="1">
      <alignment horizontal="center" vertical="center" wrapText="1"/>
    </xf>
    <xf numFmtId="2" fontId="15" fillId="0" borderId="3" xfId="1" applyNumberFormat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164" fontId="25" fillId="0" borderId="4" xfId="0" applyNumberFormat="1" applyFont="1" applyBorder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64" fontId="25" fillId="0" borderId="5" xfId="0" applyNumberFormat="1" applyFont="1" applyBorder="1" applyAlignment="1">
      <alignment horizontal="center" vertical="center"/>
    </xf>
    <xf numFmtId="164" fontId="15" fillId="0" borderId="7" xfId="1" applyNumberFormat="1" applyFont="1" applyBorder="1" applyAlignment="1">
      <alignment horizontal="center" vertical="center" wrapText="1"/>
    </xf>
    <xf numFmtId="164" fontId="15" fillId="0" borderId="6" xfId="1" applyNumberFormat="1" applyFont="1" applyBorder="1" applyAlignment="1">
      <alignment horizontal="center" vertical="center" wrapText="1"/>
    </xf>
    <xf numFmtId="164" fontId="15" fillId="0" borderId="8" xfId="1" applyNumberFormat="1" applyFont="1" applyBorder="1" applyAlignment="1">
      <alignment horizontal="center" vertical="center" wrapText="1"/>
    </xf>
    <xf numFmtId="2" fontId="15" fillId="0" borderId="0" xfId="1" applyNumberFormat="1" applyFont="1" applyAlignment="1">
      <alignment horizontal="center" vertical="center"/>
    </xf>
    <xf numFmtId="164" fontId="15" fillId="0" borderId="5" xfId="1" applyNumberFormat="1" applyFont="1" applyBorder="1" applyAlignment="1">
      <alignment horizontal="center" vertical="center"/>
    </xf>
    <xf numFmtId="2" fontId="15" fillId="0" borderId="6" xfId="1" applyNumberFormat="1" applyFont="1" applyBorder="1" applyAlignment="1">
      <alignment horizontal="center" vertical="center" wrapText="1"/>
    </xf>
    <xf numFmtId="2" fontId="15" fillId="0" borderId="8" xfId="1" applyNumberFormat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164" fontId="25" fillId="0" borderId="6" xfId="0" applyNumberFormat="1" applyFont="1" applyBorder="1" applyAlignment="1">
      <alignment horizontal="center" vertical="center"/>
    </xf>
    <xf numFmtId="164" fontId="25" fillId="0" borderId="7" xfId="0" applyNumberFormat="1" applyFont="1" applyBorder="1" applyAlignment="1">
      <alignment horizontal="center" vertical="center"/>
    </xf>
    <xf numFmtId="2" fontId="15" fillId="0" borderId="4" xfId="1" applyNumberFormat="1" applyFont="1" applyBorder="1" applyAlignment="1">
      <alignment horizontal="center" vertical="center" wrapText="1"/>
    </xf>
    <xf numFmtId="2" fontId="15" fillId="0" borderId="5" xfId="1" applyNumberFormat="1" applyFont="1" applyBorder="1" applyAlignment="1">
      <alignment horizontal="center" vertical="center" wrapText="1"/>
    </xf>
    <xf numFmtId="2" fontId="25" fillId="0" borderId="4" xfId="0" applyNumberFormat="1" applyFont="1" applyBorder="1" applyAlignment="1">
      <alignment horizontal="center"/>
    </xf>
    <xf numFmtId="2" fontId="25" fillId="0" borderId="5" xfId="0" applyNumberFormat="1" applyFont="1" applyBorder="1" applyAlignment="1">
      <alignment horizontal="center"/>
    </xf>
    <xf numFmtId="0" fontId="22" fillId="0" borderId="0" xfId="1" applyFont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0" xfId="1" applyFont="1" applyAlignment="1">
      <alignment horizontal="left" vertical="center" wrapText="1"/>
    </xf>
    <xf numFmtId="1" fontId="15" fillId="0" borderId="0" xfId="1" applyNumberFormat="1" applyFont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left" vertical="center" wrapText="1"/>
    </xf>
    <xf numFmtId="0" fontId="23" fillId="0" borderId="8" xfId="0" applyFont="1" applyBorder="1" applyAlignment="1">
      <alignment horizontal="center" vertical="center" wrapText="1"/>
    </xf>
    <xf numFmtId="164" fontId="15" fillId="0" borderId="6" xfId="1" applyNumberFormat="1" applyFont="1" applyBorder="1" applyAlignment="1">
      <alignment horizontal="center" vertical="center"/>
    </xf>
    <xf numFmtId="164" fontId="15" fillId="0" borderId="7" xfId="1" applyNumberFormat="1" applyFont="1" applyBorder="1" applyAlignment="1">
      <alignment horizontal="center" vertical="center"/>
    </xf>
    <xf numFmtId="0" fontId="15" fillId="0" borderId="8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left" vertical="center" wrapText="1"/>
    </xf>
    <xf numFmtId="0" fontId="15" fillId="0" borderId="8" xfId="1" applyFont="1" applyBorder="1" applyAlignment="1">
      <alignment horizontal="left" vertical="center" wrapText="1"/>
    </xf>
    <xf numFmtId="0" fontId="15" fillId="0" borderId="3" xfId="1" applyFont="1" applyBorder="1" applyAlignment="1">
      <alignment vertical="center" wrapText="1"/>
    </xf>
    <xf numFmtId="164" fontId="15" fillId="0" borderId="8" xfId="1" applyNumberFormat="1" applyFont="1" applyBorder="1" applyAlignment="1">
      <alignment horizontal="center" vertical="center"/>
    </xf>
    <xf numFmtId="0" fontId="15" fillId="0" borderId="8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164" fontId="15" fillId="0" borderId="4" xfId="1" applyNumberFormat="1" applyFont="1" applyBorder="1" applyAlignment="1">
      <alignment horizontal="center" vertical="center"/>
    </xf>
    <xf numFmtId="0" fontId="15" fillId="0" borderId="5" xfId="1" applyFont="1" applyBorder="1" applyAlignment="1">
      <alignment horizontal="left" vertical="center" wrapText="1"/>
    </xf>
    <xf numFmtId="0" fontId="3" fillId="0" borderId="13" xfId="0" applyFont="1" applyBorder="1"/>
    <xf numFmtId="0" fontId="3" fillId="0" borderId="14" xfId="0" applyFont="1" applyBorder="1"/>
    <xf numFmtId="2" fontId="3" fillId="0" borderId="15" xfId="0" applyNumberFormat="1" applyFont="1" applyBorder="1" applyAlignment="1">
      <alignment horizontal="center" vertical="center" wrapText="1"/>
    </xf>
    <xf numFmtId="1" fontId="3" fillId="0" borderId="0" xfId="1" applyNumberFormat="1" applyFont="1" applyAlignment="1">
      <alignment horizontal="left" vertical="center"/>
    </xf>
    <xf numFmtId="0" fontId="21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2" fontId="27" fillId="0" borderId="12" xfId="0" applyNumberFormat="1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2" fontId="21" fillId="0" borderId="11" xfId="0" applyNumberFormat="1" applyFont="1" applyBorder="1" applyAlignment="1">
      <alignment horizontal="center"/>
    </xf>
  </cellXfs>
  <cellStyles count="3">
    <cellStyle name="Normal" xfId="0" builtinId="0"/>
    <cellStyle name="Normal 2" xfId="1" xr:uid="{1223A187-57C2-453B-893F-8E4F62997383}"/>
    <cellStyle name="Normal 2 2" xfId="2" xr:uid="{8CA8C340-B675-452B-8F10-FA94168760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30791-4686-CF41-AF8B-4D940697AC38}">
  <dimension ref="B1:AX30"/>
  <sheetViews>
    <sheetView tabSelected="1" topLeftCell="Q2" workbookViewId="0">
      <selection activeCell="AA31" sqref="AA31"/>
    </sheetView>
  </sheetViews>
  <sheetFormatPr baseColWidth="10" defaultColWidth="10.83203125" defaultRowHeight="16"/>
  <cols>
    <col min="1" max="1" width="10.83203125" style="140"/>
    <col min="2" max="3" width="12.83203125" style="140" customWidth="1"/>
    <col min="4" max="16384" width="10.83203125" style="140"/>
  </cols>
  <sheetData>
    <row r="1" spans="2:50">
      <c r="B1" s="140" t="s">
        <v>529</v>
      </c>
    </row>
    <row r="3" spans="2:50">
      <c r="B3" s="140" t="s">
        <v>526</v>
      </c>
      <c r="D3" s="140" t="s">
        <v>540</v>
      </c>
      <c r="E3" s="140" t="s">
        <v>542</v>
      </c>
      <c r="T3" s="140" t="s">
        <v>539</v>
      </c>
      <c r="U3" s="140" t="s">
        <v>539</v>
      </c>
      <c r="W3" s="140" t="s">
        <v>539</v>
      </c>
      <c r="Z3" s="140" t="s">
        <v>539</v>
      </c>
      <c r="AD3" s="140" t="s">
        <v>541</v>
      </c>
      <c r="AE3" s="140" t="s">
        <v>541</v>
      </c>
      <c r="AM3" s="140" t="s">
        <v>541</v>
      </c>
    </row>
    <row r="4" spans="2:50">
      <c r="B4" s="310"/>
      <c r="C4" s="162" t="s">
        <v>517</v>
      </c>
      <c r="D4" s="162" t="s">
        <v>515</v>
      </c>
      <c r="E4" s="162" t="s">
        <v>515</v>
      </c>
      <c r="F4" s="165" t="s">
        <v>515</v>
      </c>
      <c r="G4" s="165" t="s">
        <v>517</v>
      </c>
      <c r="H4" s="162" t="s">
        <v>515</v>
      </c>
      <c r="I4" s="165" t="s">
        <v>517</v>
      </c>
      <c r="J4" s="165" t="s">
        <v>515</v>
      </c>
      <c r="K4" s="165" t="s">
        <v>515</v>
      </c>
      <c r="L4" s="165" t="s">
        <v>515</v>
      </c>
      <c r="M4" s="165" t="s">
        <v>515</v>
      </c>
      <c r="N4" s="165" t="s">
        <v>517</v>
      </c>
      <c r="O4" s="165" t="s">
        <v>515</v>
      </c>
      <c r="P4" s="165" t="s">
        <v>515</v>
      </c>
      <c r="Q4" s="165" t="s">
        <v>517</v>
      </c>
      <c r="R4" s="165" t="s">
        <v>515</v>
      </c>
      <c r="S4" s="165" t="s">
        <v>517</v>
      </c>
      <c r="T4" s="162" t="s">
        <v>515</v>
      </c>
      <c r="U4" s="165" t="s">
        <v>517</v>
      </c>
      <c r="V4" s="165" t="s">
        <v>517</v>
      </c>
      <c r="W4" s="162" t="s">
        <v>515</v>
      </c>
      <c r="X4" s="161" t="s">
        <v>515</v>
      </c>
      <c r="Y4" s="165" t="s">
        <v>517</v>
      </c>
      <c r="Z4" s="161" t="s">
        <v>515</v>
      </c>
      <c r="AA4" s="165" t="s">
        <v>515</v>
      </c>
      <c r="AB4" s="165" t="s">
        <v>515</v>
      </c>
      <c r="AC4" s="165" t="s">
        <v>515</v>
      </c>
      <c r="AD4" s="161" t="s">
        <v>515</v>
      </c>
      <c r="AE4" s="161" t="s">
        <v>515</v>
      </c>
      <c r="AF4" s="165" t="s">
        <v>515</v>
      </c>
      <c r="AG4" s="165" t="s">
        <v>517</v>
      </c>
      <c r="AH4" s="165" t="s">
        <v>515</v>
      </c>
      <c r="AI4" s="165" t="s">
        <v>517</v>
      </c>
      <c r="AJ4" s="165" t="s">
        <v>515</v>
      </c>
      <c r="AK4" s="161" t="s">
        <v>515</v>
      </c>
      <c r="AL4" s="165" t="s">
        <v>517</v>
      </c>
      <c r="AM4" s="165" t="s">
        <v>515</v>
      </c>
      <c r="AN4" s="165" t="s">
        <v>517</v>
      </c>
      <c r="AU4" s="177"/>
      <c r="AV4" s="177"/>
      <c r="AW4" s="177"/>
      <c r="AX4" s="177"/>
    </row>
    <row r="5" spans="2:50" ht="17">
      <c r="B5" s="311"/>
      <c r="C5" s="164" t="s">
        <v>520</v>
      </c>
      <c r="D5" s="169" t="s">
        <v>516</v>
      </c>
      <c r="E5" s="169" t="s">
        <v>516</v>
      </c>
      <c r="F5" s="166" t="s">
        <v>518</v>
      </c>
      <c r="G5" s="166" t="s">
        <v>520</v>
      </c>
      <c r="H5" s="166" t="s">
        <v>519</v>
      </c>
      <c r="I5" s="166" t="s">
        <v>519</v>
      </c>
      <c r="J5" s="166" t="s">
        <v>519</v>
      </c>
      <c r="K5" s="166" t="s">
        <v>519</v>
      </c>
      <c r="L5" s="166" t="s">
        <v>519</v>
      </c>
      <c r="M5" s="166" t="s">
        <v>520</v>
      </c>
      <c r="N5" s="166" t="s">
        <v>520</v>
      </c>
      <c r="O5" s="166" t="s">
        <v>519</v>
      </c>
      <c r="P5" s="166" t="s">
        <v>520</v>
      </c>
      <c r="Q5" s="166" t="s">
        <v>520</v>
      </c>
      <c r="R5" s="166" t="s">
        <v>519</v>
      </c>
      <c r="S5" s="166" t="s">
        <v>520</v>
      </c>
      <c r="T5" s="164" t="s">
        <v>516</v>
      </c>
      <c r="U5" s="166" t="s">
        <v>516</v>
      </c>
      <c r="V5" s="166" t="s">
        <v>520</v>
      </c>
      <c r="W5" s="164" t="s">
        <v>516</v>
      </c>
      <c r="X5" s="163" t="s">
        <v>520</v>
      </c>
      <c r="Y5" s="166" t="s">
        <v>520</v>
      </c>
      <c r="Z5" s="163" t="s">
        <v>516</v>
      </c>
      <c r="AA5" s="166" t="s">
        <v>519</v>
      </c>
      <c r="AB5" s="166" t="s">
        <v>519</v>
      </c>
      <c r="AC5" s="166" t="s">
        <v>520</v>
      </c>
      <c r="AD5" s="163" t="s">
        <v>516</v>
      </c>
      <c r="AE5" s="163" t="s">
        <v>516</v>
      </c>
      <c r="AF5" s="166" t="s">
        <v>520</v>
      </c>
      <c r="AG5" s="166" t="s">
        <v>520</v>
      </c>
      <c r="AH5" s="166" t="s">
        <v>520</v>
      </c>
      <c r="AI5" s="166" t="s">
        <v>520</v>
      </c>
      <c r="AJ5" s="166" t="s">
        <v>519</v>
      </c>
      <c r="AK5" s="163" t="s">
        <v>520</v>
      </c>
      <c r="AL5" s="166" t="s">
        <v>520</v>
      </c>
      <c r="AM5" s="166" t="s">
        <v>516</v>
      </c>
      <c r="AN5" s="166" t="s">
        <v>520</v>
      </c>
      <c r="AU5" s="177"/>
      <c r="AV5" s="177"/>
      <c r="AW5" s="177"/>
      <c r="AX5" s="177"/>
    </row>
    <row r="6" spans="2:50" ht="17">
      <c r="B6" s="312" t="s">
        <v>203</v>
      </c>
      <c r="C6" s="170">
        <v>43778</v>
      </c>
      <c r="D6" s="170">
        <v>43778</v>
      </c>
      <c r="E6" s="170">
        <v>43778</v>
      </c>
      <c r="F6" s="170">
        <v>43778</v>
      </c>
      <c r="G6" s="172">
        <v>43807</v>
      </c>
      <c r="H6" s="172">
        <v>43807</v>
      </c>
      <c r="I6" s="172">
        <v>43807</v>
      </c>
      <c r="J6" s="172">
        <v>43882</v>
      </c>
      <c r="K6" s="172">
        <v>43899</v>
      </c>
      <c r="L6" s="172">
        <v>43899</v>
      </c>
      <c r="M6" s="172">
        <v>43900</v>
      </c>
      <c r="N6" s="172">
        <v>43900</v>
      </c>
      <c r="O6" s="172">
        <v>43900</v>
      </c>
      <c r="P6" s="172">
        <v>43965</v>
      </c>
      <c r="Q6" s="172">
        <v>43965</v>
      </c>
      <c r="R6" s="172">
        <v>43965</v>
      </c>
      <c r="S6" s="172">
        <v>43972</v>
      </c>
      <c r="T6" s="172">
        <v>43972</v>
      </c>
      <c r="U6" s="172">
        <v>43972</v>
      </c>
      <c r="V6" s="174">
        <v>43986</v>
      </c>
      <c r="W6" s="174">
        <v>43986</v>
      </c>
      <c r="X6" s="176">
        <v>44000</v>
      </c>
      <c r="Y6" s="176">
        <v>44000</v>
      </c>
      <c r="Z6" s="176">
        <v>44000</v>
      </c>
      <c r="AA6" s="174">
        <v>44000</v>
      </c>
      <c r="AB6" s="174">
        <v>44000</v>
      </c>
      <c r="AC6" s="174">
        <v>44001</v>
      </c>
      <c r="AD6" s="176">
        <v>44009</v>
      </c>
      <c r="AE6" s="176">
        <v>44009</v>
      </c>
      <c r="AF6" s="174">
        <v>44065</v>
      </c>
      <c r="AG6" s="174">
        <v>44065</v>
      </c>
      <c r="AH6" s="174">
        <v>44124</v>
      </c>
      <c r="AI6" s="174">
        <v>44124</v>
      </c>
      <c r="AJ6" s="174">
        <v>44261</v>
      </c>
      <c r="AK6" s="176">
        <v>44261</v>
      </c>
      <c r="AL6" s="176">
        <v>44261</v>
      </c>
      <c r="AM6" s="172">
        <v>44768</v>
      </c>
      <c r="AN6" s="172">
        <v>44768</v>
      </c>
      <c r="AU6" s="177"/>
      <c r="AV6" s="177"/>
      <c r="AW6" s="177"/>
      <c r="AX6" s="177"/>
    </row>
    <row r="7" spans="2:50">
      <c r="B7" s="168" t="s">
        <v>9</v>
      </c>
      <c r="C7" s="171" t="s">
        <v>521</v>
      </c>
      <c r="D7" s="171" t="s">
        <v>521</v>
      </c>
      <c r="E7" s="171" t="s">
        <v>521</v>
      </c>
      <c r="F7" s="171" t="s">
        <v>521</v>
      </c>
      <c r="G7" s="171" t="s">
        <v>525</v>
      </c>
      <c r="H7" s="171" t="s">
        <v>525</v>
      </c>
      <c r="I7" s="171" t="s">
        <v>525</v>
      </c>
      <c r="J7" s="171" t="s">
        <v>521</v>
      </c>
      <c r="K7" s="171" t="s">
        <v>521</v>
      </c>
      <c r="L7" s="171" t="s">
        <v>521</v>
      </c>
      <c r="M7" s="171" t="s">
        <v>521</v>
      </c>
      <c r="N7" s="171" t="s">
        <v>521</v>
      </c>
      <c r="O7" s="171" t="s">
        <v>521</v>
      </c>
      <c r="P7" s="171" t="s">
        <v>521</v>
      </c>
      <c r="Q7" s="171" t="s">
        <v>521</v>
      </c>
      <c r="R7" s="171" t="s">
        <v>521</v>
      </c>
      <c r="S7" s="173" t="s">
        <v>525</v>
      </c>
      <c r="T7" s="115">
        <v>6.0890000000000004</v>
      </c>
      <c r="U7" s="168">
        <v>6.3239999999999998</v>
      </c>
      <c r="V7" s="173" t="s">
        <v>524</v>
      </c>
      <c r="W7" s="173" t="s">
        <v>524</v>
      </c>
      <c r="X7" s="171" t="s">
        <v>521</v>
      </c>
      <c r="Y7" s="171" t="s">
        <v>521</v>
      </c>
      <c r="Z7" s="171" t="s">
        <v>521</v>
      </c>
      <c r="AA7" s="171" t="s">
        <v>521</v>
      </c>
      <c r="AB7" s="171" t="s">
        <v>521</v>
      </c>
      <c r="AC7" s="171" t="s">
        <v>521</v>
      </c>
      <c r="AD7" s="171" t="s">
        <v>523</v>
      </c>
      <c r="AE7" s="171" t="s">
        <v>523</v>
      </c>
      <c r="AF7" s="171" t="s">
        <v>525</v>
      </c>
      <c r="AG7" s="171" t="s">
        <v>525</v>
      </c>
      <c r="AH7" s="171" t="s">
        <v>524</v>
      </c>
      <c r="AI7" s="171" t="s">
        <v>524</v>
      </c>
      <c r="AJ7" s="171" t="s">
        <v>523</v>
      </c>
      <c r="AK7" s="173" t="s">
        <v>523</v>
      </c>
      <c r="AL7" s="173" t="s">
        <v>523</v>
      </c>
      <c r="AM7" s="171" t="s">
        <v>525</v>
      </c>
      <c r="AN7" s="171" t="s">
        <v>525</v>
      </c>
      <c r="AU7" s="119"/>
      <c r="AV7" s="119"/>
      <c r="AW7" s="119"/>
      <c r="AX7" s="119"/>
    </row>
    <row r="8" spans="2:50">
      <c r="B8" s="168" t="s">
        <v>12</v>
      </c>
      <c r="C8" s="171" t="s">
        <v>522</v>
      </c>
      <c r="D8" s="171" t="s">
        <v>522</v>
      </c>
      <c r="E8" s="171" t="s">
        <v>522</v>
      </c>
      <c r="F8" s="171" t="s">
        <v>522</v>
      </c>
      <c r="G8" s="171" t="s">
        <v>525</v>
      </c>
      <c r="H8" s="171" t="s">
        <v>525</v>
      </c>
      <c r="I8" s="171" t="s">
        <v>525</v>
      </c>
      <c r="J8" s="171" t="s">
        <v>524</v>
      </c>
      <c r="K8" s="171" t="s">
        <v>521</v>
      </c>
      <c r="L8" s="171" t="s">
        <v>521</v>
      </c>
      <c r="M8" s="171" t="s">
        <v>521</v>
      </c>
      <c r="N8" s="171" t="s">
        <v>521</v>
      </c>
      <c r="O8" s="171" t="s">
        <v>521</v>
      </c>
      <c r="P8" s="171" t="s">
        <v>521</v>
      </c>
      <c r="Q8" s="171" t="s">
        <v>521</v>
      </c>
      <c r="R8" s="171" t="s">
        <v>521</v>
      </c>
      <c r="S8" s="171" t="s">
        <v>521</v>
      </c>
      <c r="T8" s="171" t="s">
        <v>521</v>
      </c>
      <c r="U8" s="173" t="s">
        <v>521</v>
      </c>
      <c r="V8" s="173" t="s">
        <v>523</v>
      </c>
      <c r="W8" s="173" t="s">
        <v>523</v>
      </c>
      <c r="X8" s="171" t="s">
        <v>527</v>
      </c>
      <c r="Y8" s="171" t="s">
        <v>527</v>
      </c>
      <c r="Z8" s="171" t="s">
        <v>527</v>
      </c>
      <c r="AA8" s="171" t="s">
        <v>527</v>
      </c>
      <c r="AB8" s="171" t="s">
        <v>527</v>
      </c>
      <c r="AC8" s="171" t="s">
        <v>527</v>
      </c>
      <c r="AD8" s="171" t="s">
        <v>523</v>
      </c>
      <c r="AE8" s="171" t="s">
        <v>523</v>
      </c>
      <c r="AF8" s="171" t="s">
        <v>521</v>
      </c>
      <c r="AG8" s="171" t="s">
        <v>521</v>
      </c>
      <c r="AH8" s="171" t="s">
        <v>521</v>
      </c>
      <c r="AI8" s="171" t="s">
        <v>521</v>
      </c>
      <c r="AJ8" s="171" t="s">
        <v>523</v>
      </c>
      <c r="AK8" s="173" t="s">
        <v>523</v>
      </c>
      <c r="AL8" s="173" t="s">
        <v>523</v>
      </c>
      <c r="AM8" s="171" t="s">
        <v>521</v>
      </c>
      <c r="AN8" s="171" t="s">
        <v>521</v>
      </c>
      <c r="AU8" s="119"/>
      <c r="AV8" s="119"/>
      <c r="AW8" s="119"/>
      <c r="AX8" s="119"/>
    </row>
    <row r="9" spans="2:50">
      <c r="B9" s="168" t="s">
        <v>14</v>
      </c>
      <c r="C9" s="171" t="s">
        <v>521</v>
      </c>
      <c r="D9" s="171" t="s">
        <v>521</v>
      </c>
      <c r="E9" s="171" t="s">
        <v>521</v>
      </c>
      <c r="F9" s="171" t="s">
        <v>521</v>
      </c>
      <c r="G9" s="171" t="s">
        <v>523</v>
      </c>
      <c r="H9" s="171" t="s">
        <v>523</v>
      </c>
      <c r="I9" s="171" t="s">
        <v>523</v>
      </c>
      <c r="J9" s="171" t="s">
        <v>521</v>
      </c>
      <c r="K9" s="171" t="s">
        <v>523</v>
      </c>
      <c r="L9" s="171" t="s">
        <v>523</v>
      </c>
      <c r="M9" s="171" t="s">
        <v>523</v>
      </c>
      <c r="N9" s="171" t="s">
        <v>523</v>
      </c>
      <c r="O9" s="171" t="s">
        <v>523</v>
      </c>
      <c r="P9" s="171" t="s">
        <v>521</v>
      </c>
      <c r="Q9" s="171" t="s">
        <v>521</v>
      </c>
      <c r="R9" s="171" t="s">
        <v>521</v>
      </c>
      <c r="S9" s="173" t="s">
        <v>525</v>
      </c>
      <c r="T9" s="115">
        <v>3.988</v>
      </c>
      <c r="U9" s="168">
        <v>4.2080000000000002</v>
      </c>
      <c r="V9" s="173" t="s">
        <v>525</v>
      </c>
      <c r="W9" s="173" t="s">
        <v>525</v>
      </c>
      <c r="X9" s="171" t="s">
        <v>525</v>
      </c>
      <c r="Y9" s="171" t="s">
        <v>525</v>
      </c>
      <c r="Z9" s="171" t="s">
        <v>525</v>
      </c>
      <c r="AA9" s="171" t="s">
        <v>525</v>
      </c>
      <c r="AB9" s="171" t="s">
        <v>525</v>
      </c>
      <c r="AC9" s="171" t="s">
        <v>525</v>
      </c>
      <c r="AD9" s="171" t="s">
        <v>523</v>
      </c>
      <c r="AE9" s="171" t="s">
        <v>523</v>
      </c>
      <c r="AF9" s="171" t="s">
        <v>521</v>
      </c>
      <c r="AG9" s="171" t="s">
        <v>521</v>
      </c>
      <c r="AH9" s="171" t="s">
        <v>521</v>
      </c>
      <c r="AI9" s="171" t="s">
        <v>521</v>
      </c>
      <c r="AJ9" s="171" t="s">
        <v>525</v>
      </c>
      <c r="AK9" s="173" t="s">
        <v>525</v>
      </c>
      <c r="AL9" s="173" t="s">
        <v>525</v>
      </c>
      <c r="AM9" s="171" t="s">
        <v>521</v>
      </c>
      <c r="AN9" s="171" t="s">
        <v>521</v>
      </c>
      <c r="AU9" s="119"/>
      <c r="AV9" s="119"/>
      <c r="AW9" s="119"/>
      <c r="AX9" s="119"/>
    </row>
    <row r="10" spans="2:50">
      <c r="B10" s="168" t="s">
        <v>16</v>
      </c>
      <c r="C10" s="171" t="s">
        <v>521</v>
      </c>
      <c r="D10" s="171" t="s">
        <v>521</v>
      </c>
      <c r="E10" s="171" t="s">
        <v>521</v>
      </c>
      <c r="F10" s="171" t="s">
        <v>521</v>
      </c>
      <c r="G10" s="171" t="s">
        <v>521</v>
      </c>
      <c r="H10" s="171" t="s">
        <v>521</v>
      </c>
      <c r="I10" s="171" t="s">
        <v>521</v>
      </c>
      <c r="J10" s="171" t="s">
        <v>525</v>
      </c>
      <c r="K10" s="171" t="s">
        <v>525</v>
      </c>
      <c r="L10" s="171" t="s">
        <v>525</v>
      </c>
      <c r="M10" s="171" t="s">
        <v>525</v>
      </c>
      <c r="N10" s="171" t="s">
        <v>525</v>
      </c>
      <c r="O10" s="171" t="s">
        <v>525</v>
      </c>
      <c r="P10" s="171" t="s">
        <v>521</v>
      </c>
      <c r="Q10" s="171" t="s">
        <v>521</v>
      </c>
      <c r="R10" s="171" t="s">
        <v>521</v>
      </c>
      <c r="S10" s="171" t="s">
        <v>521</v>
      </c>
      <c r="T10" s="171" t="s">
        <v>521</v>
      </c>
      <c r="U10" s="173" t="s">
        <v>521</v>
      </c>
      <c r="V10" s="173" t="s">
        <v>523</v>
      </c>
      <c r="W10" s="173" t="s">
        <v>523</v>
      </c>
      <c r="X10" s="171" t="s">
        <v>527</v>
      </c>
      <c r="Y10" s="171" t="s">
        <v>527</v>
      </c>
      <c r="Z10" s="115">
        <v>2.137</v>
      </c>
      <c r="AA10" s="171" t="s">
        <v>527</v>
      </c>
      <c r="AB10" s="171" t="s">
        <v>527</v>
      </c>
      <c r="AC10" s="171" t="s">
        <v>527</v>
      </c>
      <c r="AD10" s="171" t="s">
        <v>523</v>
      </c>
      <c r="AE10" s="171" t="s">
        <v>523</v>
      </c>
      <c r="AF10" s="171" t="s">
        <v>525</v>
      </c>
      <c r="AG10" s="171" t="s">
        <v>525</v>
      </c>
      <c r="AH10" s="171" t="s">
        <v>523</v>
      </c>
      <c r="AI10" s="171" t="s">
        <v>523</v>
      </c>
      <c r="AJ10" s="171" t="s">
        <v>521</v>
      </c>
      <c r="AK10" s="173" t="s">
        <v>521</v>
      </c>
      <c r="AL10" s="173" t="s">
        <v>521</v>
      </c>
      <c r="AM10" s="171" t="s">
        <v>525</v>
      </c>
      <c r="AN10" s="171" t="s">
        <v>525</v>
      </c>
      <c r="AU10" s="119"/>
      <c r="AV10" s="119"/>
      <c r="AW10" s="119"/>
      <c r="AX10" s="119"/>
    </row>
    <row r="11" spans="2:50">
      <c r="B11" s="168" t="s">
        <v>20</v>
      </c>
      <c r="C11" s="171" t="s">
        <v>521</v>
      </c>
      <c r="D11" s="171" t="s">
        <v>521</v>
      </c>
      <c r="E11" s="115">
        <v>57.127000000000002</v>
      </c>
      <c r="F11" s="171" t="s">
        <v>521</v>
      </c>
      <c r="G11" s="171" t="s">
        <v>523</v>
      </c>
      <c r="H11" s="171" t="s">
        <v>523</v>
      </c>
      <c r="I11" s="171" t="s">
        <v>523</v>
      </c>
      <c r="J11" s="171" t="s">
        <v>521</v>
      </c>
      <c r="K11" s="171" t="s">
        <v>521</v>
      </c>
      <c r="L11" s="171" t="s">
        <v>521</v>
      </c>
      <c r="M11" s="171" t="s">
        <v>521</v>
      </c>
      <c r="N11" s="171" t="s">
        <v>521</v>
      </c>
      <c r="O11" s="171" t="s">
        <v>521</v>
      </c>
      <c r="P11" s="171" t="s">
        <v>521</v>
      </c>
      <c r="Q11" s="171" t="s">
        <v>521</v>
      </c>
      <c r="R11" s="171" t="s">
        <v>521</v>
      </c>
      <c r="S11" s="173" t="s">
        <v>525</v>
      </c>
      <c r="T11" s="115">
        <v>52.497999999999998</v>
      </c>
      <c r="U11" s="168">
        <v>359.93099999999998</v>
      </c>
      <c r="V11" s="173" t="s">
        <v>525</v>
      </c>
      <c r="W11" s="175">
        <v>51.06</v>
      </c>
      <c r="X11" s="171" t="s">
        <v>527</v>
      </c>
      <c r="Y11" s="171" t="s">
        <v>527</v>
      </c>
      <c r="Z11" s="115">
        <v>68.126999999999995</v>
      </c>
      <c r="AA11" s="171" t="s">
        <v>527</v>
      </c>
      <c r="AB11" s="171" t="s">
        <v>527</v>
      </c>
      <c r="AC11" s="171" t="s">
        <v>527</v>
      </c>
      <c r="AD11" s="171" t="s">
        <v>521</v>
      </c>
      <c r="AE11" s="171" t="s">
        <v>521</v>
      </c>
      <c r="AF11" s="171" t="s">
        <v>521</v>
      </c>
      <c r="AG11" s="171" t="s">
        <v>521</v>
      </c>
      <c r="AH11" s="171" t="s">
        <v>527</v>
      </c>
      <c r="AI11" s="171" t="s">
        <v>527</v>
      </c>
      <c r="AJ11" s="171" t="s">
        <v>525</v>
      </c>
      <c r="AK11" s="173" t="s">
        <v>525</v>
      </c>
      <c r="AL11" s="173" t="s">
        <v>525</v>
      </c>
      <c r="AM11" s="171" t="s">
        <v>524</v>
      </c>
      <c r="AN11" s="171" t="s">
        <v>524</v>
      </c>
      <c r="AU11" s="119"/>
      <c r="AV11" s="119"/>
      <c r="AW11" s="119"/>
      <c r="AX11" s="119"/>
    </row>
    <row r="12" spans="2:50">
      <c r="B12" s="168" t="s">
        <v>22</v>
      </c>
      <c r="C12" s="171" t="s">
        <v>521</v>
      </c>
      <c r="D12" s="171" t="s">
        <v>521</v>
      </c>
      <c r="E12" s="171" t="s">
        <v>521</v>
      </c>
      <c r="F12" s="171" t="s">
        <v>521</v>
      </c>
      <c r="G12" s="171" t="s">
        <v>524</v>
      </c>
      <c r="H12" s="171" t="s">
        <v>524</v>
      </c>
      <c r="I12" s="171" t="s">
        <v>524</v>
      </c>
      <c r="J12" s="171" t="s">
        <v>521</v>
      </c>
      <c r="K12" s="171" t="s">
        <v>521</v>
      </c>
      <c r="L12" s="171" t="s">
        <v>521</v>
      </c>
      <c r="M12" s="171" t="s">
        <v>521</v>
      </c>
      <c r="N12" s="171" t="s">
        <v>521</v>
      </c>
      <c r="O12" s="171" t="s">
        <v>521</v>
      </c>
      <c r="P12" s="171" t="s">
        <v>521</v>
      </c>
      <c r="Q12" s="171" t="s">
        <v>521</v>
      </c>
      <c r="R12" s="171" t="s">
        <v>521</v>
      </c>
      <c r="S12" s="171" t="s">
        <v>523</v>
      </c>
      <c r="T12" s="171" t="s">
        <v>523</v>
      </c>
      <c r="U12" s="173" t="s">
        <v>523</v>
      </c>
      <c r="V12" s="173" t="s">
        <v>523</v>
      </c>
      <c r="W12" s="173" t="s">
        <v>523</v>
      </c>
      <c r="X12" s="171" t="s">
        <v>525</v>
      </c>
      <c r="Y12" s="171" t="s">
        <v>525</v>
      </c>
      <c r="Z12" s="171" t="s">
        <v>525</v>
      </c>
      <c r="AA12" s="171" t="s">
        <v>525</v>
      </c>
      <c r="AB12" s="171" t="s">
        <v>525</v>
      </c>
      <c r="AC12" s="171" t="s">
        <v>525</v>
      </c>
      <c r="AD12" s="171" t="s">
        <v>521</v>
      </c>
      <c r="AE12" s="171" t="s">
        <v>521</v>
      </c>
      <c r="AF12" s="171" t="s">
        <v>521</v>
      </c>
      <c r="AG12" s="171" t="s">
        <v>521</v>
      </c>
      <c r="AH12" s="171" t="s">
        <v>525</v>
      </c>
      <c r="AI12" s="171" t="s">
        <v>525</v>
      </c>
      <c r="AJ12" s="171" t="s">
        <v>521</v>
      </c>
      <c r="AK12" s="173" t="s">
        <v>521</v>
      </c>
      <c r="AL12" s="173" t="s">
        <v>521</v>
      </c>
      <c r="AM12" s="171" t="s">
        <v>525</v>
      </c>
      <c r="AN12" s="171" t="s">
        <v>525</v>
      </c>
      <c r="AU12" s="119"/>
      <c r="AV12" s="119"/>
      <c r="AW12" s="119"/>
      <c r="AX12" s="119"/>
    </row>
    <row r="13" spans="2:50">
      <c r="B13" s="168" t="s">
        <v>24</v>
      </c>
      <c r="C13" s="171" t="s">
        <v>521</v>
      </c>
      <c r="D13" s="171" t="s">
        <v>521</v>
      </c>
      <c r="E13" s="171" t="s">
        <v>521</v>
      </c>
      <c r="F13" s="171" t="s">
        <v>521</v>
      </c>
      <c r="G13" s="171" t="s">
        <v>521</v>
      </c>
      <c r="H13" s="171" t="s">
        <v>521</v>
      </c>
      <c r="I13" s="171" t="s">
        <v>521</v>
      </c>
      <c r="J13" s="171" t="s">
        <v>521</v>
      </c>
      <c r="K13" s="171" t="s">
        <v>525</v>
      </c>
      <c r="L13" s="171" t="s">
        <v>525</v>
      </c>
      <c r="M13" s="171" t="s">
        <v>525</v>
      </c>
      <c r="N13" s="171" t="s">
        <v>525</v>
      </c>
      <c r="O13" s="171" t="s">
        <v>525</v>
      </c>
      <c r="P13" s="171" t="s">
        <v>521</v>
      </c>
      <c r="Q13" s="171" t="s">
        <v>521</v>
      </c>
      <c r="R13" s="171" t="s">
        <v>521</v>
      </c>
      <c r="S13" s="171" t="s">
        <v>521</v>
      </c>
      <c r="T13" s="171" t="s">
        <v>521</v>
      </c>
      <c r="U13" s="173" t="s">
        <v>521</v>
      </c>
      <c r="V13" s="173" t="s">
        <v>523</v>
      </c>
      <c r="W13" s="173" t="s">
        <v>523</v>
      </c>
      <c r="X13" s="171" t="s">
        <v>525</v>
      </c>
      <c r="Y13" s="171" t="s">
        <v>525</v>
      </c>
      <c r="Z13" s="171" t="s">
        <v>525</v>
      </c>
      <c r="AA13" s="171" t="s">
        <v>525</v>
      </c>
      <c r="AB13" s="171" t="s">
        <v>525</v>
      </c>
      <c r="AC13" s="171" t="s">
        <v>525</v>
      </c>
      <c r="AD13" s="171" t="s">
        <v>521</v>
      </c>
      <c r="AE13" s="171" t="s">
        <v>521</v>
      </c>
      <c r="AF13" s="171" t="s">
        <v>521</v>
      </c>
      <c r="AG13" s="171" t="s">
        <v>521</v>
      </c>
      <c r="AH13" s="171" t="s">
        <v>525</v>
      </c>
      <c r="AI13" s="171" t="s">
        <v>525</v>
      </c>
      <c r="AJ13" s="171" t="s">
        <v>521</v>
      </c>
      <c r="AK13" s="173" t="s">
        <v>521</v>
      </c>
      <c r="AL13" s="173" t="s">
        <v>521</v>
      </c>
      <c r="AM13" s="171" t="s">
        <v>525</v>
      </c>
      <c r="AN13" s="171" t="s">
        <v>525</v>
      </c>
      <c r="AU13" s="119"/>
      <c r="AV13" s="119"/>
      <c r="AW13" s="119"/>
      <c r="AX13" s="119"/>
    </row>
    <row r="14" spans="2:50">
      <c r="B14" s="168" t="s">
        <v>26</v>
      </c>
      <c r="C14" s="171" t="s">
        <v>521</v>
      </c>
      <c r="D14" s="171" t="s">
        <v>521</v>
      </c>
      <c r="E14" s="171" t="s">
        <v>521</v>
      </c>
      <c r="F14" s="115">
        <v>12.893000000000001</v>
      </c>
      <c r="G14" s="171" t="s">
        <v>521</v>
      </c>
      <c r="H14" s="171" t="s">
        <v>521</v>
      </c>
      <c r="I14" s="171" t="s">
        <v>521</v>
      </c>
      <c r="J14" s="171" t="s">
        <v>521</v>
      </c>
      <c r="K14" s="171" t="s">
        <v>521</v>
      </c>
      <c r="L14" s="171" t="s">
        <v>521</v>
      </c>
      <c r="M14" s="171" t="s">
        <v>521</v>
      </c>
      <c r="N14" s="171" t="s">
        <v>521</v>
      </c>
      <c r="O14" s="171" t="s">
        <v>521</v>
      </c>
      <c r="P14" s="171" t="s">
        <v>521</v>
      </c>
      <c r="Q14" s="171" t="s">
        <v>521</v>
      </c>
      <c r="R14" s="171" t="s">
        <v>521</v>
      </c>
      <c r="S14" s="171" t="s">
        <v>523</v>
      </c>
      <c r="T14" s="171" t="s">
        <v>523</v>
      </c>
      <c r="U14" s="173" t="s">
        <v>523</v>
      </c>
      <c r="V14" s="173" t="s">
        <v>523</v>
      </c>
      <c r="W14" s="173" t="s">
        <v>523</v>
      </c>
      <c r="X14" s="171" t="s">
        <v>521</v>
      </c>
      <c r="Y14" s="171" t="s">
        <v>521</v>
      </c>
      <c r="Z14" s="171" t="s">
        <v>521</v>
      </c>
      <c r="AA14" s="171" t="s">
        <v>521</v>
      </c>
      <c r="AB14" s="171" t="s">
        <v>521</v>
      </c>
      <c r="AC14" s="171" t="s">
        <v>521</v>
      </c>
      <c r="AD14" s="171" t="s">
        <v>521</v>
      </c>
      <c r="AE14" s="171" t="s">
        <v>521</v>
      </c>
      <c r="AF14" s="171" t="s">
        <v>521</v>
      </c>
      <c r="AG14" s="171" t="s">
        <v>521</v>
      </c>
      <c r="AH14" s="171" t="s">
        <v>521</v>
      </c>
      <c r="AI14" s="171" t="s">
        <v>521</v>
      </c>
      <c r="AJ14" s="171" t="s">
        <v>527</v>
      </c>
      <c r="AK14" s="173" t="s">
        <v>527</v>
      </c>
      <c r="AL14" s="173" t="s">
        <v>527</v>
      </c>
      <c r="AM14" s="171" t="s">
        <v>521</v>
      </c>
      <c r="AN14" s="171" t="s">
        <v>521</v>
      </c>
      <c r="AU14" s="119"/>
      <c r="AV14" s="119"/>
      <c r="AW14" s="119"/>
      <c r="AX14" s="119"/>
    </row>
    <row r="15" spans="2:50">
      <c r="B15" s="168" t="s">
        <v>28</v>
      </c>
      <c r="C15" s="171" t="s">
        <v>521</v>
      </c>
      <c r="D15" s="171" t="s">
        <v>521</v>
      </c>
      <c r="E15" s="171" t="s">
        <v>521</v>
      </c>
      <c r="F15" s="171" t="s">
        <v>521</v>
      </c>
      <c r="G15" s="171" t="s">
        <v>524</v>
      </c>
      <c r="H15" s="171" t="s">
        <v>524</v>
      </c>
      <c r="I15" s="171" t="s">
        <v>524</v>
      </c>
      <c r="J15" s="171" t="s">
        <v>521</v>
      </c>
      <c r="K15" s="171" t="s">
        <v>521</v>
      </c>
      <c r="L15" s="171" t="s">
        <v>521</v>
      </c>
      <c r="M15" s="171" t="s">
        <v>521</v>
      </c>
      <c r="N15" s="171" t="s">
        <v>521</v>
      </c>
      <c r="O15" s="171" t="s">
        <v>521</v>
      </c>
      <c r="P15" s="171" t="s">
        <v>523</v>
      </c>
      <c r="Q15" s="171" t="s">
        <v>523</v>
      </c>
      <c r="R15" s="171" t="s">
        <v>523</v>
      </c>
      <c r="S15" s="171" t="s">
        <v>521</v>
      </c>
      <c r="T15" s="171" t="s">
        <v>521</v>
      </c>
      <c r="U15" s="173" t="s">
        <v>521</v>
      </c>
      <c r="V15" s="173" t="s">
        <v>523</v>
      </c>
      <c r="W15" s="173" t="s">
        <v>523</v>
      </c>
      <c r="X15" s="171" t="s">
        <v>525</v>
      </c>
      <c r="Y15" s="171" t="s">
        <v>525</v>
      </c>
      <c r="Z15" s="171" t="s">
        <v>525</v>
      </c>
      <c r="AA15" s="171" t="s">
        <v>525</v>
      </c>
      <c r="AB15" s="171" t="s">
        <v>525</v>
      </c>
      <c r="AC15" s="171" t="s">
        <v>525</v>
      </c>
      <c r="AD15" s="171" t="s">
        <v>521</v>
      </c>
      <c r="AE15" s="171" t="s">
        <v>521</v>
      </c>
      <c r="AF15" s="171" t="s">
        <v>527</v>
      </c>
      <c r="AG15" s="171" t="s">
        <v>527</v>
      </c>
      <c r="AH15" s="171" t="s">
        <v>523</v>
      </c>
      <c r="AI15" s="171" t="s">
        <v>523</v>
      </c>
      <c r="AJ15" s="171" t="s">
        <v>525</v>
      </c>
      <c r="AK15" s="173" t="s">
        <v>525</v>
      </c>
      <c r="AL15" s="173" t="s">
        <v>525</v>
      </c>
      <c r="AM15" s="171" t="s">
        <v>525</v>
      </c>
      <c r="AN15" s="171" t="s">
        <v>525</v>
      </c>
      <c r="AU15" s="119"/>
      <c r="AV15" s="119"/>
      <c r="AW15" s="119"/>
      <c r="AX15" s="119"/>
    </row>
    <row r="16" spans="2:50">
      <c r="B16" s="168" t="s">
        <v>30</v>
      </c>
      <c r="C16" s="171" t="s">
        <v>521</v>
      </c>
      <c r="D16" s="171" t="s">
        <v>521</v>
      </c>
      <c r="E16" s="171" t="s">
        <v>521</v>
      </c>
      <c r="F16" s="171" t="s">
        <v>521</v>
      </c>
      <c r="G16" s="171" t="s">
        <v>523</v>
      </c>
      <c r="H16" s="171" t="s">
        <v>523</v>
      </c>
      <c r="I16" s="171" t="s">
        <v>523</v>
      </c>
      <c r="J16" s="171" t="s">
        <v>523</v>
      </c>
      <c r="K16" s="171" t="s">
        <v>524</v>
      </c>
      <c r="L16" s="171" t="s">
        <v>524</v>
      </c>
      <c r="M16" s="171" t="s">
        <v>524</v>
      </c>
      <c r="N16" s="171" t="s">
        <v>524</v>
      </c>
      <c r="O16" s="171" t="s">
        <v>524</v>
      </c>
      <c r="P16" s="171" t="s">
        <v>522</v>
      </c>
      <c r="Q16" s="171" t="s">
        <v>522</v>
      </c>
      <c r="R16" s="171" t="s">
        <v>522</v>
      </c>
      <c r="S16" s="171" t="s">
        <v>524</v>
      </c>
      <c r="T16" s="171" t="s">
        <v>524</v>
      </c>
      <c r="U16" s="173" t="s">
        <v>524</v>
      </c>
      <c r="V16" s="173" t="s">
        <v>524</v>
      </c>
      <c r="W16" s="173" t="s">
        <v>524</v>
      </c>
      <c r="X16" s="171" t="s">
        <v>521</v>
      </c>
      <c r="Y16" s="171" t="s">
        <v>521</v>
      </c>
      <c r="Z16" s="171" t="s">
        <v>521</v>
      </c>
      <c r="AA16" s="171" t="s">
        <v>521</v>
      </c>
      <c r="AB16" s="171" t="s">
        <v>521</v>
      </c>
      <c r="AC16" s="171" t="s">
        <v>521</v>
      </c>
      <c r="AD16" s="171" t="s">
        <v>521</v>
      </c>
      <c r="AE16" s="171" t="s">
        <v>521</v>
      </c>
      <c r="AF16" s="171" t="s">
        <v>521</v>
      </c>
      <c r="AG16" s="171" t="s">
        <v>521</v>
      </c>
      <c r="AH16" s="171" t="s">
        <v>521</v>
      </c>
      <c r="AI16" s="171" t="s">
        <v>521</v>
      </c>
      <c r="AJ16" s="171" t="s">
        <v>525</v>
      </c>
      <c r="AK16" s="173" t="s">
        <v>525</v>
      </c>
      <c r="AL16" s="173" t="s">
        <v>525</v>
      </c>
      <c r="AM16" s="171" t="s">
        <v>521</v>
      </c>
      <c r="AN16" s="171" t="s">
        <v>521</v>
      </c>
      <c r="AU16" s="119"/>
      <c r="AV16" s="119"/>
      <c r="AW16" s="119"/>
      <c r="AX16" s="119"/>
    </row>
    <row r="17" spans="2:50">
      <c r="B17" s="168" t="s">
        <v>32</v>
      </c>
      <c r="C17" s="171" t="s">
        <v>524</v>
      </c>
      <c r="D17" s="171" t="s">
        <v>524</v>
      </c>
      <c r="E17" s="171" t="s">
        <v>524</v>
      </c>
      <c r="F17" s="171" t="s">
        <v>524</v>
      </c>
      <c r="G17" s="171" t="s">
        <v>524</v>
      </c>
      <c r="H17" s="171" t="s">
        <v>524</v>
      </c>
      <c r="I17" s="171" t="s">
        <v>524</v>
      </c>
      <c r="J17" s="171" t="s">
        <v>524</v>
      </c>
      <c r="K17" s="171" t="s">
        <v>521</v>
      </c>
      <c r="L17" s="171" t="s">
        <v>521</v>
      </c>
      <c r="M17" s="171" t="s">
        <v>521</v>
      </c>
      <c r="N17" s="171" t="s">
        <v>521</v>
      </c>
      <c r="O17" s="171" t="s">
        <v>521</v>
      </c>
      <c r="P17" s="171" t="s">
        <v>522</v>
      </c>
      <c r="Q17" s="171" t="s">
        <v>522</v>
      </c>
      <c r="R17" s="171" t="s">
        <v>522</v>
      </c>
      <c r="S17" s="171" t="s">
        <v>524</v>
      </c>
      <c r="T17" s="171" t="s">
        <v>524</v>
      </c>
      <c r="U17" s="173" t="s">
        <v>524</v>
      </c>
      <c r="V17" s="173" t="s">
        <v>524</v>
      </c>
      <c r="W17" s="173" t="s">
        <v>524</v>
      </c>
      <c r="X17" s="171" t="s">
        <v>521</v>
      </c>
      <c r="Y17" s="171" t="s">
        <v>521</v>
      </c>
      <c r="Z17" s="171" t="s">
        <v>521</v>
      </c>
      <c r="AA17" s="171" t="s">
        <v>521</v>
      </c>
      <c r="AB17" s="171" t="s">
        <v>521</v>
      </c>
      <c r="AC17" s="171" t="s">
        <v>521</v>
      </c>
      <c r="AD17" s="171" t="s">
        <v>521</v>
      </c>
      <c r="AE17" s="171" t="s">
        <v>521</v>
      </c>
      <c r="AF17" s="171" t="s">
        <v>521</v>
      </c>
      <c r="AG17" s="171" t="s">
        <v>521</v>
      </c>
      <c r="AH17" s="171" t="s">
        <v>521</v>
      </c>
      <c r="AI17" s="171" t="s">
        <v>521</v>
      </c>
      <c r="AJ17" s="171" t="s">
        <v>524</v>
      </c>
      <c r="AK17" s="173" t="s">
        <v>524</v>
      </c>
      <c r="AL17" s="173" t="s">
        <v>524</v>
      </c>
      <c r="AM17" s="171" t="s">
        <v>521</v>
      </c>
      <c r="AN17" s="171" t="s">
        <v>521</v>
      </c>
      <c r="AU17" s="119"/>
      <c r="AV17" s="119"/>
      <c r="AW17" s="119"/>
      <c r="AX17" s="119"/>
    </row>
    <row r="18" spans="2:50">
      <c r="B18" s="168" t="s">
        <v>33</v>
      </c>
      <c r="C18" s="171" t="s">
        <v>521</v>
      </c>
      <c r="D18" s="171" t="s">
        <v>521</v>
      </c>
      <c r="E18" s="171" t="s">
        <v>521</v>
      </c>
      <c r="F18" s="115">
        <v>31.9</v>
      </c>
      <c r="G18" s="171" t="s">
        <v>521</v>
      </c>
      <c r="H18" s="171" t="s">
        <v>521</v>
      </c>
      <c r="I18" s="171" t="s">
        <v>521</v>
      </c>
      <c r="J18" s="171" t="s">
        <v>521</v>
      </c>
      <c r="K18" s="171" t="s">
        <v>521</v>
      </c>
      <c r="L18" s="171" t="s">
        <v>521</v>
      </c>
      <c r="M18" s="171" t="s">
        <v>521</v>
      </c>
      <c r="N18" s="171" t="s">
        <v>521</v>
      </c>
      <c r="O18" s="171" t="s">
        <v>521</v>
      </c>
      <c r="P18" s="171" t="s">
        <v>521</v>
      </c>
      <c r="Q18" s="171" t="s">
        <v>521</v>
      </c>
      <c r="R18" s="171" t="s">
        <v>521</v>
      </c>
      <c r="S18" s="171" t="s">
        <v>521</v>
      </c>
      <c r="T18" s="171" t="s">
        <v>521</v>
      </c>
      <c r="U18" s="173" t="s">
        <v>521</v>
      </c>
      <c r="V18" s="173" t="s">
        <v>523</v>
      </c>
      <c r="W18" s="173" t="s">
        <v>523</v>
      </c>
      <c r="X18" s="171" t="s">
        <v>527</v>
      </c>
      <c r="Y18" s="171" t="s">
        <v>527</v>
      </c>
      <c r="Z18" s="171" t="s">
        <v>527</v>
      </c>
      <c r="AA18" s="171" t="s">
        <v>527</v>
      </c>
      <c r="AB18" s="171" t="s">
        <v>527</v>
      </c>
      <c r="AC18" s="171" t="s">
        <v>527</v>
      </c>
      <c r="AD18" s="171" t="s">
        <v>521</v>
      </c>
      <c r="AE18" s="171" t="s">
        <v>521</v>
      </c>
      <c r="AF18" s="171" t="s">
        <v>521</v>
      </c>
      <c r="AG18" s="171" t="s">
        <v>521</v>
      </c>
      <c r="AH18" s="171" t="s">
        <v>523</v>
      </c>
      <c r="AI18" s="171" t="s">
        <v>523</v>
      </c>
      <c r="AJ18" s="171" t="s">
        <v>523</v>
      </c>
      <c r="AK18" s="173" t="s">
        <v>523</v>
      </c>
      <c r="AL18" s="173" t="s">
        <v>523</v>
      </c>
      <c r="AM18" s="171" t="s">
        <v>523</v>
      </c>
      <c r="AN18" s="171" t="s">
        <v>523</v>
      </c>
      <c r="AU18" s="119"/>
      <c r="AV18" s="119"/>
      <c r="AW18" s="119"/>
      <c r="AX18" s="119"/>
    </row>
    <row r="19" spans="2:50">
      <c r="B19" s="168" t="s">
        <v>35</v>
      </c>
      <c r="C19" s="171" t="s">
        <v>521</v>
      </c>
      <c r="D19" s="171" t="s">
        <v>521</v>
      </c>
      <c r="E19" s="171" t="s">
        <v>521</v>
      </c>
      <c r="F19" s="171" t="s">
        <v>521</v>
      </c>
      <c r="G19" s="171" t="s">
        <v>525</v>
      </c>
      <c r="H19" s="171" t="s">
        <v>525</v>
      </c>
      <c r="I19" s="171" t="s">
        <v>525</v>
      </c>
      <c r="J19" s="171" t="s">
        <v>523</v>
      </c>
      <c r="K19" s="171" t="s">
        <v>523</v>
      </c>
      <c r="L19" s="171" t="s">
        <v>523</v>
      </c>
      <c r="M19" s="171" t="s">
        <v>523</v>
      </c>
      <c r="N19" s="171" t="s">
        <v>523</v>
      </c>
      <c r="O19" s="171" t="s">
        <v>523</v>
      </c>
      <c r="P19" s="171" t="s">
        <v>521</v>
      </c>
      <c r="Q19" s="171" t="s">
        <v>521</v>
      </c>
      <c r="R19" s="171" t="s">
        <v>521</v>
      </c>
      <c r="S19" s="171" t="s">
        <v>521</v>
      </c>
      <c r="T19" s="171" t="s">
        <v>521</v>
      </c>
      <c r="U19" s="173" t="s">
        <v>521</v>
      </c>
      <c r="V19" s="173" t="s">
        <v>523</v>
      </c>
      <c r="W19" s="173" t="s">
        <v>523</v>
      </c>
      <c r="X19" s="171" t="s">
        <v>525</v>
      </c>
      <c r="Y19" s="171" t="s">
        <v>525</v>
      </c>
      <c r="Z19" s="171" t="s">
        <v>525</v>
      </c>
      <c r="AA19" s="171" t="s">
        <v>525</v>
      </c>
      <c r="AB19" s="171" t="s">
        <v>525</v>
      </c>
      <c r="AC19" s="171" t="s">
        <v>525</v>
      </c>
      <c r="AD19" s="171" t="s">
        <v>521</v>
      </c>
      <c r="AE19" s="171" t="s">
        <v>521</v>
      </c>
      <c r="AF19" s="171" t="s">
        <v>525</v>
      </c>
      <c r="AG19" s="171" t="s">
        <v>525</v>
      </c>
      <c r="AH19" s="171" t="s">
        <v>523</v>
      </c>
      <c r="AI19" s="171" t="s">
        <v>523</v>
      </c>
      <c r="AJ19" s="171" t="s">
        <v>525</v>
      </c>
      <c r="AK19" s="173" t="s">
        <v>525</v>
      </c>
      <c r="AL19" s="173" t="s">
        <v>525</v>
      </c>
      <c r="AM19" s="171" t="s">
        <v>521</v>
      </c>
      <c r="AN19" s="171" t="s">
        <v>521</v>
      </c>
      <c r="AU19" s="119"/>
      <c r="AV19" s="119"/>
      <c r="AW19" s="119"/>
      <c r="AX19" s="119"/>
    </row>
    <row r="20" spans="2:50">
      <c r="B20" s="168" t="s">
        <v>36</v>
      </c>
      <c r="C20" s="171" t="s">
        <v>523</v>
      </c>
      <c r="D20" s="171" t="s">
        <v>523</v>
      </c>
      <c r="E20" s="171" t="s">
        <v>523</v>
      </c>
      <c r="F20" s="171" t="s">
        <v>523</v>
      </c>
      <c r="G20" s="171" t="s">
        <v>521</v>
      </c>
      <c r="H20" s="171" t="s">
        <v>521</v>
      </c>
      <c r="I20" s="171" t="s">
        <v>521</v>
      </c>
      <c r="J20" s="171" t="s">
        <v>521</v>
      </c>
      <c r="K20" s="171" t="s">
        <v>521</v>
      </c>
      <c r="L20" s="171" t="s">
        <v>521</v>
      </c>
      <c r="M20" s="171" t="s">
        <v>521</v>
      </c>
      <c r="N20" s="171" t="s">
        <v>521</v>
      </c>
      <c r="O20" s="171" t="s">
        <v>521</v>
      </c>
      <c r="P20" s="171" t="s">
        <v>521</v>
      </c>
      <c r="Q20" s="171" t="s">
        <v>521</v>
      </c>
      <c r="R20" s="171" t="s">
        <v>521</v>
      </c>
      <c r="S20" s="171" t="s">
        <v>524</v>
      </c>
      <c r="T20" s="171" t="s">
        <v>524</v>
      </c>
      <c r="U20" s="173" t="s">
        <v>524</v>
      </c>
      <c r="V20" s="173" t="s">
        <v>523</v>
      </c>
      <c r="W20" s="173" t="s">
        <v>523</v>
      </c>
      <c r="X20" s="171" t="s">
        <v>523</v>
      </c>
      <c r="Y20" s="171" t="s">
        <v>523</v>
      </c>
      <c r="Z20" s="171" t="s">
        <v>523</v>
      </c>
      <c r="AA20" s="171" t="s">
        <v>523</v>
      </c>
      <c r="AB20" s="171" t="s">
        <v>523</v>
      </c>
      <c r="AC20" s="171" t="s">
        <v>523</v>
      </c>
      <c r="AD20" s="171" t="s">
        <v>523</v>
      </c>
      <c r="AE20" s="171" t="s">
        <v>523</v>
      </c>
      <c r="AF20" s="171" t="s">
        <v>521</v>
      </c>
      <c r="AG20" s="171" t="s">
        <v>521</v>
      </c>
      <c r="AH20" s="171" t="s">
        <v>523</v>
      </c>
      <c r="AI20" s="171" t="s">
        <v>523</v>
      </c>
      <c r="AJ20" s="171" t="s">
        <v>521</v>
      </c>
      <c r="AK20" s="173" t="s">
        <v>521</v>
      </c>
      <c r="AL20" s="173" t="s">
        <v>521</v>
      </c>
      <c r="AM20" s="171" t="s">
        <v>524</v>
      </c>
      <c r="AN20" s="171" t="s">
        <v>524</v>
      </c>
      <c r="AU20" s="119"/>
      <c r="AV20" s="119"/>
      <c r="AW20" s="119"/>
      <c r="AX20" s="119"/>
    </row>
    <row r="21" spans="2:50">
      <c r="B21" s="168" t="s">
        <v>38</v>
      </c>
      <c r="C21" s="171" t="s">
        <v>521</v>
      </c>
      <c r="D21" s="171" t="s">
        <v>521</v>
      </c>
      <c r="E21" s="171" t="s">
        <v>521</v>
      </c>
      <c r="F21" s="115">
        <v>50.606999999999999</v>
      </c>
      <c r="G21" s="171" t="s">
        <v>523</v>
      </c>
      <c r="H21" s="171" t="s">
        <v>523</v>
      </c>
      <c r="I21" s="171" t="s">
        <v>523</v>
      </c>
      <c r="J21" s="171" t="s">
        <v>521</v>
      </c>
      <c r="K21" s="171" t="s">
        <v>521</v>
      </c>
      <c r="L21" s="171" t="s">
        <v>521</v>
      </c>
      <c r="M21" s="171" t="s">
        <v>521</v>
      </c>
      <c r="N21" s="171" t="s">
        <v>521</v>
      </c>
      <c r="O21" s="171" t="s">
        <v>521</v>
      </c>
      <c r="P21" s="171" t="s">
        <v>521</v>
      </c>
      <c r="Q21" s="171" t="s">
        <v>521</v>
      </c>
      <c r="R21" s="171" t="s">
        <v>521</v>
      </c>
      <c r="S21" s="171" t="s">
        <v>523</v>
      </c>
      <c r="T21" s="171" t="s">
        <v>523</v>
      </c>
      <c r="U21" s="173" t="s">
        <v>523</v>
      </c>
      <c r="V21" s="173" t="s">
        <v>523</v>
      </c>
      <c r="W21" s="173" t="s">
        <v>523</v>
      </c>
      <c r="X21" s="171" t="s">
        <v>521</v>
      </c>
      <c r="Y21" s="171" t="s">
        <v>521</v>
      </c>
      <c r="Z21" s="171" t="s">
        <v>521</v>
      </c>
      <c r="AA21" s="171" t="s">
        <v>521</v>
      </c>
      <c r="AB21" s="171" t="s">
        <v>521</v>
      </c>
      <c r="AC21" s="171" t="s">
        <v>521</v>
      </c>
      <c r="AD21" s="171" t="s">
        <v>523</v>
      </c>
      <c r="AE21" s="171" t="s">
        <v>523</v>
      </c>
      <c r="AF21" s="171" t="s">
        <v>521</v>
      </c>
      <c r="AG21" s="171" t="s">
        <v>521</v>
      </c>
      <c r="AH21" s="171" t="s">
        <v>523</v>
      </c>
      <c r="AI21" s="171" t="s">
        <v>523</v>
      </c>
      <c r="AJ21" s="171" t="s">
        <v>523</v>
      </c>
      <c r="AK21" s="173" t="s">
        <v>523</v>
      </c>
      <c r="AL21" s="173" t="s">
        <v>523</v>
      </c>
      <c r="AM21" s="171" t="s">
        <v>524</v>
      </c>
      <c r="AN21" s="171" t="s">
        <v>524</v>
      </c>
      <c r="AU21" s="119"/>
      <c r="AV21" s="119"/>
      <c r="AW21" s="119"/>
      <c r="AX21" s="119"/>
    </row>
    <row r="22" spans="2:50">
      <c r="B22" s="168" t="s">
        <v>39</v>
      </c>
      <c r="C22" s="171" t="s">
        <v>521</v>
      </c>
      <c r="D22" s="171" t="s">
        <v>521</v>
      </c>
      <c r="E22" s="171" t="s">
        <v>521</v>
      </c>
      <c r="F22" s="171" t="s">
        <v>521</v>
      </c>
      <c r="G22" s="171" t="s">
        <v>522</v>
      </c>
      <c r="H22" s="171" t="s">
        <v>522</v>
      </c>
      <c r="I22" s="171" t="s">
        <v>522</v>
      </c>
      <c r="J22" s="171" t="s">
        <v>524</v>
      </c>
      <c r="K22" s="171" t="s">
        <v>522</v>
      </c>
      <c r="L22" s="171" t="s">
        <v>522</v>
      </c>
      <c r="M22" s="171" t="s">
        <v>522</v>
      </c>
      <c r="N22" s="171" t="s">
        <v>522</v>
      </c>
      <c r="O22" s="171" t="s">
        <v>522</v>
      </c>
      <c r="P22" s="171" t="s">
        <v>523</v>
      </c>
      <c r="Q22" s="171" t="s">
        <v>523</v>
      </c>
      <c r="R22" s="171" t="s">
        <v>523</v>
      </c>
      <c r="S22" s="171" t="s">
        <v>523</v>
      </c>
      <c r="T22" s="171" t="s">
        <v>523</v>
      </c>
      <c r="U22" s="173" t="s">
        <v>523</v>
      </c>
      <c r="V22" s="173" t="s">
        <v>524</v>
      </c>
      <c r="W22" s="173" t="s">
        <v>524</v>
      </c>
      <c r="X22" s="171" t="s">
        <v>521</v>
      </c>
      <c r="Y22" s="171" t="s">
        <v>521</v>
      </c>
      <c r="Z22" s="171" t="s">
        <v>521</v>
      </c>
      <c r="AA22" s="171" t="s">
        <v>521</v>
      </c>
      <c r="AB22" s="171" t="s">
        <v>521</v>
      </c>
      <c r="AC22" s="171" t="s">
        <v>521</v>
      </c>
      <c r="AD22" s="171" t="s">
        <v>523</v>
      </c>
      <c r="AE22" s="171" t="s">
        <v>523</v>
      </c>
      <c r="AF22" s="171" t="s">
        <v>525</v>
      </c>
      <c r="AG22" s="171" t="s">
        <v>525</v>
      </c>
      <c r="AH22" s="171" t="s">
        <v>523</v>
      </c>
      <c r="AI22" s="171" t="s">
        <v>523</v>
      </c>
      <c r="AJ22" s="171" t="s">
        <v>523</v>
      </c>
      <c r="AK22" s="173" t="s">
        <v>523</v>
      </c>
      <c r="AL22" s="173" t="s">
        <v>523</v>
      </c>
      <c r="AM22" s="171" t="s">
        <v>524</v>
      </c>
      <c r="AN22" s="171" t="s">
        <v>524</v>
      </c>
      <c r="AU22" s="119"/>
      <c r="AV22" s="119"/>
      <c r="AW22" s="119"/>
      <c r="AX22" s="119"/>
    </row>
    <row r="23" spans="2:50">
      <c r="B23" s="168" t="s">
        <v>41</v>
      </c>
      <c r="C23" s="171" t="s">
        <v>523</v>
      </c>
      <c r="D23" s="171" t="s">
        <v>523</v>
      </c>
      <c r="E23" s="171" t="s">
        <v>523</v>
      </c>
      <c r="F23" s="171" t="s">
        <v>523</v>
      </c>
      <c r="G23" s="171" t="s">
        <v>521</v>
      </c>
      <c r="H23" s="171" t="s">
        <v>521</v>
      </c>
      <c r="I23" s="171" t="s">
        <v>521</v>
      </c>
      <c r="J23" s="171" t="s">
        <v>523</v>
      </c>
      <c r="K23" s="171" t="s">
        <v>524</v>
      </c>
      <c r="L23" s="171" t="s">
        <v>524</v>
      </c>
      <c r="M23" s="171" t="s">
        <v>524</v>
      </c>
      <c r="N23" s="171" t="s">
        <v>524</v>
      </c>
      <c r="O23" s="171" t="s">
        <v>524</v>
      </c>
      <c r="P23" s="171" t="s">
        <v>521</v>
      </c>
      <c r="Q23" s="171" t="s">
        <v>521</v>
      </c>
      <c r="R23" s="171" t="s">
        <v>521</v>
      </c>
      <c r="S23" s="171" t="s">
        <v>523</v>
      </c>
      <c r="T23" s="171" t="s">
        <v>523</v>
      </c>
      <c r="U23" s="173" t="s">
        <v>523</v>
      </c>
      <c r="V23" s="173" t="s">
        <v>523</v>
      </c>
      <c r="W23" s="173" t="s">
        <v>523</v>
      </c>
      <c r="X23" s="171" t="s">
        <v>521</v>
      </c>
      <c r="Y23" s="171" t="s">
        <v>521</v>
      </c>
      <c r="Z23" s="171" t="s">
        <v>521</v>
      </c>
      <c r="AA23" s="171" t="s">
        <v>521</v>
      </c>
      <c r="AB23" s="171" t="s">
        <v>521</v>
      </c>
      <c r="AC23" s="171" t="s">
        <v>521</v>
      </c>
      <c r="AD23" s="171" t="s">
        <v>523</v>
      </c>
      <c r="AE23" s="171" t="s">
        <v>523</v>
      </c>
      <c r="AF23" s="171" t="s">
        <v>525</v>
      </c>
      <c r="AG23" s="171" t="s">
        <v>525</v>
      </c>
      <c r="AH23" s="171" t="s">
        <v>521</v>
      </c>
      <c r="AI23" s="171" t="s">
        <v>521</v>
      </c>
      <c r="AJ23" s="171" t="s">
        <v>521</v>
      </c>
      <c r="AK23" s="173" t="s">
        <v>521</v>
      </c>
      <c r="AL23" s="173" t="s">
        <v>521</v>
      </c>
      <c r="AM23" s="171" t="s">
        <v>524</v>
      </c>
      <c r="AN23" s="171" t="s">
        <v>524</v>
      </c>
      <c r="AU23" s="119"/>
      <c r="AV23" s="119"/>
      <c r="AW23" s="119"/>
      <c r="AX23" s="119"/>
    </row>
    <row r="24" spans="2:50">
      <c r="B24" s="168" t="s">
        <v>42</v>
      </c>
      <c r="C24" s="171" t="s">
        <v>523</v>
      </c>
      <c r="D24" s="171" t="s">
        <v>523</v>
      </c>
      <c r="E24" s="171" t="s">
        <v>523</v>
      </c>
      <c r="F24" s="115">
        <v>101.895</v>
      </c>
      <c r="G24" s="171" t="s">
        <v>524</v>
      </c>
      <c r="H24" s="171" t="s">
        <v>524</v>
      </c>
      <c r="I24" s="171" t="s">
        <v>524</v>
      </c>
      <c r="J24" s="171" t="s">
        <v>523</v>
      </c>
      <c r="K24" s="171" t="s">
        <v>521</v>
      </c>
      <c r="L24" s="171" t="s">
        <v>521</v>
      </c>
      <c r="M24" s="171" t="s">
        <v>521</v>
      </c>
      <c r="N24" s="171" t="s">
        <v>521</v>
      </c>
      <c r="O24" s="171" t="s">
        <v>521</v>
      </c>
      <c r="P24" s="171" t="s">
        <v>523</v>
      </c>
      <c r="Q24" s="171" t="s">
        <v>523</v>
      </c>
      <c r="R24" s="171" t="s">
        <v>523</v>
      </c>
      <c r="S24" s="171" t="s">
        <v>523</v>
      </c>
      <c r="T24" s="171" t="s">
        <v>523</v>
      </c>
      <c r="U24" s="173" t="s">
        <v>523</v>
      </c>
      <c r="V24" s="173" t="s">
        <v>523</v>
      </c>
      <c r="W24" s="173" t="s">
        <v>523</v>
      </c>
      <c r="X24" s="171" t="s">
        <v>525</v>
      </c>
      <c r="Y24" s="171" t="s">
        <v>525</v>
      </c>
      <c r="Z24" s="171" t="s">
        <v>525</v>
      </c>
      <c r="AA24" s="171" t="s">
        <v>525</v>
      </c>
      <c r="AB24" s="171" t="s">
        <v>525</v>
      </c>
      <c r="AC24" s="171" t="s">
        <v>525</v>
      </c>
      <c r="AD24" s="171" t="s">
        <v>521</v>
      </c>
      <c r="AE24" s="171" t="s">
        <v>521</v>
      </c>
      <c r="AF24" s="171" t="s">
        <v>521</v>
      </c>
      <c r="AG24" s="171" t="s">
        <v>521</v>
      </c>
      <c r="AH24" s="171" t="s">
        <v>524</v>
      </c>
      <c r="AI24" s="171" t="s">
        <v>524</v>
      </c>
      <c r="AJ24" s="171" t="s">
        <v>521</v>
      </c>
      <c r="AK24" s="173" t="s">
        <v>521</v>
      </c>
      <c r="AL24" s="173" t="s">
        <v>521</v>
      </c>
      <c r="AM24" s="171" t="s">
        <v>521</v>
      </c>
      <c r="AN24" s="171" t="s">
        <v>521</v>
      </c>
      <c r="AU24" s="119"/>
      <c r="AV24" s="119"/>
      <c r="AW24" s="119"/>
      <c r="AX24" s="119"/>
    </row>
    <row r="25" spans="2:50">
      <c r="B25" s="168" t="s">
        <v>43</v>
      </c>
      <c r="C25" s="171" t="s">
        <v>523</v>
      </c>
      <c r="D25" s="171" t="s">
        <v>523</v>
      </c>
      <c r="E25" s="171" t="s">
        <v>523</v>
      </c>
      <c r="F25" s="171" t="s">
        <v>523</v>
      </c>
      <c r="G25" s="171" t="s">
        <v>521</v>
      </c>
      <c r="H25" s="171" t="s">
        <v>521</v>
      </c>
      <c r="I25" s="171" t="s">
        <v>521</v>
      </c>
      <c r="J25" s="171" t="s">
        <v>524</v>
      </c>
      <c r="K25" s="171" t="s">
        <v>524</v>
      </c>
      <c r="L25" s="171" t="s">
        <v>524</v>
      </c>
      <c r="M25" s="171" t="s">
        <v>524</v>
      </c>
      <c r="N25" s="171" t="s">
        <v>524</v>
      </c>
      <c r="O25" s="171" t="s">
        <v>524</v>
      </c>
      <c r="P25" s="171" t="s">
        <v>523</v>
      </c>
      <c r="Q25" s="171" t="s">
        <v>523</v>
      </c>
      <c r="R25" s="171" t="s">
        <v>523</v>
      </c>
      <c r="S25" s="171" t="s">
        <v>523</v>
      </c>
      <c r="T25" s="171" t="s">
        <v>523</v>
      </c>
      <c r="U25" s="173" t="s">
        <v>523</v>
      </c>
      <c r="V25" s="173" t="s">
        <v>523</v>
      </c>
      <c r="W25" s="173" t="s">
        <v>523</v>
      </c>
      <c r="X25" s="171" t="s">
        <v>525</v>
      </c>
      <c r="Y25" s="171" t="s">
        <v>525</v>
      </c>
      <c r="Z25" s="171" t="s">
        <v>525</v>
      </c>
      <c r="AA25" s="171" t="s">
        <v>525</v>
      </c>
      <c r="AB25" s="171" t="s">
        <v>525</v>
      </c>
      <c r="AC25" s="171" t="s">
        <v>525</v>
      </c>
      <c r="AD25" s="171" t="s">
        <v>521</v>
      </c>
      <c r="AE25" s="171" t="s">
        <v>521</v>
      </c>
      <c r="AF25" s="171" t="s">
        <v>525</v>
      </c>
      <c r="AG25" s="171" t="s">
        <v>525</v>
      </c>
      <c r="AH25" s="171" t="s">
        <v>521</v>
      </c>
      <c r="AI25" s="171" t="s">
        <v>521</v>
      </c>
      <c r="AJ25" s="171" t="s">
        <v>521</v>
      </c>
      <c r="AK25" s="173" t="s">
        <v>521</v>
      </c>
      <c r="AL25" s="173" t="s">
        <v>521</v>
      </c>
      <c r="AM25" s="171" t="s">
        <v>521</v>
      </c>
      <c r="AN25" s="171" t="s">
        <v>521</v>
      </c>
      <c r="AU25" s="119"/>
      <c r="AV25" s="119"/>
      <c r="AW25" s="119"/>
      <c r="AX25" s="119"/>
    </row>
    <row r="26" spans="2:50">
      <c r="B26" s="168" t="s">
        <v>205</v>
      </c>
      <c r="C26" s="171" t="s">
        <v>522</v>
      </c>
      <c r="D26" s="171" t="s">
        <v>522</v>
      </c>
      <c r="E26" s="171" t="s">
        <v>522</v>
      </c>
      <c r="F26" s="171" t="s">
        <v>522</v>
      </c>
      <c r="G26" s="171" t="s">
        <v>521</v>
      </c>
      <c r="H26" s="171" t="s">
        <v>521</v>
      </c>
      <c r="I26" s="171" t="s">
        <v>521</v>
      </c>
      <c r="J26" s="171" t="s">
        <v>523</v>
      </c>
      <c r="K26" s="171" t="s">
        <v>521</v>
      </c>
      <c r="L26" s="171" t="s">
        <v>521</v>
      </c>
      <c r="M26" s="171" t="s">
        <v>521</v>
      </c>
      <c r="N26" s="171" t="s">
        <v>521</v>
      </c>
      <c r="O26" s="171" t="s">
        <v>521</v>
      </c>
      <c r="P26" s="171" t="s">
        <v>522</v>
      </c>
      <c r="Q26" s="171" t="s">
        <v>522</v>
      </c>
      <c r="R26" s="171" t="s">
        <v>522</v>
      </c>
      <c r="S26" s="171" t="s">
        <v>523</v>
      </c>
      <c r="T26" s="171" t="s">
        <v>523</v>
      </c>
      <c r="U26" s="173" t="s">
        <v>523</v>
      </c>
      <c r="V26" s="173" t="s">
        <v>524</v>
      </c>
      <c r="W26" s="173" t="s">
        <v>524</v>
      </c>
      <c r="X26" s="171" t="s">
        <v>523</v>
      </c>
      <c r="Y26" s="171" t="s">
        <v>523</v>
      </c>
      <c r="Z26" s="171" t="s">
        <v>523</v>
      </c>
      <c r="AA26" s="171" t="s">
        <v>523</v>
      </c>
      <c r="AB26" s="171" t="s">
        <v>523</v>
      </c>
      <c r="AC26" s="171" t="s">
        <v>523</v>
      </c>
      <c r="AD26" s="171" t="s">
        <v>521</v>
      </c>
      <c r="AE26" s="171" t="s">
        <v>521</v>
      </c>
      <c r="AF26" s="171" t="s">
        <v>521</v>
      </c>
      <c r="AG26" s="171" t="s">
        <v>521</v>
      </c>
      <c r="AH26" s="171" t="s">
        <v>523</v>
      </c>
      <c r="AI26" s="171" t="s">
        <v>523</v>
      </c>
      <c r="AJ26" s="171" t="s">
        <v>521</v>
      </c>
      <c r="AK26" s="173" t="s">
        <v>521</v>
      </c>
      <c r="AL26" s="173" t="s">
        <v>521</v>
      </c>
      <c r="AM26" s="171" t="s">
        <v>521</v>
      </c>
      <c r="AN26" s="171" t="s">
        <v>521</v>
      </c>
      <c r="AU26" s="119"/>
      <c r="AV26" s="119"/>
      <c r="AW26" s="119"/>
      <c r="AX26" s="119"/>
    </row>
    <row r="27" spans="2:50">
      <c r="B27" s="168" t="s">
        <v>206</v>
      </c>
      <c r="C27" s="171" t="s">
        <v>524</v>
      </c>
      <c r="D27" s="171" t="s">
        <v>524</v>
      </c>
      <c r="E27" s="171" t="s">
        <v>524</v>
      </c>
      <c r="F27" s="171" t="s">
        <v>524</v>
      </c>
      <c r="G27" s="171" t="s">
        <v>521</v>
      </c>
      <c r="H27" s="171" t="s">
        <v>521</v>
      </c>
      <c r="I27" s="171" t="s">
        <v>521</v>
      </c>
      <c r="J27" s="171" t="s">
        <v>523</v>
      </c>
      <c r="K27" s="171" t="s">
        <v>523</v>
      </c>
      <c r="L27" s="171" t="s">
        <v>523</v>
      </c>
      <c r="M27" s="171" t="s">
        <v>523</v>
      </c>
      <c r="N27" s="171" t="s">
        <v>523</v>
      </c>
      <c r="O27" s="171" t="s">
        <v>523</v>
      </c>
      <c r="P27" s="171" t="s">
        <v>523</v>
      </c>
      <c r="Q27" s="171" t="s">
        <v>523</v>
      </c>
      <c r="R27" s="171" t="s">
        <v>523</v>
      </c>
      <c r="S27" s="171" t="s">
        <v>522</v>
      </c>
      <c r="T27" s="171" t="s">
        <v>522</v>
      </c>
      <c r="U27" s="173" t="s">
        <v>522</v>
      </c>
      <c r="V27" s="173" t="s">
        <v>523</v>
      </c>
      <c r="W27" s="173" t="s">
        <v>523</v>
      </c>
      <c r="X27" s="171" t="s">
        <v>521</v>
      </c>
      <c r="Y27" s="171" t="s">
        <v>521</v>
      </c>
      <c r="Z27" s="171" t="s">
        <v>521</v>
      </c>
      <c r="AA27" s="171" t="s">
        <v>521</v>
      </c>
      <c r="AB27" s="171" t="s">
        <v>521</v>
      </c>
      <c r="AC27" s="171" t="s">
        <v>521</v>
      </c>
      <c r="AD27" s="171" t="s">
        <v>521</v>
      </c>
      <c r="AE27" s="171" t="s">
        <v>521</v>
      </c>
      <c r="AF27" s="171" t="s">
        <v>521</v>
      </c>
      <c r="AG27" s="171" t="s">
        <v>521</v>
      </c>
      <c r="AH27" s="171" t="s">
        <v>523</v>
      </c>
      <c r="AI27" s="171" t="s">
        <v>523</v>
      </c>
      <c r="AJ27" s="171" t="s">
        <v>521</v>
      </c>
      <c r="AK27" s="173" t="s">
        <v>521</v>
      </c>
      <c r="AL27" s="173" t="s">
        <v>521</v>
      </c>
      <c r="AM27" s="171" t="s">
        <v>521</v>
      </c>
      <c r="AN27" s="171" t="s">
        <v>521</v>
      </c>
      <c r="AU27" s="119"/>
      <c r="AV27" s="119"/>
      <c r="AW27" s="119"/>
      <c r="AX27" s="119"/>
    </row>
    <row r="28" spans="2:50">
      <c r="B28" s="168" t="s">
        <v>207</v>
      </c>
      <c r="C28" s="171" t="s">
        <v>521</v>
      </c>
      <c r="D28" s="171" t="s">
        <v>521</v>
      </c>
      <c r="E28" s="171" t="s">
        <v>521</v>
      </c>
      <c r="F28" s="171" t="s">
        <v>521</v>
      </c>
      <c r="G28" s="171" t="s">
        <v>521</v>
      </c>
      <c r="H28" s="171" t="s">
        <v>521</v>
      </c>
      <c r="I28" s="171" t="s">
        <v>521</v>
      </c>
      <c r="J28" s="171" t="s">
        <v>523</v>
      </c>
      <c r="K28" s="171" t="s">
        <v>525</v>
      </c>
      <c r="L28" s="171" t="s">
        <v>525</v>
      </c>
      <c r="M28" s="171" t="s">
        <v>525</v>
      </c>
      <c r="N28" s="171" t="s">
        <v>525</v>
      </c>
      <c r="O28" s="171" t="s">
        <v>525</v>
      </c>
      <c r="P28" s="171" t="s">
        <v>521</v>
      </c>
      <c r="Q28" s="171" t="s">
        <v>521</v>
      </c>
      <c r="R28" s="171" t="s">
        <v>521</v>
      </c>
      <c r="S28" s="171" t="s">
        <v>521</v>
      </c>
      <c r="T28" s="171" t="s">
        <v>521</v>
      </c>
      <c r="U28" s="173" t="s">
        <v>521</v>
      </c>
      <c r="V28" s="173" t="s">
        <v>523</v>
      </c>
      <c r="W28" s="173" t="s">
        <v>523</v>
      </c>
      <c r="X28" s="171" t="s">
        <v>521</v>
      </c>
      <c r="Y28" s="171" t="s">
        <v>521</v>
      </c>
      <c r="Z28" s="171" t="s">
        <v>521</v>
      </c>
      <c r="AA28" s="171" t="s">
        <v>521</v>
      </c>
      <c r="AB28" s="171" t="s">
        <v>521</v>
      </c>
      <c r="AC28" s="171" t="s">
        <v>521</v>
      </c>
      <c r="AD28" s="171" t="s">
        <v>523</v>
      </c>
      <c r="AE28" s="171" t="s">
        <v>523</v>
      </c>
      <c r="AF28" s="171" t="s">
        <v>521</v>
      </c>
      <c r="AG28" s="171" t="s">
        <v>521</v>
      </c>
      <c r="AH28" s="171" t="s">
        <v>521</v>
      </c>
      <c r="AI28" s="171" t="s">
        <v>521</v>
      </c>
      <c r="AJ28" s="171" t="s">
        <v>523</v>
      </c>
      <c r="AK28" s="173" t="s">
        <v>523</v>
      </c>
      <c r="AL28" s="173" t="s">
        <v>523</v>
      </c>
      <c r="AM28" s="171" t="s">
        <v>521</v>
      </c>
      <c r="AN28" s="171" t="s">
        <v>521</v>
      </c>
      <c r="AU28" s="119"/>
      <c r="AV28" s="119"/>
      <c r="AW28" s="119"/>
      <c r="AX28" s="119"/>
    </row>
    <row r="29" spans="2:50">
      <c r="B29" s="168" t="s">
        <v>208</v>
      </c>
      <c r="C29" s="171" t="s">
        <v>523</v>
      </c>
      <c r="D29" s="171" t="s">
        <v>523</v>
      </c>
      <c r="E29" s="171" t="s">
        <v>523</v>
      </c>
      <c r="F29" s="115">
        <v>125.598</v>
      </c>
      <c r="G29" s="171" t="s">
        <v>524</v>
      </c>
      <c r="H29" s="171" t="s">
        <v>524</v>
      </c>
      <c r="I29" s="171" t="s">
        <v>524</v>
      </c>
      <c r="J29" s="171" t="s">
        <v>523</v>
      </c>
      <c r="K29" s="171" t="s">
        <v>521</v>
      </c>
      <c r="L29" s="171" t="s">
        <v>521</v>
      </c>
      <c r="M29" s="171" t="s">
        <v>521</v>
      </c>
      <c r="N29" s="171" t="s">
        <v>521</v>
      </c>
      <c r="O29" s="171" t="s">
        <v>521</v>
      </c>
      <c r="P29" s="171" t="s">
        <v>521</v>
      </c>
      <c r="Q29" s="171" t="s">
        <v>521</v>
      </c>
      <c r="R29" s="171" t="s">
        <v>521</v>
      </c>
      <c r="S29" s="171" t="s">
        <v>521</v>
      </c>
      <c r="T29" s="171" t="s">
        <v>521</v>
      </c>
      <c r="U29" s="168">
        <v>5.48</v>
      </c>
      <c r="V29" s="173" t="s">
        <v>525</v>
      </c>
      <c r="W29" s="175">
        <v>28.428999999999998</v>
      </c>
      <c r="X29" s="171" t="s">
        <v>528</v>
      </c>
      <c r="Y29" s="171" t="s">
        <v>528</v>
      </c>
      <c r="Z29" s="115">
        <v>191.58099999999999</v>
      </c>
      <c r="AA29" s="171" t="s">
        <v>528</v>
      </c>
      <c r="AB29" s="171" t="s">
        <v>528</v>
      </c>
      <c r="AC29" s="171" t="s">
        <v>528</v>
      </c>
      <c r="AD29" s="171" t="s">
        <v>528</v>
      </c>
      <c r="AE29" s="171" t="s">
        <v>528</v>
      </c>
      <c r="AF29" s="171" t="s">
        <v>523</v>
      </c>
      <c r="AG29" s="171" t="s">
        <v>523</v>
      </c>
      <c r="AH29" s="171" t="s">
        <v>523</v>
      </c>
      <c r="AI29" s="171" t="s">
        <v>523</v>
      </c>
      <c r="AJ29" s="171" t="s">
        <v>523</v>
      </c>
      <c r="AK29" s="173" t="s">
        <v>523</v>
      </c>
      <c r="AL29" s="173" t="s">
        <v>523</v>
      </c>
      <c r="AM29" s="171" t="s">
        <v>521</v>
      </c>
      <c r="AN29" s="171" t="s">
        <v>521</v>
      </c>
      <c r="AU29" s="119"/>
      <c r="AV29" s="119"/>
      <c r="AW29" s="119"/>
      <c r="AX29" s="119"/>
    </row>
    <row r="30" spans="2:50">
      <c r="B30" s="168" t="s">
        <v>209</v>
      </c>
      <c r="C30" s="171" t="s">
        <v>521</v>
      </c>
      <c r="D30" s="171" t="s">
        <v>521</v>
      </c>
      <c r="E30" s="171" t="s">
        <v>521</v>
      </c>
      <c r="F30" s="115">
        <v>53.116999999999997</v>
      </c>
      <c r="G30" s="171" t="s">
        <v>523</v>
      </c>
      <c r="H30" s="171" t="s">
        <v>523</v>
      </c>
      <c r="I30" s="171" t="s">
        <v>523</v>
      </c>
      <c r="J30" s="171" t="s">
        <v>523</v>
      </c>
      <c r="K30" s="171" t="s">
        <v>524</v>
      </c>
      <c r="L30" s="171" t="s">
        <v>524</v>
      </c>
      <c r="M30" s="171" t="s">
        <v>524</v>
      </c>
      <c r="N30" s="171" t="s">
        <v>524</v>
      </c>
      <c r="O30" s="171" t="s">
        <v>524</v>
      </c>
      <c r="P30" s="171" t="s">
        <v>523</v>
      </c>
      <c r="Q30" s="171" t="s">
        <v>523</v>
      </c>
      <c r="R30" s="171" t="s">
        <v>523</v>
      </c>
      <c r="S30" s="171" t="s">
        <v>521</v>
      </c>
      <c r="T30" s="171" t="s">
        <v>521</v>
      </c>
      <c r="U30" s="173" t="s">
        <v>521</v>
      </c>
      <c r="V30" s="173" t="s">
        <v>524</v>
      </c>
      <c r="W30" s="173" t="s">
        <v>524</v>
      </c>
      <c r="X30" s="171" t="s">
        <v>523</v>
      </c>
      <c r="Y30" s="171" t="s">
        <v>523</v>
      </c>
      <c r="Z30" s="171" t="s">
        <v>523</v>
      </c>
      <c r="AA30" s="171" t="s">
        <v>523</v>
      </c>
      <c r="AB30" s="171" t="s">
        <v>523</v>
      </c>
      <c r="AC30" s="171" t="s">
        <v>523</v>
      </c>
      <c r="AD30" s="171" t="s">
        <v>523</v>
      </c>
      <c r="AE30" s="171" t="s">
        <v>523</v>
      </c>
      <c r="AF30" s="171" t="s">
        <v>525</v>
      </c>
      <c r="AG30" s="171" t="s">
        <v>525</v>
      </c>
      <c r="AH30" s="171" t="s">
        <v>523</v>
      </c>
      <c r="AI30" s="171" t="s">
        <v>523</v>
      </c>
      <c r="AJ30" s="171" t="s">
        <v>523</v>
      </c>
      <c r="AK30" s="173" t="s">
        <v>523</v>
      </c>
      <c r="AL30" s="173" t="s">
        <v>523</v>
      </c>
      <c r="AM30" s="171" t="s">
        <v>523</v>
      </c>
      <c r="AN30" s="171" t="s">
        <v>523</v>
      </c>
      <c r="AU30" s="119"/>
      <c r="AV30" s="119"/>
      <c r="AW30" s="119"/>
      <c r="AX30" s="11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A2A62-B3A3-B946-B155-2CB26EA794B8}">
  <dimension ref="B1:AI46"/>
  <sheetViews>
    <sheetView zoomScale="110" zoomScaleNormal="110" workbookViewId="0">
      <selection sqref="A1:XFD1048576"/>
    </sheetView>
  </sheetViews>
  <sheetFormatPr baseColWidth="10" defaultColWidth="10.33203125" defaultRowHeight="16"/>
  <cols>
    <col min="1" max="1" width="10.33203125" style="62"/>
    <col min="2" max="2" width="14" style="62" customWidth="1"/>
    <col min="3" max="3" width="8.33203125" style="90" customWidth="1"/>
    <col min="4" max="4" width="4.1640625" style="90" customWidth="1"/>
    <col min="5" max="5" width="9.83203125" style="90" customWidth="1"/>
    <col min="6" max="6" width="4.33203125" style="90" customWidth="1"/>
    <col min="7" max="7" width="9.83203125" style="90" customWidth="1"/>
    <col min="8" max="8" width="4.33203125" style="90" customWidth="1"/>
    <col min="9" max="9" width="9.83203125" style="90" customWidth="1"/>
    <col min="10" max="10" width="4.33203125" style="90" customWidth="1"/>
    <col min="11" max="11" width="9.83203125" style="90" customWidth="1"/>
    <col min="12" max="12" width="4.33203125" style="90" customWidth="1"/>
    <col min="13" max="13" width="9.83203125" style="90" customWidth="1"/>
    <col min="14" max="14" width="4.33203125" style="90" customWidth="1"/>
    <col min="15" max="15" width="9.83203125" style="90" customWidth="1"/>
    <col min="16" max="16" width="4.33203125" style="90" customWidth="1"/>
    <col min="17" max="17" width="9.83203125" style="90" customWidth="1"/>
    <col min="18" max="18" width="4.33203125" style="90" customWidth="1"/>
    <col min="19" max="19" width="8.33203125" style="90" customWidth="1"/>
    <col min="20" max="20" width="4.83203125" style="90" customWidth="1"/>
    <col min="21" max="21" width="8.33203125" style="90" customWidth="1"/>
    <col min="22" max="22" width="5" style="90" customWidth="1"/>
    <col min="23" max="23" width="8.33203125" style="90" customWidth="1"/>
    <col min="24" max="24" width="4.33203125" style="90" customWidth="1"/>
    <col min="25" max="25" width="8.33203125" style="90" customWidth="1"/>
    <col min="26" max="26" width="4.33203125" style="90" customWidth="1"/>
    <col min="27" max="27" width="8.33203125" style="62" customWidth="1"/>
    <col min="28" max="28" width="4.33203125" style="62" customWidth="1"/>
    <col min="29" max="29" width="8.33203125" style="62" customWidth="1"/>
    <col min="30" max="30" width="4.33203125" style="62" customWidth="1"/>
    <col min="31" max="31" width="8.33203125" style="62" customWidth="1"/>
    <col min="32" max="32" width="4.33203125" style="62" customWidth="1"/>
    <col min="33" max="33" width="8.33203125" style="62" customWidth="1"/>
    <col min="34" max="34" width="4.33203125" style="62" customWidth="1"/>
    <col min="35" max="35" width="11.83203125" style="62" customWidth="1"/>
    <col min="36" max="16384" width="10.33203125" style="62"/>
  </cols>
  <sheetData>
    <row r="1" spans="2:35">
      <c r="B1" s="47" t="s">
        <v>537</v>
      </c>
      <c r="C1" s="89"/>
    </row>
    <row r="3" spans="2:35">
      <c r="B3" s="91" t="s">
        <v>231</v>
      </c>
      <c r="C3" s="219" t="s">
        <v>233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/>
      <c r="S3" s="219" t="s">
        <v>238</v>
      </c>
      <c r="T3" s="220"/>
      <c r="U3" s="220"/>
      <c r="V3" s="220"/>
      <c r="W3" s="220"/>
      <c r="X3" s="220"/>
      <c r="Y3" s="220"/>
      <c r="Z3" s="221"/>
      <c r="AA3" s="219" t="s">
        <v>240</v>
      </c>
      <c r="AB3" s="220"/>
      <c r="AC3" s="220"/>
      <c r="AD3" s="220"/>
      <c r="AE3" s="220"/>
      <c r="AF3" s="220"/>
      <c r="AG3" s="220"/>
      <c r="AH3" s="221"/>
    </row>
    <row r="4" spans="2:35" ht="51">
      <c r="B4" s="92" t="s">
        <v>232</v>
      </c>
      <c r="C4" s="93" t="s">
        <v>228</v>
      </c>
      <c r="D4" s="94" t="s">
        <v>6</v>
      </c>
      <c r="E4" s="93" t="s">
        <v>223</v>
      </c>
      <c r="F4" s="94" t="s">
        <v>6</v>
      </c>
      <c r="G4" s="95" t="s">
        <v>224</v>
      </c>
      <c r="H4" s="93" t="s">
        <v>6</v>
      </c>
      <c r="I4" s="95" t="s">
        <v>225</v>
      </c>
      <c r="J4" s="93" t="s">
        <v>6</v>
      </c>
      <c r="K4" s="96" t="s">
        <v>226</v>
      </c>
      <c r="L4" s="93" t="s">
        <v>6</v>
      </c>
      <c r="M4" s="96" t="s">
        <v>227</v>
      </c>
      <c r="N4" s="93" t="s">
        <v>6</v>
      </c>
      <c r="O4" s="96" t="s">
        <v>229</v>
      </c>
      <c r="P4" s="93" t="s">
        <v>6</v>
      </c>
      <c r="Q4" s="96" t="s">
        <v>230</v>
      </c>
      <c r="R4" s="93" t="s">
        <v>6</v>
      </c>
      <c r="S4" s="95" t="s">
        <v>228</v>
      </c>
      <c r="T4" s="94" t="s">
        <v>6</v>
      </c>
      <c r="U4" s="95" t="s">
        <v>223</v>
      </c>
      <c r="V4" s="94" t="s">
        <v>6</v>
      </c>
      <c r="W4" s="95" t="s">
        <v>234</v>
      </c>
      <c r="X4" s="94" t="s">
        <v>6</v>
      </c>
      <c r="Y4" s="95" t="s">
        <v>235</v>
      </c>
      <c r="Z4" s="94" t="s">
        <v>6</v>
      </c>
      <c r="AA4" s="95" t="s">
        <v>236</v>
      </c>
      <c r="AB4" s="94" t="s">
        <v>6</v>
      </c>
      <c r="AC4" s="95" t="s">
        <v>223</v>
      </c>
      <c r="AD4" s="94" t="s">
        <v>6</v>
      </c>
      <c r="AE4" s="95" t="s">
        <v>234</v>
      </c>
      <c r="AF4" s="94" t="s">
        <v>6</v>
      </c>
      <c r="AG4" s="95" t="s">
        <v>235</v>
      </c>
      <c r="AH4" s="94" t="s">
        <v>6</v>
      </c>
      <c r="AI4" s="13"/>
    </row>
    <row r="5" spans="2:35" ht="20">
      <c r="B5" s="5" t="s">
        <v>446</v>
      </c>
      <c r="C5" s="90">
        <v>93.756669194553069</v>
      </c>
      <c r="D5" s="97">
        <v>12.699955387327378</v>
      </c>
      <c r="E5" s="90">
        <v>85.455764984733364</v>
      </c>
      <c r="F5" s="90">
        <v>13.119618425233488</v>
      </c>
      <c r="G5" s="98">
        <v>80.363696270576654</v>
      </c>
      <c r="H5" s="90">
        <v>10.516225784989368</v>
      </c>
      <c r="I5" s="98">
        <v>69.178636891224173</v>
      </c>
      <c r="J5" s="90">
        <v>8.9500578482901538</v>
      </c>
      <c r="K5" s="98">
        <v>65.775108240581645</v>
      </c>
      <c r="L5" s="90">
        <v>8.6957024706680492</v>
      </c>
      <c r="M5" s="98">
        <v>64.989684803457848</v>
      </c>
      <c r="N5" s="90">
        <v>8.7047898327637903</v>
      </c>
      <c r="O5" s="98">
        <v>80.039555333536313</v>
      </c>
      <c r="P5" s="90">
        <v>11.50038760664742</v>
      </c>
      <c r="Q5" s="98">
        <v>78.032030502359461</v>
      </c>
      <c r="R5" s="90">
        <v>11.585834891646073</v>
      </c>
      <c r="S5" s="98">
        <v>58.859527440543296</v>
      </c>
      <c r="T5" s="97">
        <v>9.1476011494404279</v>
      </c>
      <c r="U5" s="98">
        <v>53.853596760793359</v>
      </c>
      <c r="V5" s="97">
        <v>6.0931434584971598</v>
      </c>
      <c r="W5" s="98">
        <v>31.35473954397213</v>
      </c>
      <c r="X5" s="97">
        <v>6.1010919081355306</v>
      </c>
      <c r="Y5" s="98">
        <v>31.411224783458987</v>
      </c>
      <c r="Z5" s="97">
        <v>5.5401211211171981</v>
      </c>
      <c r="AA5" s="98">
        <v>73.193408557362076</v>
      </c>
      <c r="AB5" s="97">
        <v>9.2414242204558086</v>
      </c>
      <c r="AC5" s="98">
        <v>74.459096258051858</v>
      </c>
      <c r="AD5" s="97">
        <v>12.295735512686214</v>
      </c>
      <c r="AE5" s="98">
        <v>26.952491437022928</v>
      </c>
      <c r="AF5" s="97">
        <v>2.7560974568813421</v>
      </c>
      <c r="AG5" s="98">
        <v>26.776191590415305</v>
      </c>
      <c r="AH5" s="97">
        <v>2.8705188325229631</v>
      </c>
    </row>
    <row r="6" spans="2:35" ht="20">
      <c r="B6" s="5" t="s">
        <v>13</v>
      </c>
      <c r="C6" s="90">
        <v>98.961132756796474</v>
      </c>
      <c r="D6" s="97">
        <v>11.295355095620415</v>
      </c>
      <c r="E6" s="90">
        <v>92.760991428109278</v>
      </c>
      <c r="F6" s="90">
        <v>11.694346089497298</v>
      </c>
      <c r="G6" s="98">
        <v>97.702409499262288</v>
      </c>
      <c r="H6" s="90">
        <v>12.485024945077161</v>
      </c>
      <c r="I6" s="98">
        <v>80.98605705396578</v>
      </c>
      <c r="J6" s="90">
        <v>9.0730865650285502</v>
      </c>
      <c r="K6" s="98">
        <v>89.321911649288481</v>
      </c>
      <c r="L6" s="90">
        <v>9.3523960852044059</v>
      </c>
      <c r="M6" s="98">
        <v>87.12101768902015</v>
      </c>
      <c r="N6" s="90">
        <v>13.646990378414415</v>
      </c>
      <c r="O6" s="98">
        <v>91.808729311983839</v>
      </c>
      <c r="P6" s="90">
        <v>11.005810581667408</v>
      </c>
      <c r="Q6" s="98">
        <v>94.92296353211016</v>
      </c>
      <c r="R6" s="90">
        <v>12.524613726217181</v>
      </c>
      <c r="S6" s="98">
        <v>72.25667576105856</v>
      </c>
      <c r="T6" s="97">
        <v>10.291972433940145</v>
      </c>
      <c r="U6" s="98">
        <v>67.317212172466185</v>
      </c>
      <c r="V6" s="97">
        <v>10.407483667418266</v>
      </c>
      <c r="W6" s="98">
        <v>31.687246105921968</v>
      </c>
      <c r="X6" s="97">
        <v>7.5667364805060613</v>
      </c>
      <c r="Y6" s="98">
        <v>32.514770320045102</v>
      </c>
      <c r="Z6" s="97">
        <v>4.9652913733430282</v>
      </c>
      <c r="AA6" s="98">
        <v>75.928404108455524</v>
      </c>
      <c r="AB6" s="97">
        <v>11.566481826569182</v>
      </c>
      <c r="AC6" s="98">
        <v>71.671740157525889</v>
      </c>
      <c r="AD6" s="97">
        <v>15.325278957285519</v>
      </c>
      <c r="AE6" s="98">
        <v>37.151014836047928</v>
      </c>
      <c r="AF6" s="97">
        <v>3.1063569200496217</v>
      </c>
      <c r="AG6" s="98">
        <v>37.838093948095974</v>
      </c>
      <c r="AH6" s="97">
        <v>3.0038821006551402</v>
      </c>
    </row>
    <row r="7" spans="2:35" ht="20">
      <c r="B7" s="5" t="s">
        <v>15</v>
      </c>
      <c r="C7" s="90">
        <v>100.41772001186916</v>
      </c>
      <c r="D7" s="97">
        <v>14.256913903577717</v>
      </c>
      <c r="E7" s="90">
        <v>93.0774078991697</v>
      </c>
      <c r="F7" s="90">
        <v>11.955028526587114</v>
      </c>
      <c r="G7" s="98">
        <v>102.05701278000772</v>
      </c>
      <c r="H7" s="90">
        <v>15.707783088548481</v>
      </c>
      <c r="I7" s="98">
        <v>86.973427055909454</v>
      </c>
      <c r="J7" s="90">
        <v>12.431085966701136</v>
      </c>
      <c r="K7" s="98">
        <v>112.38334643716736</v>
      </c>
      <c r="L7" s="90">
        <v>15.815456671503917</v>
      </c>
      <c r="M7" s="98">
        <v>110.85709362997954</v>
      </c>
      <c r="N7" s="90">
        <v>13.061873355273478</v>
      </c>
      <c r="O7" s="98">
        <v>113.83575400183496</v>
      </c>
      <c r="P7" s="90">
        <v>17.558320906806955</v>
      </c>
      <c r="Q7" s="98">
        <v>109.72521156887184</v>
      </c>
      <c r="R7" s="90">
        <v>19.414488554600073</v>
      </c>
      <c r="S7" s="98">
        <v>80.144613020462359</v>
      </c>
      <c r="T7" s="97">
        <v>13.348485217343594</v>
      </c>
      <c r="U7" s="98">
        <v>77.132306332788005</v>
      </c>
      <c r="V7" s="97">
        <v>14.961731519546557</v>
      </c>
      <c r="W7" s="98">
        <v>54.129547455651014</v>
      </c>
      <c r="X7" s="97">
        <v>9.9254419483856484</v>
      </c>
      <c r="Y7" s="98">
        <v>54.186391840784403</v>
      </c>
      <c r="Z7" s="97">
        <v>8.4529732119737133</v>
      </c>
      <c r="AA7" s="98">
        <v>82.936061122583581</v>
      </c>
      <c r="AB7" s="97">
        <v>11.548336208268029</v>
      </c>
      <c r="AC7" s="98">
        <v>83.291303021214574</v>
      </c>
      <c r="AD7" s="97">
        <v>14.110369661458391</v>
      </c>
      <c r="AE7" s="98">
        <v>40.059023490111748</v>
      </c>
      <c r="AF7" s="97">
        <v>4.0214609296959631</v>
      </c>
      <c r="AG7" s="98">
        <v>47.585930022142612</v>
      </c>
      <c r="AH7" s="97">
        <v>6.5537565418373687</v>
      </c>
    </row>
    <row r="8" spans="2:35" ht="18">
      <c r="B8" s="6" t="s">
        <v>197</v>
      </c>
      <c r="C8" s="90">
        <v>76.570596073152743</v>
      </c>
      <c r="D8" s="97">
        <v>9.1849664712846053</v>
      </c>
      <c r="E8" s="90">
        <v>66.466315149898307</v>
      </c>
      <c r="F8" s="90">
        <v>7.7815882670491758</v>
      </c>
      <c r="G8" s="98">
        <v>73.002919568041008</v>
      </c>
      <c r="H8" s="90">
        <v>6.7980237222127098</v>
      </c>
      <c r="I8" s="98">
        <v>58.644633934810713</v>
      </c>
      <c r="J8" s="90">
        <v>7.0473024383968443</v>
      </c>
      <c r="K8" s="98">
        <v>77.903709270483205</v>
      </c>
      <c r="L8" s="90">
        <v>10.861164568480209</v>
      </c>
      <c r="M8" s="98">
        <v>78.457577211331056</v>
      </c>
      <c r="N8" s="90">
        <v>11.57807500562425</v>
      </c>
      <c r="O8" s="98">
        <v>82.532921916745352</v>
      </c>
      <c r="P8" s="90">
        <v>11.445470765700179</v>
      </c>
      <c r="Q8" s="98">
        <v>78.414352385468746</v>
      </c>
      <c r="R8" s="90">
        <v>12.581537612309209</v>
      </c>
      <c r="S8" s="98">
        <v>54.354371323127587</v>
      </c>
      <c r="T8" s="97">
        <v>7.9042284443045734</v>
      </c>
      <c r="U8" s="98">
        <v>48.398015491442116</v>
      </c>
      <c r="V8" s="97">
        <v>7.6753173517060747</v>
      </c>
      <c r="W8" s="98">
        <v>34.537078467123969</v>
      </c>
      <c r="X8" s="97">
        <v>6.0965251120588686</v>
      </c>
      <c r="Y8" s="98">
        <v>33.200584371902231</v>
      </c>
      <c r="Z8" s="97">
        <v>4.8382652276577005</v>
      </c>
      <c r="AA8" s="98">
        <v>60.174685325168447</v>
      </c>
      <c r="AB8" s="97">
        <v>7.9522532475689918</v>
      </c>
      <c r="AC8" s="98">
        <v>62.112696264768012</v>
      </c>
      <c r="AD8" s="97">
        <v>8.9206054678512015</v>
      </c>
      <c r="AE8" s="98">
        <v>39.015677672758244</v>
      </c>
      <c r="AF8" s="97">
        <v>5.4490313148769545</v>
      </c>
      <c r="AG8" s="98">
        <v>36.629288532753485</v>
      </c>
      <c r="AH8" s="97">
        <v>6.1164231643492322</v>
      </c>
    </row>
    <row r="9" spans="2:35" ht="20">
      <c r="B9" s="5" t="s">
        <v>21</v>
      </c>
      <c r="C9" s="90">
        <v>99.435308306337348</v>
      </c>
      <c r="D9" s="97">
        <v>14.780365420881878</v>
      </c>
      <c r="E9" s="90">
        <v>85.66097866256797</v>
      </c>
      <c r="F9" s="90">
        <v>8.333824758911673</v>
      </c>
      <c r="G9" s="98">
        <v>102.44210954446142</v>
      </c>
      <c r="H9" s="90">
        <v>13.592594696214867</v>
      </c>
      <c r="I9" s="98">
        <v>81.803135561478143</v>
      </c>
      <c r="J9" s="90">
        <v>12.188073485463677</v>
      </c>
      <c r="K9" s="98">
        <v>89.950497397279335</v>
      </c>
      <c r="L9" s="90">
        <v>13.162199987967531</v>
      </c>
      <c r="M9" s="98">
        <v>85.575323829933623</v>
      </c>
      <c r="N9" s="90">
        <v>17.185243023639579</v>
      </c>
      <c r="O9" s="98">
        <v>92.578727962862374</v>
      </c>
      <c r="P9" s="90">
        <v>11.226795438279884</v>
      </c>
      <c r="Q9" s="98">
        <v>88.711115944901294</v>
      </c>
      <c r="R9" s="90">
        <v>15.213207998994609</v>
      </c>
      <c r="S9" s="98">
        <v>67.45101883896389</v>
      </c>
      <c r="T9" s="97">
        <v>10.770948204524695</v>
      </c>
      <c r="U9" s="98">
        <v>61.906855148693332</v>
      </c>
      <c r="V9" s="97">
        <v>7.5737938670238938</v>
      </c>
      <c r="W9" s="98">
        <v>44.006524079941578</v>
      </c>
      <c r="X9" s="97">
        <v>8.6383698830788411</v>
      </c>
      <c r="Y9" s="98">
        <v>43.15104862430217</v>
      </c>
      <c r="Z9" s="97">
        <v>6.2565109902608169</v>
      </c>
      <c r="AA9" s="98">
        <v>65.266718893506294</v>
      </c>
      <c r="AB9" s="97">
        <v>10.374360560012528</v>
      </c>
      <c r="AC9" s="98">
        <v>63.264700409319943</v>
      </c>
      <c r="AD9" s="97">
        <v>11.050319138530014</v>
      </c>
      <c r="AE9" s="98">
        <v>15.023002079588224</v>
      </c>
      <c r="AF9" s="97">
        <v>1.6719701413949621</v>
      </c>
      <c r="AG9" s="98">
        <v>15.232345239919828</v>
      </c>
      <c r="AH9" s="97">
        <v>1.7826906279164236</v>
      </c>
    </row>
    <row r="10" spans="2:35" ht="20">
      <c r="B10" s="5" t="s">
        <v>23</v>
      </c>
      <c r="C10" s="90">
        <v>102.76364254909568</v>
      </c>
      <c r="D10" s="97">
        <v>12.18479527633718</v>
      </c>
      <c r="E10" s="90">
        <v>93.519717765937727</v>
      </c>
      <c r="F10" s="90">
        <v>13.03578766191359</v>
      </c>
      <c r="G10" s="98">
        <v>98.873407200717409</v>
      </c>
      <c r="H10" s="90">
        <v>13.771585279559154</v>
      </c>
      <c r="I10" s="98">
        <v>86.243506628663127</v>
      </c>
      <c r="J10" s="90">
        <v>10.189349552549986</v>
      </c>
      <c r="K10" s="98">
        <v>107.93042170823577</v>
      </c>
      <c r="L10" s="90">
        <v>13.941151256664007</v>
      </c>
      <c r="M10" s="98">
        <v>106.64478237221044</v>
      </c>
      <c r="N10" s="90">
        <v>12.176527425427718</v>
      </c>
      <c r="O10" s="98">
        <v>108.11088522500658</v>
      </c>
      <c r="P10" s="90">
        <v>19.435740741215554</v>
      </c>
      <c r="Q10" s="98">
        <v>101.3205266998374</v>
      </c>
      <c r="R10" s="90">
        <v>15.453023866282035</v>
      </c>
      <c r="S10" s="98">
        <v>81.142514240247536</v>
      </c>
      <c r="T10" s="97">
        <v>14.759162622687199</v>
      </c>
      <c r="U10" s="98">
        <v>77.335543296586394</v>
      </c>
      <c r="V10" s="97">
        <v>14.995776098634538</v>
      </c>
      <c r="W10" s="98">
        <v>57.957614844185912</v>
      </c>
      <c r="X10" s="97">
        <v>10.959825495876803</v>
      </c>
      <c r="Y10" s="98">
        <v>56.779900422050865</v>
      </c>
      <c r="Z10" s="97">
        <v>12.740293491812773</v>
      </c>
      <c r="AA10" s="98">
        <v>76.691937513102218</v>
      </c>
      <c r="AB10" s="97">
        <v>14.094590263006806</v>
      </c>
      <c r="AC10" s="98">
        <v>84.011326851819476</v>
      </c>
      <c r="AD10" s="97">
        <v>13.745292006089253</v>
      </c>
      <c r="AE10" s="98">
        <v>66.274651828625281</v>
      </c>
      <c r="AF10" s="97">
        <v>13.082194635099004</v>
      </c>
      <c r="AG10" s="98">
        <v>70.555420264792218</v>
      </c>
      <c r="AH10" s="97">
        <v>10.736856559587299</v>
      </c>
    </row>
    <row r="11" spans="2:35" ht="18">
      <c r="B11" s="6" t="s">
        <v>198</v>
      </c>
      <c r="C11" s="90">
        <v>122.5952208134308</v>
      </c>
      <c r="D11" s="97">
        <v>15.665089016309588</v>
      </c>
      <c r="E11" s="90">
        <v>106.52109509289869</v>
      </c>
      <c r="F11" s="90">
        <v>17.416046340353866</v>
      </c>
      <c r="G11" s="98">
        <v>117.60712459741444</v>
      </c>
      <c r="H11" s="90">
        <v>15.205947538501842</v>
      </c>
      <c r="I11" s="98">
        <v>92.43872065326569</v>
      </c>
      <c r="J11" s="90">
        <v>14.433081490640289</v>
      </c>
      <c r="K11" s="98">
        <v>107.34615986959004</v>
      </c>
      <c r="L11" s="90">
        <v>18.396221747290248</v>
      </c>
      <c r="M11" s="98">
        <v>110.97980352034763</v>
      </c>
      <c r="N11" s="90">
        <v>19.842764124744555</v>
      </c>
      <c r="O11" s="98">
        <v>108.78349186729535</v>
      </c>
      <c r="P11" s="90">
        <v>20.481002498546427</v>
      </c>
      <c r="Q11" s="98">
        <v>108.07759030450552</v>
      </c>
      <c r="R11" s="90">
        <v>17.76057480245046</v>
      </c>
      <c r="S11" s="98">
        <v>76.32841839523509</v>
      </c>
      <c r="T11" s="97">
        <v>17.415613288776807</v>
      </c>
      <c r="U11" s="98">
        <v>68.529444029707065</v>
      </c>
      <c r="V11" s="97">
        <v>11.230415759760065</v>
      </c>
      <c r="W11" s="98">
        <v>48.746632415010701</v>
      </c>
      <c r="X11" s="97">
        <v>8.8656001050795137</v>
      </c>
      <c r="Y11" s="98">
        <v>49.957385654178154</v>
      </c>
      <c r="Z11" s="97">
        <v>9.4013790519664422</v>
      </c>
      <c r="AA11" s="98">
        <v>71.077373035457441</v>
      </c>
      <c r="AB11" s="97">
        <v>13.44331025792634</v>
      </c>
      <c r="AC11" s="98">
        <v>75.963372455652532</v>
      </c>
      <c r="AD11" s="97">
        <v>15.331864079650517</v>
      </c>
      <c r="AE11" s="98">
        <v>66.651449012862443</v>
      </c>
      <c r="AF11" s="97">
        <v>14.245470089612001</v>
      </c>
      <c r="AG11" s="98">
        <v>66.652920247955407</v>
      </c>
      <c r="AH11" s="97">
        <v>12.142286346175805</v>
      </c>
    </row>
    <row r="12" spans="2:35" ht="20">
      <c r="B12" s="5" t="s">
        <v>27</v>
      </c>
      <c r="C12" s="90">
        <v>133.84816921784085</v>
      </c>
      <c r="D12" s="97">
        <v>14.832018733728772</v>
      </c>
      <c r="E12" s="90">
        <v>120.58322789664516</v>
      </c>
      <c r="F12" s="90">
        <v>18.209656935497595</v>
      </c>
      <c r="G12" s="98">
        <v>132.91432499143696</v>
      </c>
      <c r="H12" s="90">
        <v>15.354598679039</v>
      </c>
      <c r="I12" s="98">
        <v>93.933493909742268</v>
      </c>
      <c r="J12" s="90">
        <v>12.391161603359668</v>
      </c>
      <c r="K12" s="98">
        <v>110.88814010269493</v>
      </c>
      <c r="L12" s="90">
        <v>16.199414059979237</v>
      </c>
      <c r="M12" s="98">
        <v>105.62811748906246</v>
      </c>
      <c r="N12" s="90">
        <v>16.336784390922116</v>
      </c>
      <c r="O12" s="98">
        <v>108.95078294341751</v>
      </c>
      <c r="P12" s="90">
        <v>19.030760160823732</v>
      </c>
      <c r="Q12" s="98">
        <v>104.41813383796314</v>
      </c>
      <c r="R12" s="90">
        <v>21.725919024688942</v>
      </c>
      <c r="S12" s="98">
        <v>70.100319012659298</v>
      </c>
      <c r="T12" s="97">
        <v>13.276650665591523</v>
      </c>
      <c r="U12" s="98">
        <v>65.7365169123416</v>
      </c>
      <c r="V12" s="97">
        <v>10.090240662244478</v>
      </c>
      <c r="W12" s="98">
        <v>45.318135184647872</v>
      </c>
      <c r="X12" s="97">
        <v>12.866624066951793</v>
      </c>
      <c r="Y12" s="98">
        <v>46.498964020893709</v>
      </c>
      <c r="Z12" s="97">
        <v>9.3998009192308949</v>
      </c>
      <c r="AA12" s="98">
        <v>73.897136096223306</v>
      </c>
      <c r="AB12" s="97">
        <v>15.826211024037388</v>
      </c>
      <c r="AC12" s="98">
        <v>67.491553508303781</v>
      </c>
      <c r="AD12" s="97">
        <v>6.7221104110513288</v>
      </c>
      <c r="AE12" s="98">
        <v>59.902698685565497</v>
      </c>
      <c r="AF12" s="97">
        <v>12.216011960368684</v>
      </c>
      <c r="AG12" s="98">
        <v>62.725686836193262</v>
      </c>
      <c r="AH12" s="97">
        <v>18.231292628170927</v>
      </c>
    </row>
    <row r="13" spans="2:35" ht="18">
      <c r="B13" s="6" t="s">
        <v>199</v>
      </c>
      <c r="C13" s="90">
        <v>146.99194245025797</v>
      </c>
      <c r="D13" s="97">
        <v>20.718790464039827</v>
      </c>
      <c r="E13" s="90">
        <v>127.37820213714269</v>
      </c>
      <c r="F13" s="90">
        <v>18.449528375034099</v>
      </c>
      <c r="G13" s="98">
        <v>145.47719105378278</v>
      </c>
      <c r="H13" s="90">
        <v>23.174603169262696</v>
      </c>
      <c r="I13" s="98">
        <v>110.65238984905882</v>
      </c>
      <c r="J13" s="90">
        <v>12.665520761580478</v>
      </c>
      <c r="K13" s="98">
        <v>100.58667057682733</v>
      </c>
      <c r="L13" s="90">
        <v>18.82000682965322</v>
      </c>
      <c r="M13" s="98">
        <v>99.966377414072781</v>
      </c>
      <c r="N13" s="90">
        <v>14.038176054957308</v>
      </c>
      <c r="O13" s="98">
        <v>71.454973572272806</v>
      </c>
      <c r="P13" s="90">
        <v>13.229097266286576</v>
      </c>
      <c r="Q13" s="98">
        <v>69.020992681028318</v>
      </c>
      <c r="R13" s="90">
        <v>10.830942660106816</v>
      </c>
      <c r="S13" s="98">
        <v>71.593747346184202</v>
      </c>
      <c r="T13" s="97">
        <v>11.411489431847885</v>
      </c>
      <c r="U13" s="98">
        <v>61.889043060043974</v>
      </c>
      <c r="V13" s="97">
        <v>5.0510447629756863</v>
      </c>
      <c r="W13" s="98">
        <v>46.948918869074504</v>
      </c>
      <c r="X13" s="97">
        <v>7.9156460325759328</v>
      </c>
      <c r="Y13" s="98">
        <v>46.689269435921368</v>
      </c>
      <c r="Z13" s="97">
        <v>10.814108867836202</v>
      </c>
      <c r="AA13" s="98">
        <v>73.195040755693682</v>
      </c>
      <c r="AB13" s="97">
        <v>13.840260721712033</v>
      </c>
      <c r="AC13" s="98">
        <v>70.770456954123858</v>
      </c>
      <c r="AD13" s="97">
        <v>12.082455744467797</v>
      </c>
      <c r="AE13" s="98">
        <v>60.111640002130002</v>
      </c>
      <c r="AF13" s="97">
        <v>15.260489789084883</v>
      </c>
      <c r="AG13" s="98">
        <v>55.818199673716173</v>
      </c>
      <c r="AH13" s="97">
        <v>19.272230774757283</v>
      </c>
    </row>
    <row r="14" spans="2:35" ht="20">
      <c r="B14" s="5" t="s">
        <v>31</v>
      </c>
      <c r="C14" s="90">
        <v>454.82473662148021</v>
      </c>
      <c r="D14" s="97">
        <v>47.201855593478371</v>
      </c>
      <c r="E14" s="90">
        <v>386.40991052087378</v>
      </c>
      <c r="F14" s="90">
        <v>49.19725686665852</v>
      </c>
      <c r="G14" s="98">
        <v>395.85386105080624</v>
      </c>
      <c r="H14" s="90">
        <v>76.597457559525793</v>
      </c>
      <c r="I14" s="98">
        <v>331.44567176073446</v>
      </c>
      <c r="J14" s="90">
        <v>37.035340892694308</v>
      </c>
      <c r="K14" s="98">
        <v>121.4938089759238</v>
      </c>
      <c r="L14" s="90">
        <v>9.9733192338257179</v>
      </c>
      <c r="M14" s="98">
        <v>126.981287862999</v>
      </c>
      <c r="N14" s="90">
        <v>20.318437586201746</v>
      </c>
      <c r="O14" s="98">
        <v>131.77989303798697</v>
      </c>
      <c r="P14" s="90">
        <v>10.248909935590923</v>
      </c>
      <c r="Q14" s="98">
        <v>109.08880750832465</v>
      </c>
      <c r="R14" s="90">
        <v>9.7573136827303681</v>
      </c>
      <c r="S14" s="98">
        <v>29.585024667309529</v>
      </c>
      <c r="T14" s="97">
        <v>3.6948984492683579</v>
      </c>
      <c r="U14" s="98">
        <v>24.2001329401173</v>
      </c>
      <c r="V14" s="97">
        <v>3.0327097353556729</v>
      </c>
      <c r="W14" s="98">
        <v>28.096518826633414</v>
      </c>
      <c r="X14" s="97">
        <v>5.2555260294425752</v>
      </c>
      <c r="Y14" s="98">
        <v>21.614609554879099</v>
      </c>
      <c r="Z14" s="97">
        <v>4.0804163394075887</v>
      </c>
      <c r="AA14" s="98">
        <v>38.706923058531267</v>
      </c>
      <c r="AB14" s="97">
        <v>6.2972774421314845</v>
      </c>
      <c r="AC14" s="98">
        <v>42.807313168857803</v>
      </c>
      <c r="AD14" s="97">
        <v>11.016334897124791</v>
      </c>
      <c r="AE14" s="98">
        <v>21.58521883021379</v>
      </c>
      <c r="AF14" s="97">
        <v>2.0975928423107573</v>
      </c>
      <c r="AG14" s="98">
        <v>16.611782306011161</v>
      </c>
      <c r="AH14" s="97">
        <v>0.14659139926306031</v>
      </c>
    </row>
    <row r="15" spans="2:35" ht="18">
      <c r="B15" s="6" t="s">
        <v>200</v>
      </c>
      <c r="C15" s="90">
        <v>92.969681776253836</v>
      </c>
      <c r="D15" s="97">
        <v>9.4941800207984741</v>
      </c>
      <c r="E15" s="90">
        <v>88.334652818714559</v>
      </c>
      <c r="F15" s="90">
        <v>11.590979779952844</v>
      </c>
      <c r="G15" s="98">
        <v>87.969361136244345</v>
      </c>
      <c r="H15" s="90">
        <v>12.841065600830753</v>
      </c>
      <c r="I15" s="98">
        <v>79.803201924880952</v>
      </c>
      <c r="J15" s="90">
        <v>12.960336048103537</v>
      </c>
      <c r="K15" s="98">
        <v>91.396163305613541</v>
      </c>
      <c r="L15" s="90">
        <v>13.199875553024956</v>
      </c>
      <c r="M15" s="98">
        <v>89.619581170545416</v>
      </c>
      <c r="N15" s="90">
        <v>13.728510891389499</v>
      </c>
      <c r="O15" s="98">
        <v>84.80337678842865</v>
      </c>
      <c r="P15" s="90">
        <v>11.132615710605783</v>
      </c>
      <c r="Q15" s="98">
        <v>93.405146857050298</v>
      </c>
      <c r="R15" s="90">
        <v>11.557027032338661</v>
      </c>
      <c r="S15" s="98">
        <v>72.786083456071793</v>
      </c>
      <c r="T15" s="97">
        <v>11.548669988750595</v>
      </c>
      <c r="U15" s="98">
        <v>70.348212106332468</v>
      </c>
      <c r="V15" s="97">
        <v>10.878877830834277</v>
      </c>
      <c r="W15" s="98">
        <v>33.022496838691616</v>
      </c>
      <c r="X15" s="97">
        <v>4.6998436607654446</v>
      </c>
      <c r="Y15" s="98">
        <v>33.305278839957268</v>
      </c>
      <c r="Z15" s="97">
        <v>5.0662387140434406</v>
      </c>
      <c r="AA15" s="98">
        <v>75.719513024418688</v>
      </c>
      <c r="AB15" s="97">
        <v>9.7141739639069655</v>
      </c>
      <c r="AC15" s="98">
        <v>76.824434741600598</v>
      </c>
      <c r="AD15" s="97">
        <v>9.687239985838433</v>
      </c>
      <c r="AE15" s="98">
        <v>65.698549168662126</v>
      </c>
      <c r="AF15" s="97">
        <v>12.829383529907469</v>
      </c>
      <c r="AG15" s="98">
        <v>67.473769440267517</v>
      </c>
      <c r="AH15" s="97">
        <v>8.996217808562438</v>
      </c>
    </row>
    <row r="16" spans="2:35" ht="20">
      <c r="B16" s="5" t="s">
        <v>37</v>
      </c>
      <c r="C16" s="90">
        <v>86.876990357430557</v>
      </c>
      <c r="D16" s="97">
        <v>9.5176731115564763</v>
      </c>
      <c r="E16" s="90">
        <v>76.276101989489732</v>
      </c>
      <c r="F16" s="90">
        <v>7.929973516639631</v>
      </c>
      <c r="G16" s="98">
        <v>80.86733030428924</v>
      </c>
      <c r="H16" s="90">
        <v>8.5082918273798214</v>
      </c>
      <c r="I16" s="98">
        <v>65.907649133083723</v>
      </c>
      <c r="J16" s="90">
        <v>7.0641603477672419</v>
      </c>
      <c r="K16" s="98">
        <v>71.476280844815918</v>
      </c>
      <c r="L16" s="90">
        <v>12.214552909884233</v>
      </c>
      <c r="M16" s="98">
        <v>70.252572742902544</v>
      </c>
      <c r="N16" s="90">
        <v>9.6795806369190078</v>
      </c>
      <c r="O16" s="98">
        <v>81.820351241472125</v>
      </c>
      <c r="P16" s="90">
        <v>10.807818867564238</v>
      </c>
      <c r="Q16" s="98">
        <v>73.733726215013107</v>
      </c>
      <c r="R16" s="90">
        <v>15.503149247829752</v>
      </c>
      <c r="S16" s="98">
        <v>68.505923622510991</v>
      </c>
      <c r="T16" s="97">
        <v>10.010854176104612</v>
      </c>
      <c r="U16" s="98">
        <v>61.231494800604594</v>
      </c>
      <c r="V16" s="97">
        <v>7.7366168723190745</v>
      </c>
      <c r="W16" s="98">
        <v>40.05342356316789</v>
      </c>
      <c r="X16" s="97">
        <v>5.5060747844066249</v>
      </c>
      <c r="Y16" s="98">
        <v>40.36553875692843</v>
      </c>
      <c r="Z16" s="97">
        <v>7.5776693382250082</v>
      </c>
      <c r="AA16" s="98">
        <v>69.873447821422261</v>
      </c>
      <c r="AB16" s="97">
        <v>8.3584670369835798</v>
      </c>
      <c r="AC16" s="98">
        <v>71.178022806447174</v>
      </c>
      <c r="AD16" s="97">
        <v>9.375755323164265</v>
      </c>
      <c r="AE16" s="98">
        <v>63.151627064865799</v>
      </c>
      <c r="AF16" s="97">
        <v>12.4318603545012</v>
      </c>
      <c r="AG16" s="98">
        <v>62.480169165156603</v>
      </c>
      <c r="AH16" s="97">
        <v>9.0900890718047442</v>
      </c>
    </row>
    <row r="17" spans="2:34" ht="20">
      <c r="B17" s="5" t="s">
        <v>40</v>
      </c>
      <c r="C17" s="90">
        <v>98.766142817376121</v>
      </c>
      <c r="D17" s="97">
        <v>14.042593223747611</v>
      </c>
      <c r="E17" s="90">
        <v>97.793410108026706</v>
      </c>
      <c r="F17" s="90">
        <v>14.960520223441595</v>
      </c>
      <c r="G17" s="98">
        <v>93.885306587200304</v>
      </c>
      <c r="H17" s="90">
        <v>10.820699349555278</v>
      </c>
      <c r="I17" s="98">
        <v>82.872094279140441</v>
      </c>
      <c r="J17" s="90">
        <v>14.30148311153318</v>
      </c>
      <c r="K17" s="98">
        <v>86.24747804815506</v>
      </c>
      <c r="L17" s="90">
        <v>14.722232586034259</v>
      </c>
      <c r="M17" s="98">
        <v>85.366676503850002</v>
      </c>
      <c r="N17" s="90">
        <v>15.088408326929439</v>
      </c>
      <c r="O17" s="98">
        <v>88.009237438155125</v>
      </c>
      <c r="P17" s="90">
        <v>13.127119584081255</v>
      </c>
      <c r="Q17" s="98">
        <v>82.544984584261755</v>
      </c>
      <c r="R17" s="90">
        <v>14.514492966580415</v>
      </c>
      <c r="S17" s="98">
        <v>75.96452981727515</v>
      </c>
      <c r="T17" s="97">
        <v>14.588840753112478</v>
      </c>
      <c r="U17" s="98">
        <v>70.287088891097895</v>
      </c>
      <c r="V17" s="97">
        <v>13.257730572284926</v>
      </c>
      <c r="W17" s="98">
        <v>51.550696604889993</v>
      </c>
      <c r="X17" s="97">
        <v>8.9358662268317808</v>
      </c>
      <c r="Y17" s="98">
        <v>51.421259812459198</v>
      </c>
      <c r="Z17" s="97">
        <v>8.6953015680906738</v>
      </c>
      <c r="AA17" s="98">
        <v>75.914978103250874</v>
      </c>
      <c r="AB17" s="97">
        <v>11.691432347433768</v>
      </c>
      <c r="AC17" s="98">
        <v>76.327153041461017</v>
      </c>
      <c r="AD17" s="97">
        <v>13.369789471561944</v>
      </c>
      <c r="AE17" s="98">
        <v>72.651828535418161</v>
      </c>
      <c r="AF17" s="97">
        <v>12.892707750074621</v>
      </c>
      <c r="AG17" s="98">
        <v>70.912898364305832</v>
      </c>
      <c r="AH17" s="97">
        <v>9.3660663515603169</v>
      </c>
    </row>
    <row r="18" spans="2:34" ht="20">
      <c r="B18" s="5" t="s">
        <v>201</v>
      </c>
      <c r="C18" s="90">
        <v>76.146370394933157</v>
      </c>
      <c r="D18" s="97">
        <v>9.6942741176724638</v>
      </c>
      <c r="E18" s="90">
        <v>73.690803749427815</v>
      </c>
      <c r="F18" s="90">
        <v>9.1185753368176492</v>
      </c>
      <c r="G18" s="98">
        <v>86.163575919136136</v>
      </c>
      <c r="H18" s="90">
        <v>10.615742282936921</v>
      </c>
      <c r="I18" s="98">
        <v>83.52740579700685</v>
      </c>
      <c r="J18" s="90">
        <v>8.2828329848538598</v>
      </c>
      <c r="K18" s="98">
        <v>92.294135898723425</v>
      </c>
      <c r="L18" s="90">
        <v>11.387036894680898</v>
      </c>
      <c r="M18" s="98">
        <v>90.563424358328632</v>
      </c>
      <c r="N18" s="90">
        <v>15.862759922400823</v>
      </c>
      <c r="O18" s="98">
        <v>87.7888021482146</v>
      </c>
      <c r="P18" s="90">
        <v>12.992746677552484</v>
      </c>
      <c r="Q18" s="98">
        <v>87.867504968590708</v>
      </c>
      <c r="R18" s="90">
        <v>11.91388680971504</v>
      </c>
      <c r="S18" s="98">
        <v>12.543300435052243</v>
      </c>
      <c r="T18" s="97">
        <v>1.7831852365332048</v>
      </c>
      <c r="U18" s="98">
        <v>13.126993968157423</v>
      </c>
      <c r="V18" s="97">
        <v>1.7056896590872248</v>
      </c>
      <c r="W18" s="98">
        <v>56.723791252370312</v>
      </c>
      <c r="X18" s="97">
        <v>8.5422245559870529</v>
      </c>
      <c r="Y18" s="98">
        <v>57.91676936009673</v>
      </c>
      <c r="Z18" s="97">
        <v>9.5249261547938051</v>
      </c>
      <c r="AA18" s="98">
        <v>25.015887927569267</v>
      </c>
      <c r="AB18" s="97">
        <v>1.8507921339346267</v>
      </c>
      <c r="AC18" s="98">
        <v>26.384653123434713</v>
      </c>
      <c r="AD18" s="97">
        <v>3.0692816047758176</v>
      </c>
      <c r="AE18" s="98">
        <v>35.958712817766809</v>
      </c>
      <c r="AF18" s="97">
        <v>5.8109445183208059</v>
      </c>
      <c r="AG18" s="98">
        <v>37.719772004627792</v>
      </c>
      <c r="AH18" s="97">
        <v>4.6228515898573628</v>
      </c>
    </row>
    <row r="19" spans="2:34" ht="20">
      <c r="B19" s="5" t="s">
        <v>46</v>
      </c>
      <c r="C19" s="90">
        <v>140.72557743407117</v>
      </c>
      <c r="D19" s="97">
        <v>17.252643458950029</v>
      </c>
      <c r="E19" s="90">
        <v>154.52586566648185</v>
      </c>
      <c r="F19" s="90">
        <v>26.150574740895568</v>
      </c>
      <c r="G19" s="98">
        <v>139.90629055951999</v>
      </c>
      <c r="H19" s="90">
        <v>15.735770497733165</v>
      </c>
      <c r="I19" s="98">
        <v>117.17473934003483</v>
      </c>
      <c r="J19" s="90">
        <v>13.12680548777576</v>
      </c>
      <c r="K19" s="98">
        <v>160.75977991768414</v>
      </c>
      <c r="L19" s="90">
        <v>11.39042011169491</v>
      </c>
      <c r="M19" s="98">
        <v>156.41670202380894</v>
      </c>
      <c r="N19" s="90">
        <v>23.366710548423029</v>
      </c>
      <c r="O19" s="98">
        <v>160.73109873966962</v>
      </c>
      <c r="P19" s="90">
        <v>20.173018030924627</v>
      </c>
      <c r="Q19" s="98">
        <v>173.29783741746203</v>
      </c>
      <c r="R19" s="90">
        <v>19.825947862001811</v>
      </c>
      <c r="S19" s="98">
        <v>78.845877721643177</v>
      </c>
      <c r="T19" s="97">
        <v>17.480388018359228</v>
      </c>
      <c r="U19" s="98">
        <v>79.389876847673918</v>
      </c>
      <c r="V19" s="97">
        <v>14.455999161558804</v>
      </c>
      <c r="W19" s="98">
        <v>64.143069558578873</v>
      </c>
      <c r="X19" s="97">
        <v>10.766882180857463</v>
      </c>
      <c r="Y19" s="98">
        <v>56.77922834532373</v>
      </c>
      <c r="Z19" s="97">
        <v>14.486532105073758</v>
      </c>
      <c r="AA19" s="98">
        <v>71.018980127136174</v>
      </c>
      <c r="AB19" s="97">
        <v>9.6835167879784194</v>
      </c>
      <c r="AC19" s="98">
        <v>85.476213277217866</v>
      </c>
      <c r="AD19" s="97">
        <v>25.263381289088805</v>
      </c>
      <c r="AE19" s="98">
        <v>77.121032535988675</v>
      </c>
      <c r="AF19" s="97">
        <v>7.4472437052050235</v>
      </c>
      <c r="AG19" s="98">
        <v>71.728966820622986</v>
      </c>
      <c r="AH19" s="97">
        <v>11.487953190376595</v>
      </c>
    </row>
    <row r="20" spans="2:34" ht="20">
      <c r="B20" s="5" t="s">
        <v>49</v>
      </c>
      <c r="C20" s="90">
        <v>122.46911218911039</v>
      </c>
      <c r="D20" s="97">
        <v>17.656815551463296</v>
      </c>
      <c r="E20" s="90">
        <v>127.2342402396318</v>
      </c>
      <c r="F20" s="90">
        <v>21.700358668631093</v>
      </c>
      <c r="G20" s="98">
        <v>126.58185753953541</v>
      </c>
      <c r="H20" s="90">
        <v>19.775281896123278</v>
      </c>
      <c r="I20" s="98">
        <v>115.9204080445395</v>
      </c>
      <c r="J20" s="90">
        <v>15.705440330383235</v>
      </c>
      <c r="K20" s="98">
        <v>127.87319056628832</v>
      </c>
      <c r="L20" s="90">
        <v>16.088179322387955</v>
      </c>
      <c r="M20" s="98">
        <v>133.97422680243281</v>
      </c>
      <c r="N20" s="90">
        <v>11.784649910233098</v>
      </c>
      <c r="O20" s="98">
        <v>132.60124721896128</v>
      </c>
      <c r="P20" s="90">
        <v>20.927860855294508</v>
      </c>
      <c r="Q20" s="98">
        <v>146.14534338885338</v>
      </c>
      <c r="R20" s="90">
        <v>27.711793219856187</v>
      </c>
      <c r="S20" s="98">
        <v>81.778600441310971</v>
      </c>
      <c r="T20" s="97">
        <v>12.121059544979909</v>
      </c>
      <c r="U20" s="98">
        <v>86.811025351411274</v>
      </c>
      <c r="V20" s="97">
        <v>19.610351433188363</v>
      </c>
      <c r="W20" s="98">
        <v>75.386292001326311</v>
      </c>
      <c r="X20" s="97">
        <v>12.080748523223011</v>
      </c>
      <c r="Y20" s="98">
        <v>73.693825002083727</v>
      </c>
      <c r="Z20" s="97">
        <v>10.205203017213403</v>
      </c>
      <c r="AA20" s="98">
        <v>79.345712766218313</v>
      </c>
      <c r="AB20" s="97">
        <v>14.09997962140765</v>
      </c>
      <c r="AC20" s="98">
        <v>95.557150782597432</v>
      </c>
      <c r="AD20" s="97">
        <v>22.325109281092971</v>
      </c>
      <c r="AE20" s="98">
        <v>91.799460418613307</v>
      </c>
      <c r="AF20" s="97">
        <v>14.734025601781664</v>
      </c>
      <c r="AG20" s="98">
        <v>81.696815853892289</v>
      </c>
      <c r="AH20" s="97">
        <v>17.025504611047918</v>
      </c>
    </row>
    <row r="21" spans="2:34" ht="20">
      <c r="B21" s="5" t="s">
        <v>51</v>
      </c>
      <c r="C21" s="90">
        <v>118.38228750547491</v>
      </c>
      <c r="D21" s="97">
        <v>12.554937629040513</v>
      </c>
      <c r="E21" s="90">
        <v>125.57852007894196</v>
      </c>
      <c r="F21" s="90">
        <v>15.753512232802114</v>
      </c>
      <c r="G21" s="98">
        <v>124.27173664756829</v>
      </c>
      <c r="H21" s="90">
        <v>14.854568733172403</v>
      </c>
      <c r="I21" s="98">
        <v>114.49355885262349</v>
      </c>
      <c r="J21" s="90">
        <v>13.764062068835582</v>
      </c>
      <c r="K21" s="98">
        <v>203.45088418834382</v>
      </c>
      <c r="L21" s="90">
        <v>32.321053436295905</v>
      </c>
      <c r="M21" s="98">
        <v>208.1465228401415</v>
      </c>
      <c r="N21" s="90">
        <v>28.62335860103709</v>
      </c>
      <c r="O21" s="98">
        <v>204.74620842706122</v>
      </c>
      <c r="P21" s="90">
        <v>34.939107771775738</v>
      </c>
      <c r="Q21" s="98">
        <v>215.5973899470298</v>
      </c>
      <c r="R21" s="90">
        <v>42.186723042125969</v>
      </c>
      <c r="S21" s="98">
        <v>120.89318428129285</v>
      </c>
      <c r="T21" s="97">
        <v>18.377279461311097</v>
      </c>
      <c r="U21" s="98">
        <v>125.15284183025163</v>
      </c>
      <c r="V21" s="97">
        <v>19.242661374922157</v>
      </c>
      <c r="W21" s="98">
        <v>69.798878784837157</v>
      </c>
      <c r="X21" s="97">
        <v>12.001816478153419</v>
      </c>
      <c r="Y21" s="98">
        <v>74.47224925024581</v>
      </c>
      <c r="Z21" s="97">
        <v>8.1241791024638292</v>
      </c>
      <c r="AA21" s="98">
        <v>83.20561622662936</v>
      </c>
      <c r="AB21" s="97">
        <v>15.587480067536889</v>
      </c>
      <c r="AC21" s="98">
        <v>100.7203930698787</v>
      </c>
      <c r="AD21" s="97">
        <v>21.576587484732485</v>
      </c>
      <c r="AE21" s="98">
        <v>155.4309205337008</v>
      </c>
      <c r="AF21" s="97">
        <v>25.08871663952673</v>
      </c>
      <c r="AG21" s="98">
        <v>154.68488544998607</v>
      </c>
      <c r="AH21" s="97">
        <v>19.404738183002106</v>
      </c>
    </row>
    <row r="22" spans="2:34" ht="20">
      <c r="B22" s="5" t="s">
        <v>53</v>
      </c>
      <c r="C22" s="90">
        <v>210.60631034817536</v>
      </c>
      <c r="D22" s="97">
        <v>35.338052526451861</v>
      </c>
      <c r="E22" s="90">
        <v>219.16385847534585</v>
      </c>
      <c r="F22" s="90">
        <v>28.25178337148246</v>
      </c>
      <c r="G22" s="98">
        <v>224.33565176466632</v>
      </c>
      <c r="H22" s="90">
        <v>28.455773814307573</v>
      </c>
      <c r="I22" s="98">
        <v>210.07262091021997</v>
      </c>
      <c r="J22" s="90">
        <v>25.636654650963834</v>
      </c>
      <c r="K22" s="98">
        <v>389.35376080524111</v>
      </c>
      <c r="L22" s="90">
        <v>55.095510813547577</v>
      </c>
      <c r="M22" s="98">
        <v>361.54911151295477</v>
      </c>
      <c r="N22" s="90">
        <v>51.874474102469719</v>
      </c>
      <c r="O22" s="98">
        <v>400.22186297186994</v>
      </c>
      <c r="P22" s="90">
        <v>59.945405026577937</v>
      </c>
      <c r="Q22" s="98">
        <v>383.51241960888314</v>
      </c>
      <c r="R22" s="90">
        <v>51.895231363985772</v>
      </c>
      <c r="S22" s="98">
        <v>144.88517228967024</v>
      </c>
      <c r="T22" s="97">
        <v>18.734050913407067</v>
      </c>
      <c r="U22" s="98">
        <v>165.71824433460347</v>
      </c>
      <c r="V22" s="97">
        <v>6.9195055434177943</v>
      </c>
      <c r="W22" s="98">
        <v>117.60277265125239</v>
      </c>
      <c r="X22" s="97">
        <v>17.296952203923635</v>
      </c>
      <c r="Y22" s="98">
        <v>114.78446669386612</v>
      </c>
      <c r="Z22" s="97">
        <v>11.78714965488942</v>
      </c>
      <c r="AA22" s="98">
        <v>85.396674587847542</v>
      </c>
      <c r="AB22" s="97">
        <v>13.303746734517926</v>
      </c>
      <c r="AC22" s="98">
        <v>128.83972987742442</v>
      </c>
      <c r="AD22" s="97">
        <v>14.188809400760407</v>
      </c>
      <c r="AE22" s="98">
        <v>74.44445485597204</v>
      </c>
      <c r="AF22" s="97">
        <v>11.875832326912832</v>
      </c>
      <c r="AG22" s="98">
        <v>73.574342031947566</v>
      </c>
      <c r="AH22" s="97">
        <v>8.1964576039573469</v>
      </c>
    </row>
    <row r="23" spans="2:34" ht="20">
      <c r="B23" s="7" t="s">
        <v>55</v>
      </c>
      <c r="C23" s="99">
        <v>187.76956596589039</v>
      </c>
      <c r="D23" s="100">
        <v>23.251045885287656</v>
      </c>
      <c r="E23" s="99">
        <v>228.31184425960291</v>
      </c>
      <c r="F23" s="99">
        <v>36.151997733745233</v>
      </c>
      <c r="G23" s="101">
        <v>221.61478698704229</v>
      </c>
      <c r="H23" s="99">
        <v>41.136609243307333</v>
      </c>
      <c r="I23" s="101">
        <v>211.70479804358013</v>
      </c>
      <c r="J23" s="99">
        <v>32.439222176037632</v>
      </c>
      <c r="K23" s="101">
        <v>275.39774274317875</v>
      </c>
      <c r="L23" s="99">
        <v>49.196115156717156</v>
      </c>
      <c r="M23" s="101">
        <v>278.76483005362792</v>
      </c>
      <c r="N23" s="99">
        <v>34.422783026236679</v>
      </c>
      <c r="O23" s="101">
        <v>287.84947443504637</v>
      </c>
      <c r="P23" s="99">
        <v>42.307805216124613</v>
      </c>
      <c r="Q23" s="101">
        <v>324.83680802663343</v>
      </c>
      <c r="R23" s="99">
        <v>56.660157030600082</v>
      </c>
      <c r="S23" s="101">
        <v>121.89864629790078</v>
      </c>
      <c r="T23" s="100">
        <v>36.964034113120682</v>
      </c>
      <c r="U23" s="101">
        <v>120.56005797692178</v>
      </c>
      <c r="V23" s="100">
        <v>31.333490017240592</v>
      </c>
      <c r="W23" s="101">
        <v>119.31231537679145</v>
      </c>
      <c r="X23" s="100">
        <v>20.465760377554776</v>
      </c>
      <c r="Y23" s="101">
        <v>120.72397131391641</v>
      </c>
      <c r="Z23" s="100">
        <v>20.439021687559414</v>
      </c>
      <c r="AA23" s="101">
        <v>62.779689450543522</v>
      </c>
      <c r="AB23" s="100">
        <v>13.885621018097513</v>
      </c>
      <c r="AC23" s="101">
        <v>89.859905976463821</v>
      </c>
      <c r="AD23" s="100">
        <v>34.361259337276294</v>
      </c>
      <c r="AE23" s="101">
        <v>168.45905529721571</v>
      </c>
      <c r="AF23" s="100">
        <v>32.032832695111885</v>
      </c>
      <c r="AG23" s="101">
        <v>166.88164366581145</v>
      </c>
      <c r="AH23" s="100">
        <v>28.584225048119464</v>
      </c>
    </row>
    <row r="24" spans="2:34" ht="16" customHeight="1"/>
    <row r="25" spans="2:34">
      <c r="AA25" s="90"/>
      <c r="AE25" s="90"/>
    </row>
    <row r="26" spans="2:34" ht="16" customHeight="1">
      <c r="AA26" s="90"/>
      <c r="AE26" s="90"/>
    </row>
    <row r="27" spans="2:34">
      <c r="AA27" s="90"/>
      <c r="AE27" s="90"/>
    </row>
    <row r="28" spans="2:34">
      <c r="AA28" s="90"/>
      <c r="AE28" s="90"/>
    </row>
    <row r="29" spans="2:34">
      <c r="AA29" s="90"/>
      <c r="AE29" s="90"/>
    </row>
    <row r="30" spans="2:34">
      <c r="AA30" s="90"/>
      <c r="AE30" s="90"/>
    </row>
    <row r="31" spans="2:34">
      <c r="AA31" s="90"/>
      <c r="AE31" s="90"/>
    </row>
    <row r="32" spans="2:34">
      <c r="AA32" s="90"/>
      <c r="AE32" s="90"/>
    </row>
    <row r="33" spans="3:31">
      <c r="AA33" s="90"/>
      <c r="AE33" s="90"/>
    </row>
    <row r="34" spans="3:31">
      <c r="C34" s="102"/>
      <c r="G34" s="102"/>
      <c r="AA34" s="90"/>
      <c r="AE34" s="90"/>
    </row>
    <row r="35" spans="3:31">
      <c r="AA35" s="90"/>
      <c r="AE35" s="90"/>
    </row>
    <row r="36" spans="3:31">
      <c r="AA36" s="90"/>
      <c r="AE36" s="90"/>
    </row>
    <row r="37" spans="3:31">
      <c r="AA37" s="90"/>
      <c r="AE37" s="90"/>
    </row>
    <row r="38" spans="3:31">
      <c r="AA38" s="90"/>
      <c r="AE38" s="90"/>
    </row>
    <row r="39" spans="3:31">
      <c r="W39" s="102"/>
      <c r="AA39" s="90"/>
      <c r="AE39" s="90"/>
    </row>
    <row r="40" spans="3:31">
      <c r="AA40" s="90"/>
      <c r="AE40" s="90"/>
    </row>
    <row r="41" spans="3:31">
      <c r="AA41" s="90"/>
      <c r="AE41" s="90"/>
    </row>
    <row r="42" spans="3:31">
      <c r="K42" s="102"/>
      <c r="S42" s="102"/>
      <c r="AA42" s="102"/>
      <c r="AE42" s="90"/>
    </row>
    <row r="43" spans="3:31">
      <c r="O43" s="102"/>
      <c r="AA43" s="90"/>
      <c r="AE43" s="90"/>
    </row>
    <row r="45" spans="3:31">
      <c r="AA45" s="90"/>
      <c r="AE45" s="90"/>
    </row>
    <row r="46" spans="3:31">
      <c r="AA46" s="90"/>
      <c r="AE46" s="90"/>
    </row>
  </sheetData>
  <mergeCells count="3">
    <mergeCell ref="S3:Z3"/>
    <mergeCell ref="AA3:AH3"/>
    <mergeCell ref="C3:R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959A-1860-E448-9498-C5A68628E650}">
  <dimension ref="B1:AI30"/>
  <sheetViews>
    <sheetView zoomScale="110" zoomScaleNormal="110" workbookViewId="0">
      <selection sqref="A1:XFD1048576"/>
    </sheetView>
  </sheetViews>
  <sheetFormatPr baseColWidth="10" defaultColWidth="10.33203125" defaultRowHeight="16"/>
  <cols>
    <col min="1" max="1" width="10.33203125" style="62"/>
    <col min="2" max="2" width="14" style="62" customWidth="1"/>
    <col min="3" max="3" width="9" style="90" customWidth="1"/>
    <col min="4" max="4" width="4.1640625" style="90" customWidth="1"/>
    <col min="5" max="5" width="9.83203125" style="90" customWidth="1"/>
    <col min="6" max="6" width="4.33203125" style="90" customWidth="1"/>
    <col min="7" max="7" width="9.83203125" style="90" customWidth="1"/>
    <col min="8" max="8" width="4.33203125" style="90" customWidth="1"/>
    <col min="9" max="9" width="9.83203125" style="90" customWidth="1"/>
    <col min="10" max="10" width="4.33203125" style="90" customWidth="1"/>
    <col min="11" max="11" width="9.83203125" style="90" customWidth="1"/>
    <col min="12" max="12" width="4.33203125" style="90" customWidth="1"/>
    <col min="13" max="13" width="9.83203125" style="90" customWidth="1"/>
    <col min="14" max="14" width="4.33203125" style="90" customWidth="1"/>
    <col min="15" max="15" width="9.83203125" style="90" customWidth="1"/>
    <col min="16" max="16" width="4.33203125" style="90" customWidth="1"/>
    <col min="17" max="17" width="9.83203125" style="90" customWidth="1"/>
    <col min="18" max="18" width="4.33203125" style="90" customWidth="1"/>
    <col min="19" max="19" width="9.83203125" style="90" customWidth="1"/>
    <col min="20" max="20" width="4.6640625" style="90" customWidth="1"/>
    <col min="21" max="21" width="9.83203125" style="90" customWidth="1"/>
    <col min="22" max="22" width="5.33203125" style="90" customWidth="1"/>
    <col min="23" max="23" width="8.33203125" style="90" customWidth="1"/>
    <col min="24" max="24" width="4.33203125" style="90" customWidth="1"/>
    <col min="25" max="25" width="8.33203125" style="90" customWidth="1"/>
    <col min="26" max="26" width="4.33203125" style="90" customWidth="1"/>
    <col min="27" max="27" width="8.33203125" style="62" customWidth="1"/>
    <col min="28" max="28" width="8" style="62" customWidth="1"/>
    <col min="29" max="29" width="8.33203125" style="62" customWidth="1"/>
    <col min="30" max="30" width="4.33203125" style="62" customWidth="1"/>
    <col min="31" max="31" width="8.33203125" style="62" customWidth="1"/>
    <col min="32" max="32" width="4.33203125" style="62" customWidth="1"/>
    <col min="33" max="33" width="8.33203125" style="62" customWidth="1"/>
    <col min="34" max="34" width="4.33203125" style="62" customWidth="1"/>
    <col min="35" max="35" width="11.83203125" style="62" customWidth="1"/>
    <col min="36" max="16384" width="10.33203125" style="62"/>
  </cols>
  <sheetData>
    <row r="1" spans="2:35">
      <c r="B1" s="47" t="s">
        <v>536</v>
      </c>
      <c r="C1" s="313"/>
    </row>
    <row r="3" spans="2:35" ht="16" customHeight="1">
      <c r="B3" s="103"/>
      <c r="C3" s="222" t="s">
        <v>233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4"/>
      <c r="O3" s="222" t="s">
        <v>238</v>
      </c>
      <c r="P3" s="223"/>
      <c r="Q3" s="223"/>
      <c r="R3" s="224"/>
      <c r="S3" s="222" t="s">
        <v>239</v>
      </c>
      <c r="T3" s="223"/>
      <c r="U3" s="223"/>
      <c r="V3" s="224"/>
      <c r="W3" s="13"/>
    </row>
    <row r="4" spans="2:35" ht="53">
      <c r="B4" s="181" t="s">
        <v>202</v>
      </c>
      <c r="C4" s="95" t="s">
        <v>447</v>
      </c>
      <c r="D4" s="94" t="s">
        <v>6</v>
      </c>
      <c r="E4" s="95" t="s">
        <v>448</v>
      </c>
      <c r="F4" s="94" t="s">
        <v>6</v>
      </c>
      <c r="G4" s="93" t="s">
        <v>449</v>
      </c>
      <c r="H4" s="93" t="s">
        <v>6</v>
      </c>
      <c r="I4" s="95" t="s">
        <v>450</v>
      </c>
      <c r="J4" s="94" t="s">
        <v>6</v>
      </c>
      <c r="K4" s="104" t="s">
        <v>451</v>
      </c>
      <c r="L4" s="93" t="s">
        <v>6</v>
      </c>
      <c r="M4" s="96" t="s">
        <v>452</v>
      </c>
      <c r="N4" s="94" t="s">
        <v>6</v>
      </c>
      <c r="O4" s="104" t="s">
        <v>453</v>
      </c>
      <c r="P4" s="104" t="s">
        <v>6</v>
      </c>
      <c r="Q4" s="96" t="s">
        <v>454</v>
      </c>
      <c r="R4" s="105" t="s">
        <v>6</v>
      </c>
      <c r="S4" s="104" t="s">
        <v>453</v>
      </c>
      <c r="T4" s="104" t="s">
        <v>6</v>
      </c>
      <c r="U4" s="96" t="s">
        <v>454</v>
      </c>
      <c r="V4" s="105" t="s">
        <v>6</v>
      </c>
    </row>
    <row r="5" spans="2:35" ht="16" customHeight="1">
      <c r="B5" s="106" t="s">
        <v>9</v>
      </c>
      <c r="C5" s="98">
        <v>94.47033511210617</v>
      </c>
      <c r="D5" s="97">
        <v>6.5944217358760584</v>
      </c>
      <c r="E5" s="98">
        <v>91.593072547796012</v>
      </c>
      <c r="F5" s="97">
        <v>0.95579707387142532</v>
      </c>
      <c r="G5" s="90">
        <v>71.48757327192466</v>
      </c>
      <c r="H5" s="90">
        <v>2.4921806838026943</v>
      </c>
      <c r="I5" s="98">
        <v>73.222625642663004</v>
      </c>
      <c r="J5" s="97">
        <v>0.92714967192191855</v>
      </c>
      <c r="K5" s="90">
        <v>96.281823676306161</v>
      </c>
      <c r="L5" s="90">
        <v>2.3184492176015086</v>
      </c>
      <c r="M5" s="98">
        <v>90.409099429976322</v>
      </c>
      <c r="N5" s="97">
        <v>1.9148099513082066</v>
      </c>
      <c r="O5" s="90">
        <v>95.157536990591169</v>
      </c>
      <c r="P5" s="90">
        <v>1.6468314959027472</v>
      </c>
      <c r="Q5" s="98">
        <v>99.979387423613005</v>
      </c>
      <c r="R5" s="97">
        <v>2.007897195300099</v>
      </c>
      <c r="S5" s="90">
        <v>98.065895858788849</v>
      </c>
      <c r="T5" s="90">
        <v>3.6645272894956555</v>
      </c>
      <c r="U5" s="98">
        <v>94.186770679719316</v>
      </c>
      <c r="V5" s="97">
        <v>2.2243123374500411</v>
      </c>
    </row>
    <row r="6" spans="2:35" ht="17">
      <c r="B6" s="180" t="s">
        <v>12</v>
      </c>
      <c r="C6" s="98">
        <v>84.167429790698748</v>
      </c>
      <c r="D6" s="97">
        <v>2.2689291436759511</v>
      </c>
      <c r="E6" s="98">
        <v>85.070471089598399</v>
      </c>
      <c r="F6" s="97">
        <v>4.1427089364197398</v>
      </c>
      <c r="G6" s="90">
        <v>83.401170007861836</v>
      </c>
      <c r="H6" s="90">
        <v>2.6819244392181218</v>
      </c>
      <c r="I6" s="98">
        <v>88.972128683854336</v>
      </c>
      <c r="J6" s="97">
        <v>3.9549606385803666</v>
      </c>
      <c r="K6" s="90">
        <v>87.71839762522599</v>
      </c>
      <c r="L6" s="90">
        <v>1.886124312228703</v>
      </c>
      <c r="M6" s="98">
        <v>89.708110775235653</v>
      </c>
      <c r="N6" s="97">
        <v>3.5011406152309514</v>
      </c>
      <c r="O6" s="90">
        <v>102.891061841073</v>
      </c>
      <c r="P6" s="90">
        <v>10.15191541651666</v>
      </c>
      <c r="Q6" s="98">
        <v>98.727283596800518</v>
      </c>
      <c r="R6" s="97">
        <v>5.7956826474054672</v>
      </c>
      <c r="S6" s="90">
        <v>100.69989399705283</v>
      </c>
      <c r="T6" s="90">
        <v>3.1601851728834411</v>
      </c>
      <c r="U6" s="98">
        <v>104.025088883921</v>
      </c>
      <c r="V6" s="97">
        <v>1.8582725683001704</v>
      </c>
    </row>
    <row r="7" spans="2:35" s="90" customFormat="1" ht="16" customHeight="1">
      <c r="B7" s="180" t="s">
        <v>14</v>
      </c>
      <c r="C7" s="98">
        <v>90.519535777049569</v>
      </c>
      <c r="D7" s="97">
        <v>0.64857472754868506</v>
      </c>
      <c r="E7" s="98">
        <v>87.975737705338659</v>
      </c>
      <c r="F7" s="97">
        <v>1.714361705798535</v>
      </c>
      <c r="G7" s="90">
        <v>82.74037949724233</v>
      </c>
      <c r="H7" s="90">
        <v>3.2745791348058662</v>
      </c>
      <c r="I7" s="98">
        <v>90.73296701717716</v>
      </c>
      <c r="J7" s="97">
        <v>2.536060424687375</v>
      </c>
      <c r="K7" s="90">
        <v>85.575539060686495</v>
      </c>
      <c r="L7" s="90">
        <v>1.3626900655730654</v>
      </c>
      <c r="M7" s="98">
        <v>85.814848892934663</v>
      </c>
      <c r="N7" s="97">
        <v>2.3151323225613569</v>
      </c>
      <c r="O7" s="90">
        <v>103.1796705197785</v>
      </c>
      <c r="P7" s="90">
        <v>0.79438749528085584</v>
      </c>
      <c r="Q7" s="98">
        <v>103.20850343794</v>
      </c>
      <c r="R7" s="97">
        <v>3.8615044099384037</v>
      </c>
      <c r="S7" s="90">
        <v>108.66054706643001</v>
      </c>
      <c r="T7" s="90">
        <v>10.008932337712453</v>
      </c>
      <c r="U7" s="98">
        <v>109.20814996120667</v>
      </c>
      <c r="V7" s="97">
        <v>2.602181218666574</v>
      </c>
      <c r="AA7" s="62"/>
      <c r="AB7" s="62"/>
      <c r="AC7" s="62"/>
      <c r="AD7" s="62"/>
      <c r="AE7" s="62"/>
      <c r="AF7" s="62"/>
      <c r="AG7" s="62"/>
      <c r="AH7" s="62"/>
      <c r="AI7" s="62"/>
    </row>
    <row r="8" spans="2:35" s="90" customFormat="1">
      <c r="B8" s="106" t="s">
        <v>16</v>
      </c>
      <c r="C8" s="98">
        <v>82.12529790593581</v>
      </c>
      <c r="D8" s="97">
        <v>1.910128162476036</v>
      </c>
      <c r="E8" s="98">
        <v>87.105005829236504</v>
      </c>
      <c r="F8" s="97">
        <v>1.5398650339487783</v>
      </c>
      <c r="G8" s="90">
        <v>102.66788751108633</v>
      </c>
      <c r="H8" s="90">
        <v>4.7742483351371643</v>
      </c>
      <c r="I8" s="98">
        <v>109.25387301160983</v>
      </c>
      <c r="J8" s="97">
        <v>2.0483645133980906</v>
      </c>
      <c r="K8" s="90">
        <v>99.708307873345504</v>
      </c>
      <c r="L8" s="90">
        <v>3.4415687471179317</v>
      </c>
      <c r="M8" s="98">
        <v>96.437061569497658</v>
      </c>
      <c r="N8" s="97">
        <v>2.8689495299794538</v>
      </c>
      <c r="O8" s="90">
        <v>94.79213908667667</v>
      </c>
      <c r="P8" s="90">
        <v>10.901404389669596</v>
      </c>
      <c r="Q8" s="98">
        <v>95.092289930151153</v>
      </c>
      <c r="R8" s="97">
        <v>4.8943025086757412</v>
      </c>
      <c r="S8" s="90">
        <v>103.85840452171301</v>
      </c>
      <c r="T8" s="90">
        <v>4.4972107949218598</v>
      </c>
      <c r="U8" s="98">
        <v>99.850118137864172</v>
      </c>
      <c r="V8" s="97">
        <v>2.2129453164129842</v>
      </c>
      <c r="AA8" s="62"/>
      <c r="AB8" s="62"/>
      <c r="AC8" s="62"/>
      <c r="AD8" s="62"/>
      <c r="AE8" s="62"/>
      <c r="AF8" s="62"/>
      <c r="AG8" s="62"/>
      <c r="AH8" s="62"/>
      <c r="AI8" s="62"/>
    </row>
    <row r="9" spans="2:35" s="90" customFormat="1" ht="16" customHeight="1">
      <c r="B9" s="180" t="s">
        <v>20</v>
      </c>
      <c r="C9" s="98">
        <v>77.219283349454557</v>
      </c>
      <c r="D9" s="97">
        <v>1.4688203232656449</v>
      </c>
      <c r="E9" s="98">
        <v>77.342772294220538</v>
      </c>
      <c r="F9" s="97">
        <v>3.9811925681914579</v>
      </c>
      <c r="G9" s="90">
        <v>80.942767206281658</v>
      </c>
      <c r="H9" s="90">
        <v>4.5270018650937054</v>
      </c>
      <c r="I9" s="98">
        <v>84.465230152183665</v>
      </c>
      <c r="J9" s="97">
        <v>2.6203622573364305</v>
      </c>
      <c r="K9" s="90">
        <v>87.606108611827338</v>
      </c>
      <c r="L9" s="90">
        <v>2.0863100214538992</v>
      </c>
      <c r="M9" s="98">
        <v>84.569526886348328</v>
      </c>
      <c r="N9" s="97">
        <v>0.10029964465879358</v>
      </c>
      <c r="O9" s="90">
        <v>90.296501350566999</v>
      </c>
      <c r="P9" s="90">
        <v>4.9121177652199819</v>
      </c>
      <c r="Q9" s="98">
        <v>95.267903025798503</v>
      </c>
      <c r="R9" s="97">
        <v>5.5078234327770765</v>
      </c>
      <c r="S9" s="90">
        <v>101.23536022077734</v>
      </c>
      <c r="T9" s="90">
        <v>6.8325592235151742</v>
      </c>
      <c r="U9" s="98">
        <v>99.80434075239566</v>
      </c>
      <c r="V9" s="97">
        <v>9.2265085591903375</v>
      </c>
      <c r="AA9" s="62"/>
      <c r="AB9" s="62"/>
      <c r="AC9" s="62"/>
      <c r="AD9" s="62"/>
      <c r="AE9" s="62"/>
      <c r="AF9" s="62"/>
      <c r="AG9" s="62"/>
      <c r="AH9" s="62"/>
      <c r="AI9" s="62"/>
    </row>
    <row r="10" spans="2:35" s="90" customFormat="1" ht="17">
      <c r="B10" s="180" t="s">
        <v>22</v>
      </c>
      <c r="C10" s="98">
        <v>80.090863055121929</v>
      </c>
      <c r="D10" s="97">
        <v>2.2257712339362912</v>
      </c>
      <c r="E10" s="98">
        <v>76.389633375978107</v>
      </c>
      <c r="F10" s="97">
        <v>3.8369815889250001</v>
      </c>
      <c r="G10" s="90">
        <v>82.178192800932337</v>
      </c>
      <c r="H10" s="90">
        <v>2.7658213348904805</v>
      </c>
      <c r="I10" s="98">
        <v>82.235686397123843</v>
      </c>
      <c r="J10" s="97">
        <v>1.8037930609026642</v>
      </c>
      <c r="K10" s="90">
        <v>73.288502249611341</v>
      </c>
      <c r="L10" s="90">
        <v>3.0651440517022221</v>
      </c>
      <c r="M10" s="98">
        <v>77.922789536577</v>
      </c>
      <c r="N10" s="97">
        <v>1.753498458786886</v>
      </c>
      <c r="O10" s="90">
        <v>93.450286295259502</v>
      </c>
      <c r="P10" s="90">
        <v>3.8017657000215155</v>
      </c>
      <c r="Q10" s="98">
        <v>94.076385442807648</v>
      </c>
      <c r="R10" s="97">
        <v>3.2090611173154997</v>
      </c>
      <c r="S10" s="90">
        <v>96.334897983396829</v>
      </c>
      <c r="T10" s="90">
        <v>2.4901466805025034</v>
      </c>
      <c r="U10" s="98">
        <v>95.724883035343836</v>
      </c>
      <c r="V10" s="97">
        <v>2.835563526931669</v>
      </c>
      <c r="AA10" s="62"/>
      <c r="AB10" s="62"/>
      <c r="AC10" s="62"/>
      <c r="AD10" s="62"/>
      <c r="AE10" s="62"/>
      <c r="AF10" s="62"/>
      <c r="AG10" s="62"/>
      <c r="AH10" s="62"/>
      <c r="AI10" s="62"/>
    </row>
    <row r="11" spans="2:35" s="90" customFormat="1" ht="16" customHeight="1">
      <c r="B11" s="106" t="s">
        <v>24</v>
      </c>
      <c r="C11" s="98">
        <v>73.896341755531907</v>
      </c>
      <c r="D11" s="97">
        <v>3.9437303208526302</v>
      </c>
      <c r="E11" s="98">
        <v>76.378970102160693</v>
      </c>
      <c r="F11" s="97">
        <v>1.5648144604356542</v>
      </c>
      <c r="G11" s="90">
        <v>77.581280397787495</v>
      </c>
      <c r="H11" s="90">
        <v>0.70266312446787249</v>
      </c>
      <c r="I11" s="98">
        <v>81.063863706965336</v>
      </c>
      <c r="J11" s="97">
        <v>3.9926180182618358</v>
      </c>
      <c r="K11" s="90">
        <v>74.036396596234837</v>
      </c>
      <c r="L11" s="90">
        <v>4.390877154445568</v>
      </c>
      <c r="M11" s="98">
        <v>73.260763341883674</v>
      </c>
      <c r="N11" s="97">
        <v>0.42824275972944903</v>
      </c>
      <c r="O11" s="90">
        <v>100.7345576062455</v>
      </c>
      <c r="P11" s="90">
        <v>6.3639408168680207</v>
      </c>
      <c r="Q11" s="98">
        <v>102.89726312420567</v>
      </c>
      <c r="R11" s="97">
        <v>6.3343305081095878</v>
      </c>
      <c r="S11" s="90">
        <v>102.18627304506549</v>
      </c>
      <c r="T11" s="90">
        <v>1.8408761881684237</v>
      </c>
      <c r="U11" s="98">
        <v>106.6323048581225</v>
      </c>
      <c r="V11" s="97">
        <v>0.85811388163035707</v>
      </c>
      <c r="AA11" s="62"/>
      <c r="AB11" s="62"/>
      <c r="AC11" s="62"/>
      <c r="AD11" s="62"/>
      <c r="AE11" s="62"/>
      <c r="AF11" s="62"/>
      <c r="AG11" s="62"/>
      <c r="AH11" s="62"/>
      <c r="AI11" s="62"/>
    </row>
    <row r="12" spans="2:35" s="90" customFormat="1" ht="17">
      <c r="B12" s="180" t="s">
        <v>26</v>
      </c>
      <c r="C12" s="98">
        <v>71.214031138366067</v>
      </c>
      <c r="D12" s="97">
        <v>2.044549990903628</v>
      </c>
      <c r="E12" s="98">
        <v>66.231215130227142</v>
      </c>
      <c r="F12" s="97">
        <v>0.59882932397854227</v>
      </c>
      <c r="G12" s="90">
        <v>83.212201245081175</v>
      </c>
      <c r="H12" s="90">
        <v>2.5049596374267313</v>
      </c>
      <c r="I12" s="98">
        <v>79.319563422286336</v>
      </c>
      <c r="J12" s="97">
        <v>1.470549527990719</v>
      </c>
      <c r="K12" s="90">
        <v>74.372632894618832</v>
      </c>
      <c r="L12" s="90">
        <v>3.8651315553668959</v>
      </c>
      <c r="M12" s="98">
        <v>76.621536500550505</v>
      </c>
      <c r="N12" s="97">
        <v>3.0392665995238901</v>
      </c>
      <c r="O12" s="90">
        <v>98.282346592558326</v>
      </c>
      <c r="P12" s="90">
        <v>6.2972513783689639</v>
      </c>
      <c r="Q12" s="98">
        <v>94.717556319474326</v>
      </c>
      <c r="R12" s="97">
        <v>5.829078667808246</v>
      </c>
      <c r="S12" s="90">
        <v>102.45829979427016</v>
      </c>
      <c r="T12" s="90">
        <v>13.229021966675244</v>
      </c>
      <c r="U12" s="98">
        <v>102.35566273760317</v>
      </c>
      <c r="V12" s="97">
        <v>9.5847979356763862</v>
      </c>
      <c r="AA12" s="62"/>
      <c r="AB12" s="62"/>
      <c r="AC12" s="62"/>
      <c r="AD12" s="62"/>
      <c r="AE12" s="62"/>
      <c r="AF12" s="62"/>
      <c r="AG12" s="62"/>
      <c r="AH12" s="62"/>
      <c r="AI12" s="62"/>
    </row>
    <row r="13" spans="2:35" s="90" customFormat="1" ht="16" customHeight="1">
      <c r="B13" s="106" t="s">
        <v>28</v>
      </c>
      <c r="C13" s="98">
        <v>72.535991917885937</v>
      </c>
      <c r="D13" s="97">
        <v>4.2575542418326009</v>
      </c>
      <c r="E13" s="98">
        <v>76.249177772312464</v>
      </c>
      <c r="F13" s="97">
        <v>7.4290941888488504</v>
      </c>
      <c r="G13" s="90">
        <v>83.783549895828671</v>
      </c>
      <c r="H13" s="90">
        <v>2.8386552931087952</v>
      </c>
      <c r="I13" s="98">
        <v>82.899379358998672</v>
      </c>
      <c r="J13" s="97">
        <v>1.8283771313334147</v>
      </c>
      <c r="K13" s="90">
        <v>76.383987212544</v>
      </c>
      <c r="L13" s="90">
        <v>0.14335387014895329</v>
      </c>
      <c r="M13" s="98">
        <v>74.732099706555175</v>
      </c>
      <c r="N13" s="97">
        <v>4.5223431596090071</v>
      </c>
      <c r="O13" s="90">
        <v>103.29481381408168</v>
      </c>
      <c r="P13" s="90">
        <v>11.629012320124945</v>
      </c>
      <c r="Q13" s="98">
        <v>101.51230717192533</v>
      </c>
      <c r="R13" s="97">
        <v>2.7318133501571169</v>
      </c>
      <c r="S13" s="90">
        <v>104.99331381669982</v>
      </c>
      <c r="T13" s="90">
        <v>6.3320094755605885</v>
      </c>
      <c r="U13" s="98">
        <v>112.27249001827084</v>
      </c>
      <c r="V13" s="97">
        <v>1.7048781010074805</v>
      </c>
      <c r="AA13" s="62"/>
      <c r="AB13" s="62"/>
      <c r="AC13" s="62"/>
      <c r="AD13" s="62"/>
      <c r="AE13" s="62"/>
      <c r="AF13" s="62"/>
      <c r="AG13" s="62"/>
      <c r="AH13" s="62"/>
      <c r="AI13" s="62"/>
    </row>
    <row r="14" spans="2:35" s="90" customFormat="1" ht="17">
      <c r="B14" s="180" t="s">
        <v>30</v>
      </c>
      <c r="C14" s="98">
        <v>44.810513600511172</v>
      </c>
      <c r="D14" s="97">
        <v>1.2021019879702195</v>
      </c>
      <c r="E14" s="98">
        <v>45.403149578566264</v>
      </c>
      <c r="F14" s="97">
        <v>3.2792482969752554</v>
      </c>
      <c r="G14" s="90">
        <v>49.358588373617295</v>
      </c>
      <c r="H14" s="90">
        <v>2.801372284677452</v>
      </c>
      <c r="I14" s="98">
        <v>57.183987421977996</v>
      </c>
      <c r="J14" s="97">
        <v>6.5841933832466681</v>
      </c>
      <c r="K14" s="90">
        <v>54.894684011961829</v>
      </c>
      <c r="L14" s="90">
        <v>1.3149833785658651</v>
      </c>
      <c r="M14" s="98">
        <v>65.206753322745996</v>
      </c>
      <c r="N14" s="97">
        <v>5.8857445446167063</v>
      </c>
      <c r="O14" s="90">
        <v>161.352521367072</v>
      </c>
      <c r="P14" s="90">
        <v>21.201839975957341</v>
      </c>
      <c r="Q14" s="98">
        <v>154.71800121417348</v>
      </c>
      <c r="R14" s="97">
        <v>5.8559123502387811</v>
      </c>
      <c r="S14" s="90">
        <v>215.28216666666665</v>
      </c>
      <c r="T14" s="90">
        <v>13.363765246200472</v>
      </c>
      <c r="U14" s="98">
        <v>201.59866666666667</v>
      </c>
      <c r="V14" s="97">
        <v>23.810566892080139</v>
      </c>
      <c r="AA14" s="62"/>
      <c r="AB14" s="62"/>
      <c r="AC14" s="62"/>
      <c r="AD14" s="62"/>
      <c r="AE14" s="62"/>
      <c r="AF14" s="62"/>
      <c r="AG14" s="62"/>
      <c r="AH14" s="62"/>
      <c r="AI14" s="62"/>
    </row>
    <row r="15" spans="2:35" s="90" customFormat="1" ht="16" customHeight="1">
      <c r="B15" s="180" t="s">
        <v>32</v>
      </c>
      <c r="C15" s="98">
        <v>72.329425605354999</v>
      </c>
      <c r="D15" s="97">
        <v>1.5273729282418158</v>
      </c>
      <c r="E15" s="98">
        <v>76.160683865600163</v>
      </c>
      <c r="F15" s="97">
        <v>5.5214981519773927</v>
      </c>
      <c r="G15" s="90">
        <v>76.274815280698661</v>
      </c>
      <c r="H15" s="90">
        <v>7.4119771323316286</v>
      </c>
      <c r="I15" s="98">
        <v>74.039524698874999</v>
      </c>
      <c r="J15" s="97">
        <v>0.94744613467631877</v>
      </c>
      <c r="K15" s="90">
        <v>77.423682833212652</v>
      </c>
      <c r="L15" s="90">
        <v>4.2048602998219478</v>
      </c>
      <c r="M15" s="98">
        <v>75.907331174674837</v>
      </c>
      <c r="N15" s="97">
        <v>2.8284108028901711</v>
      </c>
      <c r="O15" s="90">
        <v>92.996609495980167</v>
      </c>
      <c r="P15" s="90">
        <v>3.8990721036298872</v>
      </c>
      <c r="Q15" s="98">
        <v>98.643136275865004</v>
      </c>
      <c r="R15" s="97">
        <v>2.7526547665458825</v>
      </c>
      <c r="S15" s="90">
        <v>111.64566666666667</v>
      </c>
      <c r="T15" s="90">
        <v>5.26876839393125</v>
      </c>
      <c r="U15" s="98">
        <v>116.34050000000002</v>
      </c>
      <c r="V15" s="97">
        <v>12.884870216653251</v>
      </c>
      <c r="AA15" s="62"/>
      <c r="AB15" s="62"/>
      <c r="AC15" s="62"/>
      <c r="AD15" s="62"/>
      <c r="AE15" s="62"/>
      <c r="AF15" s="62"/>
      <c r="AG15" s="62"/>
      <c r="AH15" s="62"/>
      <c r="AI15" s="62"/>
    </row>
    <row r="16" spans="2:35" s="90" customFormat="1">
      <c r="B16" s="106" t="s">
        <v>33</v>
      </c>
      <c r="C16" s="98">
        <v>79.2972034120384</v>
      </c>
      <c r="D16" s="97">
        <v>2.09131619112113</v>
      </c>
      <c r="E16" s="98">
        <v>81.599732654264514</v>
      </c>
      <c r="F16" s="97">
        <v>3.9993792946869156</v>
      </c>
      <c r="G16" s="90">
        <v>87.950155737937322</v>
      </c>
      <c r="H16" s="90">
        <v>5.3530403797665933</v>
      </c>
      <c r="I16" s="98">
        <v>88.497301806195011</v>
      </c>
      <c r="J16" s="97">
        <v>1.8583573631927393</v>
      </c>
      <c r="K16" s="90">
        <v>91.058339669687328</v>
      </c>
      <c r="L16" s="90">
        <v>6.9974965345206517</v>
      </c>
      <c r="M16" s="98">
        <v>87.155529582300673</v>
      </c>
      <c r="N16" s="97">
        <v>2.6531432405949054</v>
      </c>
      <c r="O16" s="90">
        <v>95.232968082639331</v>
      </c>
      <c r="P16" s="90">
        <v>6.1897068204934067</v>
      </c>
      <c r="Q16" s="98">
        <v>90.954128433891825</v>
      </c>
      <c r="R16" s="97">
        <v>0.62248634327608887</v>
      </c>
      <c r="S16" s="90">
        <v>79.974249586861831</v>
      </c>
      <c r="T16" s="90">
        <v>2.4073952733460047</v>
      </c>
      <c r="U16" s="98">
        <v>82.640504151690166</v>
      </c>
      <c r="V16" s="97">
        <v>6.0816621329641052</v>
      </c>
      <c r="AA16" s="62"/>
      <c r="AB16" s="62"/>
      <c r="AC16" s="62"/>
      <c r="AD16" s="62"/>
      <c r="AE16" s="62"/>
      <c r="AF16" s="62"/>
      <c r="AG16" s="62"/>
      <c r="AH16" s="62"/>
      <c r="AI16" s="62"/>
    </row>
    <row r="17" spans="2:35" s="90" customFormat="1" ht="16" customHeight="1">
      <c r="B17" s="180" t="s">
        <v>35</v>
      </c>
      <c r="C17" s="98">
        <v>85.66071868390226</v>
      </c>
      <c r="D17" s="97">
        <v>2.2617499822247211</v>
      </c>
      <c r="E17" s="98">
        <v>83.409785971343794</v>
      </c>
      <c r="F17" s="97">
        <v>0.91027348062697144</v>
      </c>
      <c r="G17" s="90">
        <v>78.218578295889003</v>
      </c>
      <c r="H17" s="90">
        <v>3.8892775491104641</v>
      </c>
      <c r="I17" s="98">
        <v>84.403310782731339</v>
      </c>
      <c r="J17" s="97">
        <v>1.7716178455773948</v>
      </c>
      <c r="K17" s="90">
        <v>92.340467848618985</v>
      </c>
      <c r="L17" s="90">
        <v>4.5357782089274359</v>
      </c>
      <c r="M17" s="98">
        <v>88.229886673815841</v>
      </c>
      <c r="N17" s="97">
        <v>3.6428269853054354</v>
      </c>
      <c r="O17" s="90">
        <v>150.75371879396019</v>
      </c>
      <c r="P17" s="90">
        <v>12.554326878123284</v>
      </c>
      <c r="Q17" s="98">
        <v>144.41816057466565</v>
      </c>
      <c r="R17" s="97">
        <v>4.1606695833808605</v>
      </c>
      <c r="S17" s="90">
        <v>104.00215437198865</v>
      </c>
      <c r="T17" s="90">
        <v>4.363350367185884</v>
      </c>
      <c r="U17" s="98">
        <v>104.40389254477249</v>
      </c>
      <c r="V17" s="97">
        <v>10.40489716480125</v>
      </c>
      <c r="AA17" s="62"/>
      <c r="AB17" s="62"/>
      <c r="AC17" s="62"/>
      <c r="AD17" s="62"/>
      <c r="AE17" s="62"/>
      <c r="AF17" s="62"/>
      <c r="AG17" s="62"/>
      <c r="AH17" s="62"/>
      <c r="AI17" s="62"/>
    </row>
    <row r="18" spans="2:35" s="90" customFormat="1" ht="17">
      <c r="B18" s="180" t="s">
        <v>36</v>
      </c>
      <c r="C18" s="98">
        <v>83.76038025076339</v>
      </c>
      <c r="D18" s="97">
        <v>4.6817186732852276</v>
      </c>
      <c r="E18" s="98">
        <v>88.478462808550788</v>
      </c>
      <c r="F18" s="97">
        <v>6.7085334510510108</v>
      </c>
      <c r="G18" s="90">
        <v>89.703052673874325</v>
      </c>
      <c r="H18" s="90">
        <v>1.5258393969231157</v>
      </c>
      <c r="I18" s="98">
        <v>85.902073644235159</v>
      </c>
      <c r="J18" s="97">
        <v>9.001266452819765</v>
      </c>
      <c r="K18" s="90">
        <v>90.502781122165501</v>
      </c>
      <c r="L18" s="90">
        <v>4.5427077436261527</v>
      </c>
      <c r="M18" s="98">
        <v>83.44992858681718</v>
      </c>
      <c r="N18" s="97">
        <v>1.1453130669120481</v>
      </c>
      <c r="O18" s="90">
        <v>110.82322812474534</v>
      </c>
      <c r="P18" s="90">
        <v>2.4676554996045388</v>
      </c>
      <c r="Q18" s="98">
        <v>115.05329806295215</v>
      </c>
      <c r="R18" s="97">
        <v>5.3522158802325857</v>
      </c>
      <c r="S18" s="90">
        <v>103.73096507702182</v>
      </c>
      <c r="T18" s="90">
        <v>5.5744796477717591</v>
      </c>
      <c r="U18" s="98">
        <v>115.35697196039234</v>
      </c>
      <c r="V18" s="97">
        <v>2.8763071608878095</v>
      </c>
      <c r="AA18" s="62"/>
      <c r="AB18" s="62"/>
      <c r="AC18" s="62"/>
      <c r="AD18" s="62"/>
      <c r="AE18" s="62"/>
      <c r="AF18" s="62"/>
      <c r="AG18" s="62"/>
      <c r="AH18" s="62"/>
      <c r="AI18" s="62"/>
    </row>
    <row r="19" spans="2:35" s="90" customFormat="1" ht="16" customHeight="1">
      <c r="B19" s="106" t="s">
        <v>38</v>
      </c>
      <c r="C19" s="98">
        <v>64.884437782862861</v>
      </c>
      <c r="D19" s="97">
        <v>3.8604147480313085</v>
      </c>
      <c r="E19" s="98">
        <v>75.749901567840467</v>
      </c>
      <c r="F19" s="97">
        <v>5.4465346746244672</v>
      </c>
      <c r="G19" s="90">
        <v>95.836198073650337</v>
      </c>
      <c r="H19" s="90">
        <v>6.714201806278095</v>
      </c>
      <c r="I19" s="98">
        <v>91.865148708289325</v>
      </c>
      <c r="J19" s="97">
        <v>9.1603721926119501</v>
      </c>
      <c r="K19" s="90">
        <v>75.164856055030668</v>
      </c>
      <c r="L19" s="90">
        <v>3.9510571004909489</v>
      </c>
      <c r="M19" s="98">
        <v>78.090052859390326</v>
      </c>
      <c r="N19" s="97">
        <v>3.0867281129225783</v>
      </c>
      <c r="O19" s="90">
        <v>89.032817844348827</v>
      </c>
      <c r="P19" s="90">
        <v>3.7038441464072536</v>
      </c>
      <c r="Q19" s="98">
        <v>91.468791462187667</v>
      </c>
      <c r="R19" s="97">
        <v>3.5050624869135798</v>
      </c>
      <c r="S19" s="90">
        <v>63.7051302844745</v>
      </c>
      <c r="T19" s="90">
        <v>4.8232483494546257</v>
      </c>
      <c r="U19" s="98">
        <v>60.405564622907669</v>
      </c>
      <c r="V19" s="97">
        <v>4.0873928906366315</v>
      </c>
      <c r="AA19" s="62"/>
      <c r="AB19" s="62"/>
      <c r="AC19" s="62"/>
      <c r="AD19" s="62"/>
      <c r="AE19" s="62"/>
      <c r="AF19" s="62"/>
      <c r="AG19" s="62"/>
      <c r="AH19" s="62"/>
      <c r="AI19" s="62"/>
    </row>
    <row r="20" spans="2:35" s="90" customFormat="1" ht="17">
      <c r="B20" s="180" t="s">
        <v>39</v>
      </c>
      <c r="C20" s="98">
        <v>62.253657775485266</v>
      </c>
      <c r="D20" s="97">
        <v>1.4823346426904374</v>
      </c>
      <c r="E20" s="98">
        <v>70.469123578271535</v>
      </c>
      <c r="F20" s="97">
        <v>5.033546911264696</v>
      </c>
      <c r="G20" s="90">
        <v>90.465174007530834</v>
      </c>
      <c r="H20" s="90">
        <v>2.6573601510087079</v>
      </c>
      <c r="I20" s="98">
        <v>81.850258130382656</v>
      </c>
      <c r="J20" s="97">
        <v>5.8975689642396967</v>
      </c>
      <c r="K20" s="90">
        <v>73.935255095230175</v>
      </c>
      <c r="L20" s="90">
        <v>0.66895895768976965</v>
      </c>
      <c r="M20" s="98">
        <v>68.684792891513496</v>
      </c>
      <c r="N20" s="97">
        <v>1.2971704226435559</v>
      </c>
      <c r="O20" s="90">
        <v>91.013963305376151</v>
      </c>
      <c r="P20" s="90">
        <v>8.1102822493713891</v>
      </c>
      <c r="Q20" s="98">
        <v>210.91872349263451</v>
      </c>
      <c r="R20" s="97">
        <v>12.930127153580345</v>
      </c>
      <c r="S20" s="90">
        <v>473.30276503634167</v>
      </c>
      <c r="T20" s="90">
        <v>83.712868787130631</v>
      </c>
      <c r="U20" s="98">
        <v>2050.5859721866686</v>
      </c>
      <c r="V20" s="97">
        <v>74.667022290426445</v>
      </c>
      <c r="AA20" s="62"/>
      <c r="AB20" s="62"/>
      <c r="AC20" s="62"/>
      <c r="AD20" s="62"/>
      <c r="AE20" s="62"/>
      <c r="AF20" s="62"/>
      <c r="AG20" s="62"/>
      <c r="AH20" s="62"/>
      <c r="AI20" s="62"/>
    </row>
    <row r="21" spans="2:35" s="90" customFormat="1" ht="16" customHeight="1">
      <c r="B21" s="180" t="s">
        <v>41</v>
      </c>
      <c r="C21" s="98">
        <v>70.681686779373095</v>
      </c>
      <c r="D21" s="97">
        <v>5.4783972011367927</v>
      </c>
      <c r="E21" s="98">
        <v>82.98922821661391</v>
      </c>
      <c r="F21" s="97">
        <v>1.1633874799071888</v>
      </c>
      <c r="G21" s="90">
        <v>101.10892158116984</v>
      </c>
      <c r="H21" s="90">
        <v>3.4637053685963299</v>
      </c>
      <c r="I21" s="98">
        <v>102.13102328855967</v>
      </c>
      <c r="J21" s="97">
        <v>13.233614292085003</v>
      </c>
      <c r="K21" s="90">
        <v>84.495746004223506</v>
      </c>
      <c r="L21" s="90">
        <v>5.4451289551348037</v>
      </c>
      <c r="M21" s="98">
        <v>84.048173367289507</v>
      </c>
      <c r="N21" s="97">
        <v>3.8639797353506431</v>
      </c>
      <c r="O21" s="90">
        <v>92.195089829217991</v>
      </c>
      <c r="P21" s="90">
        <v>12.814157090429065</v>
      </c>
      <c r="Q21" s="98">
        <v>101.05299699321317</v>
      </c>
      <c r="R21" s="97">
        <v>5.0748604686788994</v>
      </c>
      <c r="S21" s="90">
        <v>97.086844129222172</v>
      </c>
      <c r="T21" s="90">
        <v>3.6641098795503586</v>
      </c>
      <c r="U21" s="98">
        <v>90.480889628012832</v>
      </c>
      <c r="V21" s="97">
        <v>0.97828567427843205</v>
      </c>
      <c r="AA21" s="62"/>
      <c r="AB21" s="62"/>
      <c r="AC21" s="62"/>
      <c r="AD21" s="62"/>
      <c r="AE21" s="62"/>
      <c r="AF21" s="62"/>
      <c r="AG21" s="62"/>
      <c r="AH21" s="62"/>
      <c r="AI21" s="62"/>
    </row>
    <row r="22" spans="2:35" s="90" customFormat="1">
      <c r="B22" s="106" t="s">
        <v>42</v>
      </c>
      <c r="C22" s="98">
        <v>88.081476376817591</v>
      </c>
      <c r="D22" s="97">
        <v>5.916587530678501</v>
      </c>
      <c r="E22" s="98">
        <v>93.654252759111159</v>
      </c>
      <c r="F22" s="97">
        <v>4.0003681385572518</v>
      </c>
      <c r="G22" s="90">
        <v>116.79566885819851</v>
      </c>
      <c r="H22" s="90">
        <v>6.1479931471426612</v>
      </c>
      <c r="I22" s="98">
        <v>106.18082410958</v>
      </c>
      <c r="J22" s="97">
        <v>7.5621598228054259</v>
      </c>
      <c r="K22" s="90">
        <v>88.7831828905355</v>
      </c>
      <c r="L22" s="90">
        <v>2.4508508249860261</v>
      </c>
      <c r="M22" s="98">
        <v>84.869859869358166</v>
      </c>
      <c r="N22" s="97">
        <v>1.3647020693864029</v>
      </c>
      <c r="O22" s="90">
        <v>98.891003015062338</v>
      </c>
      <c r="P22" s="90">
        <v>1.8803357247978414</v>
      </c>
      <c r="Q22" s="98">
        <v>110.64270159978651</v>
      </c>
      <c r="R22" s="97">
        <v>7.8399686892150156</v>
      </c>
      <c r="S22" s="90">
        <v>105.97748016592867</v>
      </c>
      <c r="T22" s="90">
        <v>0.87439189101913972</v>
      </c>
      <c r="U22" s="98">
        <v>105.35285924946049</v>
      </c>
      <c r="V22" s="97">
        <v>4.6567427252366631</v>
      </c>
      <c r="AA22" s="62"/>
      <c r="AB22" s="62"/>
      <c r="AC22" s="62"/>
      <c r="AD22" s="62"/>
      <c r="AE22" s="62"/>
      <c r="AF22" s="62"/>
      <c r="AG22" s="62"/>
      <c r="AH22" s="62"/>
      <c r="AI22" s="62"/>
    </row>
    <row r="23" spans="2:35" s="90" customFormat="1" ht="17">
      <c r="B23" s="180" t="s">
        <v>43</v>
      </c>
      <c r="C23" s="98">
        <v>74.250713228349341</v>
      </c>
      <c r="D23" s="97">
        <v>3.4878775907766895</v>
      </c>
      <c r="E23" s="98">
        <v>80.026311991847336</v>
      </c>
      <c r="F23" s="97">
        <v>7.2562344474000495</v>
      </c>
      <c r="G23" s="90">
        <v>80.881537587116838</v>
      </c>
      <c r="H23" s="90">
        <v>5.4858197705297025</v>
      </c>
      <c r="I23" s="98">
        <v>82.022150302671335</v>
      </c>
      <c r="J23" s="97">
        <v>2.5132219210804916</v>
      </c>
      <c r="K23" s="90">
        <v>70.661699911717832</v>
      </c>
      <c r="L23" s="90">
        <v>0.77840630457966586</v>
      </c>
      <c r="M23" s="98">
        <v>78.464856844295994</v>
      </c>
      <c r="N23" s="97">
        <v>9.4804767507233194</v>
      </c>
      <c r="O23" s="90">
        <v>110.27489264114168</v>
      </c>
      <c r="P23" s="90">
        <v>8.2435911284903991</v>
      </c>
      <c r="Q23" s="98">
        <v>106.23488930640083</v>
      </c>
      <c r="R23" s="97">
        <v>4.3870464362590837</v>
      </c>
      <c r="S23" s="90">
        <v>105.70529319419984</v>
      </c>
      <c r="T23" s="90">
        <v>8.4227806949260984</v>
      </c>
      <c r="U23" s="98">
        <v>99.152907735385</v>
      </c>
      <c r="V23" s="97">
        <v>12.964156472902916</v>
      </c>
      <c r="AA23" s="62"/>
      <c r="AB23" s="62"/>
      <c r="AC23" s="62"/>
      <c r="AD23" s="62"/>
      <c r="AE23" s="62"/>
      <c r="AF23" s="62"/>
      <c r="AG23" s="62"/>
      <c r="AH23" s="62"/>
      <c r="AI23" s="62"/>
    </row>
    <row r="24" spans="2:35" s="90" customFormat="1" ht="17">
      <c r="B24" s="180" t="s">
        <v>45</v>
      </c>
      <c r="C24" s="98">
        <v>77.748941121542103</v>
      </c>
      <c r="D24" s="97">
        <v>4.399060018345045</v>
      </c>
      <c r="E24" s="98">
        <v>85.688231390543933</v>
      </c>
      <c r="F24" s="97">
        <v>6.4668069081536528</v>
      </c>
      <c r="G24" s="90">
        <v>84.279785495561498</v>
      </c>
      <c r="H24" s="90">
        <v>7.6855243392264398</v>
      </c>
      <c r="I24" s="98">
        <v>83.94747901610701</v>
      </c>
      <c r="J24" s="97">
        <v>7.2271313691702384</v>
      </c>
      <c r="K24" s="90">
        <v>78.398407613360334</v>
      </c>
      <c r="L24" s="90">
        <v>6.0643056685813512</v>
      </c>
      <c r="M24" s="98">
        <v>81.275155699254</v>
      </c>
      <c r="N24" s="97">
        <v>3.213674628371761</v>
      </c>
      <c r="O24" s="90">
        <v>108.33427689021283</v>
      </c>
      <c r="P24" s="90">
        <v>18.13092400842552</v>
      </c>
      <c r="Q24" s="98">
        <v>111.55382437087417</v>
      </c>
      <c r="R24" s="97">
        <v>1.3241689024367349</v>
      </c>
      <c r="S24" s="90">
        <v>102.47736740434884</v>
      </c>
      <c r="T24" s="90">
        <v>7.3327553457533066</v>
      </c>
      <c r="U24" s="98">
        <v>104.83315910530315</v>
      </c>
      <c r="V24" s="97">
        <v>2.8059539155844053</v>
      </c>
      <c r="AA24" s="62"/>
      <c r="AB24" s="62"/>
      <c r="AC24" s="62"/>
      <c r="AD24" s="62"/>
      <c r="AE24" s="62"/>
      <c r="AF24" s="62"/>
      <c r="AG24" s="62"/>
      <c r="AH24" s="62"/>
      <c r="AI24" s="62"/>
    </row>
    <row r="25" spans="2:35" s="90" customFormat="1" ht="17">
      <c r="B25" s="180" t="s">
        <v>48</v>
      </c>
      <c r="C25" s="98">
        <v>76.294131591427927</v>
      </c>
      <c r="D25" s="97">
        <v>2.8792144843831027</v>
      </c>
      <c r="E25" s="98">
        <v>79.973309921644528</v>
      </c>
      <c r="F25" s="97">
        <v>3.1484755521520698</v>
      </c>
      <c r="G25" s="90">
        <v>78.158371298336007</v>
      </c>
      <c r="H25" s="90">
        <v>4.2351447663282995</v>
      </c>
      <c r="I25" s="98">
        <v>78.221621769620498</v>
      </c>
      <c r="J25" s="97">
        <v>1.6327534057922313</v>
      </c>
      <c r="K25" s="90">
        <v>75.866369438101842</v>
      </c>
      <c r="L25" s="90">
        <v>4.3336538853433906</v>
      </c>
      <c r="M25" s="98">
        <v>69.462874295076844</v>
      </c>
      <c r="N25" s="97">
        <v>2.337751224916742</v>
      </c>
      <c r="O25" s="90">
        <v>99.050074998118816</v>
      </c>
      <c r="P25" s="90">
        <v>8.4433852925333479</v>
      </c>
      <c r="Q25" s="98">
        <v>99.380727335060996</v>
      </c>
      <c r="R25" s="97">
        <v>7.9951176290490942</v>
      </c>
      <c r="S25" s="90">
        <v>109.65501411768768</v>
      </c>
      <c r="T25" s="90">
        <v>5.2735135069499677</v>
      </c>
      <c r="U25" s="98">
        <v>98.392550433241993</v>
      </c>
      <c r="V25" s="97">
        <v>11.369046314258124</v>
      </c>
      <c r="AA25" s="62"/>
      <c r="AB25" s="62"/>
      <c r="AC25" s="62"/>
      <c r="AD25" s="62"/>
      <c r="AE25" s="62"/>
      <c r="AF25" s="62"/>
      <c r="AG25" s="62"/>
      <c r="AH25" s="62"/>
      <c r="AI25" s="62"/>
    </row>
    <row r="26" spans="2:35" s="90" customFormat="1" ht="17">
      <c r="B26" s="180" t="s">
        <v>50</v>
      </c>
      <c r="C26" s="98">
        <v>79.996141413410371</v>
      </c>
      <c r="D26" s="97">
        <v>1.0021532759355456</v>
      </c>
      <c r="E26" s="98">
        <v>79.335213016035098</v>
      </c>
      <c r="F26" s="97">
        <v>4.8929660692203454</v>
      </c>
      <c r="G26" s="90">
        <v>94.21275311524316</v>
      </c>
      <c r="H26" s="90">
        <v>4.323568932553453</v>
      </c>
      <c r="I26" s="98">
        <v>94.761733269011174</v>
      </c>
      <c r="J26" s="97">
        <v>7.4125711484358003</v>
      </c>
      <c r="K26" s="90">
        <v>91.145483682755</v>
      </c>
      <c r="L26" s="90">
        <v>3.7400388151137767</v>
      </c>
      <c r="M26" s="98">
        <v>93.66301652827751</v>
      </c>
      <c r="N26" s="97">
        <v>3.0414323230670384</v>
      </c>
      <c r="O26" s="90">
        <v>113.70100350608165</v>
      </c>
      <c r="P26" s="90">
        <v>6.7255473898878035</v>
      </c>
      <c r="Q26" s="98">
        <v>110.59047004791584</v>
      </c>
      <c r="R26" s="97">
        <v>7.8160350523580373</v>
      </c>
      <c r="S26" s="90">
        <v>137.58855219016735</v>
      </c>
      <c r="T26" s="90">
        <v>2.2667062871922945</v>
      </c>
      <c r="U26" s="98">
        <v>145.24803554114683</v>
      </c>
      <c r="V26" s="97">
        <v>13.636185444042386</v>
      </c>
      <c r="AA26" s="62"/>
      <c r="AB26" s="62"/>
      <c r="AC26" s="62"/>
      <c r="AD26" s="62"/>
      <c r="AE26" s="62"/>
      <c r="AF26" s="62"/>
      <c r="AG26" s="62"/>
      <c r="AH26" s="62"/>
      <c r="AI26" s="62"/>
    </row>
    <row r="27" spans="2:35" s="90" customFormat="1" ht="17">
      <c r="B27" s="180" t="s">
        <v>52</v>
      </c>
      <c r="C27" s="98">
        <v>231.75220841891368</v>
      </c>
      <c r="D27" s="97">
        <v>10.968334526240282</v>
      </c>
      <c r="E27" s="98">
        <v>216.54634113509283</v>
      </c>
      <c r="F27" s="97">
        <v>15.320406933670586</v>
      </c>
      <c r="G27" s="90">
        <v>158.97448857808752</v>
      </c>
      <c r="H27" s="90">
        <v>8.577166702314722</v>
      </c>
      <c r="I27" s="98">
        <v>128.17728559150365</v>
      </c>
      <c r="J27" s="97">
        <v>29.861397370023909</v>
      </c>
      <c r="K27" s="90">
        <v>94.164540587817996</v>
      </c>
      <c r="L27" s="90">
        <v>15.129657123877191</v>
      </c>
      <c r="M27" s="98">
        <v>108.44831581484983</v>
      </c>
      <c r="N27" s="97">
        <v>12.008386977937326</v>
      </c>
      <c r="O27" s="90">
        <v>200.69490757488336</v>
      </c>
      <c r="P27" s="90">
        <v>24.55422676282987</v>
      </c>
      <c r="Q27" s="98">
        <v>271.88338235125667</v>
      </c>
      <c r="R27" s="97">
        <v>43.629405332793205</v>
      </c>
      <c r="S27" s="90">
        <v>110.740997053665</v>
      </c>
      <c r="T27" s="90">
        <v>20.672607495279959</v>
      </c>
      <c r="U27" s="98">
        <v>253.16402482746494</v>
      </c>
      <c r="V27" s="97">
        <v>49.73439678731711</v>
      </c>
      <c r="AA27" s="62"/>
      <c r="AB27" s="62"/>
      <c r="AC27" s="62"/>
      <c r="AD27" s="62"/>
      <c r="AE27" s="62"/>
      <c r="AF27" s="62"/>
      <c r="AG27" s="62"/>
      <c r="AH27" s="62"/>
      <c r="AI27" s="62"/>
    </row>
    <row r="28" spans="2:35" s="90" customFormat="1" ht="17">
      <c r="B28" s="179" t="s">
        <v>54</v>
      </c>
      <c r="C28" s="101">
        <v>81.019190150986148</v>
      </c>
      <c r="D28" s="100">
        <v>1.9794204467863072</v>
      </c>
      <c r="E28" s="101">
        <v>73.447445688801636</v>
      </c>
      <c r="F28" s="100">
        <v>0.79935964357426781</v>
      </c>
      <c r="G28" s="99">
        <v>80.844655273971512</v>
      </c>
      <c r="H28" s="99">
        <v>8.5731637893208656</v>
      </c>
      <c r="I28" s="101">
        <v>80.759009293023155</v>
      </c>
      <c r="J28" s="100">
        <v>3.62976408132453</v>
      </c>
      <c r="K28" s="99">
        <v>80.622321693560508</v>
      </c>
      <c r="L28" s="99">
        <v>1.2622321713829188</v>
      </c>
      <c r="M28" s="101">
        <v>80.688080563510496</v>
      </c>
      <c r="N28" s="100">
        <v>6.2009116749067914</v>
      </c>
      <c r="O28" s="99">
        <v>100.85578115048349</v>
      </c>
      <c r="P28" s="99">
        <v>7.0365723172198607</v>
      </c>
      <c r="Q28" s="101">
        <v>111.67673590842485</v>
      </c>
      <c r="R28" s="100">
        <v>8.3766557545067748</v>
      </c>
      <c r="S28" s="99">
        <v>115.92037743667699</v>
      </c>
      <c r="T28" s="99">
        <v>1.3252079940211494</v>
      </c>
      <c r="U28" s="101">
        <v>128.23682632580798</v>
      </c>
      <c r="V28" s="100">
        <v>6.8568305920629804</v>
      </c>
      <c r="AA28" s="62"/>
      <c r="AB28" s="62"/>
      <c r="AC28" s="62"/>
      <c r="AD28" s="62"/>
      <c r="AE28" s="62"/>
      <c r="AF28" s="62"/>
      <c r="AG28" s="62"/>
      <c r="AH28" s="62"/>
      <c r="AI28" s="62"/>
    </row>
    <row r="30" spans="2:35">
      <c r="B30" s="47" t="s">
        <v>237</v>
      </c>
    </row>
  </sheetData>
  <mergeCells count="3">
    <mergeCell ref="O3:R3"/>
    <mergeCell ref="S3:V3"/>
    <mergeCell ref="C3:N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0963-0839-4208-8CF2-7E6F7B2D7438}">
  <dimension ref="B1:CD31"/>
  <sheetViews>
    <sheetView workbookViewId="0">
      <selection activeCell="BA6" sqref="BA6"/>
    </sheetView>
  </sheetViews>
  <sheetFormatPr baseColWidth="10" defaultColWidth="8.83203125" defaultRowHeight="16"/>
  <cols>
    <col min="1" max="1" width="8.83203125" style="140"/>
    <col min="2" max="2" width="15" style="140" customWidth="1"/>
    <col min="3" max="3" width="8.5" style="140" customWidth="1"/>
    <col min="4" max="4" width="8.33203125" style="140" customWidth="1"/>
    <col min="5" max="43" width="8.5" style="140" customWidth="1"/>
    <col min="44" max="44" width="8.83203125" style="140"/>
    <col min="45" max="82" width="8.5" style="140" customWidth="1"/>
    <col min="83" max="16384" width="8.83203125" style="140"/>
  </cols>
  <sheetData>
    <row r="1" spans="2:82">
      <c r="B1" s="47" t="s">
        <v>535</v>
      </c>
      <c r="G1" s="141"/>
      <c r="K1" s="142"/>
    </row>
    <row r="3" spans="2:82" ht="45" customHeight="1">
      <c r="B3" s="143"/>
      <c r="C3" s="229" t="s">
        <v>309</v>
      </c>
      <c r="D3" s="230"/>
      <c r="E3" s="229" t="s">
        <v>310</v>
      </c>
      <c r="F3" s="230"/>
      <c r="G3" s="225" t="s">
        <v>364</v>
      </c>
      <c r="H3" s="225"/>
      <c r="I3" s="225" t="s">
        <v>365</v>
      </c>
      <c r="J3" s="225"/>
      <c r="K3" s="225" t="s">
        <v>343</v>
      </c>
      <c r="L3" s="225"/>
      <c r="M3" s="225" t="s">
        <v>344</v>
      </c>
      <c r="N3" s="225"/>
      <c r="O3" s="225" t="s">
        <v>362</v>
      </c>
      <c r="P3" s="225"/>
      <c r="Q3" s="225" t="s">
        <v>363</v>
      </c>
      <c r="R3" s="225"/>
      <c r="S3" s="225" t="s">
        <v>345</v>
      </c>
      <c r="T3" s="225"/>
      <c r="U3" s="225" t="s">
        <v>346</v>
      </c>
      <c r="V3" s="225"/>
      <c r="W3" s="226" t="s">
        <v>305</v>
      </c>
      <c r="X3" s="227"/>
      <c r="Y3" s="226" t="s">
        <v>306</v>
      </c>
      <c r="Z3" s="227"/>
      <c r="AA3" s="226" t="s">
        <v>301</v>
      </c>
      <c r="AB3" s="227"/>
      <c r="AC3" s="225" t="s">
        <v>307</v>
      </c>
      <c r="AD3" s="225"/>
      <c r="AE3" s="228" t="s">
        <v>308</v>
      </c>
      <c r="AF3" s="228"/>
      <c r="AG3" s="225" t="s">
        <v>211</v>
      </c>
      <c r="AH3" s="225"/>
      <c r="AI3" s="225" t="s">
        <v>303</v>
      </c>
      <c r="AJ3" s="225"/>
      <c r="AK3" s="225" t="s">
        <v>304</v>
      </c>
      <c r="AL3" s="225"/>
      <c r="AM3" s="225" t="s">
        <v>311</v>
      </c>
      <c r="AN3" s="225"/>
      <c r="AO3" s="225" t="s">
        <v>312</v>
      </c>
      <c r="AP3" s="225"/>
      <c r="AQ3" s="225" t="s">
        <v>313</v>
      </c>
      <c r="AR3" s="225"/>
      <c r="AS3" s="225" t="s">
        <v>314</v>
      </c>
      <c r="AT3" s="225"/>
      <c r="AU3" s="225" t="s">
        <v>315</v>
      </c>
      <c r="AV3" s="225"/>
      <c r="AW3" s="225" t="s">
        <v>316</v>
      </c>
      <c r="AX3" s="225"/>
      <c r="AY3" s="225" t="s">
        <v>255</v>
      </c>
      <c r="AZ3" s="225"/>
      <c r="BA3" s="225" t="s">
        <v>212</v>
      </c>
      <c r="BB3" s="225"/>
      <c r="BC3" s="225" t="s">
        <v>256</v>
      </c>
      <c r="BD3" s="225"/>
      <c r="BE3" s="225" t="s">
        <v>213</v>
      </c>
      <c r="BF3" s="225"/>
      <c r="BG3" s="225" t="s">
        <v>111</v>
      </c>
      <c r="BH3" s="225"/>
      <c r="BI3" s="225" t="s">
        <v>109</v>
      </c>
      <c r="BJ3" s="225"/>
      <c r="BK3" s="225" t="s">
        <v>110</v>
      </c>
      <c r="BL3" s="225"/>
      <c r="BM3" s="225" t="s">
        <v>398</v>
      </c>
      <c r="BN3" s="225"/>
      <c r="BO3" s="225" t="s">
        <v>397</v>
      </c>
      <c r="BP3" s="225"/>
      <c r="BQ3" s="226" t="s">
        <v>394</v>
      </c>
      <c r="BR3" s="227"/>
      <c r="BS3" s="225" t="s">
        <v>257</v>
      </c>
      <c r="BT3" s="225"/>
      <c r="BU3" s="225" t="s">
        <v>258</v>
      </c>
      <c r="BV3" s="225"/>
      <c r="BW3" s="225" t="s">
        <v>259</v>
      </c>
      <c r="BX3" s="225"/>
      <c r="BY3" s="225" t="s">
        <v>260</v>
      </c>
      <c r="BZ3" s="225"/>
      <c r="CA3" s="225" t="s">
        <v>261</v>
      </c>
      <c r="CB3" s="225"/>
      <c r="CC3" s="225" t="s">
        <v>433</v>
      </c>
      <c r="CD3" s="225"/>
    </row>
    <row r="4" spans="2:82" s="146" customFormat="1" ht="51">
      <c r="B4" s="144" t="s">
        <v>203</v>
      </c>
      <c r="C4" s="145" t="s">
        <v>432</v>
      </c>
      <c r="D4" s="145" t="s">
        <v>431</v>
      </c>
      <c r="E4" s="145" t="s">
        <v>432</v>
      </c>
      <c r="F4" s="145" t="s">
        <v>431</v>
      </c>
      <c r="G4" s="145" t="s">
        <v>432</v>
      </c>
      <c r="H4" s="145" t="s">
        <v>431</v>
      </c>
      <c r="I4" s="145" t="s">
        <v>432</v>
      </c>
      <c r="J4" s="145" t="s">
        <v>431</v>
      </c>
      <c r="K4" s="145" t="s">
        <v>432</v>
      </c>
      <c r="L4" s="145" t="s">
        <v>431</v>
      </c>
      <c r="M4" s="145" t="s">
        <v>432</v>
      </c>
      <c r="N4" s="145" t="s">
        <v>431</v>
      </c>
      <c r="O4" s="145" t="s">
        <v>432</v>
      </c>
      <c r="P4" s="145" t="s">
        <v>431</v>
      </c>
      <c r="Q4" s="145" t="s">
        <v>432</v>
      </c>
      <c r="R4" s="145" t="s">
        <v>431</v>
      </c>
      <c r="S4" s="145" t="s">
        <v>432</v>
      </c>
      <c r="T4" s="145" t="s">
        <v>431</v>
      </c>
      <c r="U4" s="145" t="s">
        <v>432</v>
      </c>
      <c r="V4" s="145" t="s">
        <v>431</v>
      </c>
      <c r="W4" s="145" t="s">
        <v>432</v>
      </c>
      <c r="X4" s="145" t="s">
        <v>431</v>
      </c>
      <c r="Y4" s="145" t="s">
        <v>432</v>
      </c>
      <c r="Z4" s="145" t="s">
        <v>431</v>
      </c>
      <c r="AA4" s="145" t="s">
        <v>432</v>
      </c>
      <c r="AB4" s="145" t="s">
        <v>431</v>
      </c>
      <c r="AC4" s="145" t="s">
        <v>432</v>
      </c>
      <c r="AD4" s="145" t="s">
        <v>431</v>
      </c>
      <c r="AE4" s="145" t="s">
        <v>432</v>
      </c>
      <c r="AF4" s="145" t="s">
        <v>431</v>
      </c>
      <c r="AG4" s="145" t="s">
        <v>432</v>
      </c>
      <c r="AH4" s="145" t="s">
        <v>431</v>
      </c>
      <c r="AI4" s="145" t="s">
        <v>432</v>
      </c>
      <c r="AJ4" s="145" t="s">
        <v>431</v>
      </c>
      <c r="AK4" s="145" t="s">
        <v>432</v>
      </c>
      <c r="AL4" s="145" t="s">
        <v>431</v>
      </c>
      <c r="AM4" s="145" t="s">
        <v>432</v>
      </c>
      <c r="AN4" s="145" t="s">
        <v>431</v>
      </c>
      <c r="AO4" s="145" t="s">
        <v>432</v>
      </c>
      <c r="AP4" s="145" t="s">
        <v>431</v>
      </c>
      <c r="AQ4" s="145" t="s">
        <v>432</v>
      </c>
      <c r="AR4" s="145" t="s">
        <v>431</v>
      </c>
      <c r="AS4" s="145" t="s">
        <v>432</v>
      </c>
      <c r="AT4" s="145" t="s">
        <v>431</v>
      </c>
      <c r="AU4" s="145" t="s">
        <v>432</v>
      </c>
      <c r="AV4" s="145" t="s">
        <v>431</v>
      </c>
      <c r="AW4" s="145" t="s">
        <v>432</v>
      </c>
      <c r="AX4" s="145" t="s">
        <v>431</v>
      </c>
      <c r="AY4" s="145" t="s">
        <v>432</v>
      </c>
      <c r="AZ4" s="145" t="s">
        <v>431</v>
      </c>
      <c r="BA4" s="145" t="s">
        <v>432</v>
      </c>
      <c r="BB4" s="145" t="s">
        <v>431</v>
      </c>
      <c r="BC4" s="145" t="s">
        <v>432</v>
      </c>
      <c r="BD4" s="145" t="s">
        <v>431</v>
      </c>
      <c r="BE4" s="145" t="s">
        <v>432</v>
      </c>
      <c r="BF4" s="145" t="s">
        <v>431</v>
      </c>
      <c r="BG4" s="145" t="s">
        <v>432</v>
      </c>
      <c r="BH4" s="145" t="s">
        <v>431</v>
      </c>
      <c r="BI4" s="145" t="s">
        <v>432</v>
      </c>
      <c r="BJ4" s="145" t="s">
        <v>431</v>
      </c>
      <c r="BK4" s="145" t="s">
        <v>432</v>
      </c>
      <c r="BL4" s="145" t="s">
        <v>431</v>
      </c>
      <c r="BM4" s="145" t="s">
        <v>438</v>
      </c>
      <c r="BN4" s="145" t="s">
        <v>431</v>
      </c>
      <c r="BO4" s="145" t="s">
        <v>438</v>
      </c>
      <c r="BP4" s="145" t="s">
        <v>431</v>
      </c>
      <c r="BQ4" s="145" t="s">
        <v>438</v>
      </c>
      <c r="BR4" s="145" t="s">
        <v>439</v>
      </c>
      <c r="BS4" s="145" t="s">
        <v>432</v>
      </c>
      <c r="BT4" s="145" t="s">
        <v>431</v>
      </c>
      <c r="BU4" s="145" t="s">
        <v>432</v>
      </c>
      <c r="BV4" s="145" t="s">
        <v>431</v>
      </c>
      <c r="BW4" s="145" t="s">
        <v>432</v>
      </c>
      <c r="BX4" s="145" t="s">
        <v>431</v>
      </c>
      <c r="BY4" s="145" t="s">
        <v>432</v>
      </c>
      <c r="BZ4" s="145" t="s">
        <v>431</v>
      </c>
      <c r="CA4" s="145" t="s">
        <v>432</v>
      </c>
      <c r="CB4" s="145" t="s">
        <v>431</v>
      </c>
      <c r="CC4" s="145" t="s">
        <v>432</v>
      </c>
      <c r="CD4" s="145" t="s">
        <v>431</v>
      </c>
    </row>
    <row r="5" spans="2:82" ht="18">
      <c r="B5" s="115" t="s">
        <v>9</v>
      </c>
      <c r="C5" s="314" t="s">
        <v>340</v>
      </c>
      <c r="D5" s="315" t="s">
        <v>302</v>
      </c>
      <c r="E5" s="314" t="s">
        <v>336</v>
      </c>
      <c r="F5" s="315" t="s">
        <v>302</v>
      </c>
      <c r="G5" s="315" t="s">
        <v>355</v>
      </c>
      <c r="H5" s="315" t="s">
        <v>302</v>
      </c>
      <c r="I5" s="315" t="s">
        <v>347</v>
      </c>
      <c r="J5" s="315" t="s">
        <v>302</v>
      </c>
      <c r="K5" s="314" t="s">
        <v>331</v>
      </c>
      <c r="L5" s="315" t="s">
        <v>302</v>
      </c>
      <c r="M5" s="314" t="s">
        <v>358</v>
      </c>
      <c r="N5" s="315" t="s">
        <v>302</v>
      </c>
      <c r="O5" s="147" t="s">
        <v>490</v>
      </c>
      <c r="P5" s="147">
        <v>1.67</v>
      </c>
      <c r="Q5" s="148" t="s">
        <v>491</v>
      </c>
      <c r="R5" s="148">
        <v>1.42</v>
      </c>
      <c r="S5" s="149" t="s">
        <v>492</v>
      </c>
      <c r="T5" s="149" t="s">
        <v>371</v>
      </c>
      <c r="U5" s="150" t="s">
        <v>493</v>
      </c>
      <c r="V5" s="149" t="s">
        <v>263</v>
      </c>
      <c r="W5" s="315" t="s">
        <v>349</v>
      </c>
      <c r="X5" s="315" t="s">
        <v>302</v>
      </c>
      <c r="Y5" s="315" t="s">
        <v>386</v>
      </c>
      <c r="Z5" s="315" t="s">
        <v>302</v>
      </c>
      <c r="AA5" s="315" t="s">
        <v>338</v>
      </c>
      <c r="AB5" s="315" t="s">
        <v>302</v>
      </c>
      <c r="AC5" s="148">
        <v>1.71</v>
      </c>
      <c r="AD5" s="151">
        <v>7.0000000000000007E-2</v>
      </c>
      <c r="AE5" s="148">
        <v>1.04</v>
      </c>
      <c r="AF5" s="148">
        <v>0.03</v>
      </c>
      <c r="AG5" s="317" t="s">
        <v>391</v>
      </c>
      <c r="AH5" s="315" t="s">
        <v>302</v>
      </c>
      <c r="AI5" s="314" t="s">
        <v>380</v>
      </c>
      <c r="AJ5" s="315" t="s">
        <v>302</v>
      </c>
      <c r="AK5" s="314" t="s">
        <v>376</v>
      </c>
      <c r="AL5" s="315" t="s">
        <v>302</v>
      </c>
      <c r="AM5" s="314" t="s">
        <v>404</v>
      </c>
      <c r="AN5" s="315" t="s">
        <v>302</v>
      </c>
      <c r="AO5" s="314" t="s">
        <v>324</v>
      </c>
      <c r="AP5" s="315" t="s">
        <v>302</v>
      </c>
      <c r="AQ5" s="314" t="s">
        <v>317</v>
      </c>
      <c r="AR5" s="315" t="s">
        <v>302</v>
      </c>
      <c r="AS5" s="314" t="s">
        <v>329</v>
      </c>
      <c r="AT5" s="315" t="s">
        <v>302</v>
      </c>
      <c r="AU5" s="314" t="s">
        <v>333</v>
      </c>
      <c r="AV5" s="315" t="s">
        <v>302</v>
      </c>
      <c r="AW5" s="314" t="s">
        <v>317</v>
      </c>
      <c r="AX5" s="315" t="s">
        <v>302</v>
      </c>
      <c r="AY5" s="314" t="s">
        <v>317</v>
      </c>
      <c r="AZ5" s="314" t="s">
        <v>302</v>
      </c>
      <c r="BA5" s="314" t="s">
        <v>321</v>
      </c>
      <c r="BB5" s="315" t="s">
        <v>302</v>
      </c>
      <c r="BC5" s="148">
        <v>1.31</v>
      </c>
      <c r="BD5" s="148">
        <v>0.09</v>
      </c>
      <c r="BE5" s="148">
        <v>0.69</v>
      </c>
      <c r="BF5" s="148">
        <v>0.28999999999999998</v>
      </c>
      <c r="BG5" s="148" t="s">
        <v>494</v>
      </c>
      <c r="BH5" s="148">
        <v>8.0000000000000002E-3</v>
      </c>
      <c r="BI5" s="314" t="s">
        <v>319</v>
      </c>
      <c r="BJ5" s="315" t="s">
        <v>302</v>
      </c>
      <c r="BK5" s="314" t="s">
        <v>349</v>
      </c>
      <c r="BL5" s="315" t="s">
        <v>302</v>
      </c>
      <c r="BM5" s="148" t="s">
        <v>495</v>
      </c>
      <c r="BN5" s="152">
        <v>0.22</v>
      </c>
      <c r="BO5" s="152">
        <v>3.5999999999999997E-2</v>
      </c>
      <c r="BP5" s="152">
        <v>4.9000000000000002E-2</v>
      </c>
      <c r="BQ5" s="314" t="s">
        <v>395</v>
      </c>
      <c r="BR5" s="321" t="s">
        <v>302</v>
      </c>
      <c r="BS5" s="153">
        <v>0.47941033263933874</v>
      </c>
      <c r="BT5" s="149" t="s">
        <v>262</v>
      </c>
      <c r="BU5" s="149" t="s">
        <v>496</v>
      </c>
      <c r="BV5" s="149" t="s">
        <v>263</v>
      </c>
      <c r="BW5" s="149" t="s">
        <v>264</v>
      </c>
      <c r="BX5" s="149" t="s">
        <v>262</v>
      </c>
      <c r="BY5" s="149" t="s">
        <v>497</v>
      </c>
      <c r="BZ5" s="149" t="s">
        <v>265</v>
      </c>
      <c r="CA5" s="149" t="s">
        <v>498</v>
      </c>
      <c r="CB5" s="149" t="s">
        <v>266</v>
      </c>
      <c r="CC5" s="314" t="s">
        <v>354</v>
      </c>
      <c r="CD5" s="314" t="s">
        <v>302</v>
      </c>
    </row>
    <row r="6" spans="2:82" ht="18">
      <c r="B6" s="115" t="s">
        <v>12</v>
      </c>
      <c r="C6" s="314" t="s">
        <v>341</v>
      </c>
      <c r="D6" s="315" t="s">
        <v>302</v>
      </c>
      <c r="E6" s="314" t="s">
        <v>337</v>
      </c>
      <c r="F6" s="315" t="s">
        <v>302</v>
      </c>
      <c r="G6" s="315" t="s">
        <v>360</v>
      </c>
      <c r="H6" s="315" t="s">
        <v>302</v>
      </c>
      <c r="I6" s="315" t="s">
        <v>323</v>
      </c>
      <c r="J6" s="315" t="s">
        <v>302</v>
      </c>
      <c r="K6" s="314" t="s">
        <v>329</v>
      </c>
      <c r="L6" s="315" t="s">
        <v>302</v>
      </c>
      <c r="M6" s="314" t="s">
        <v>372</v>
      </c>
      <c r="N6" s="315" t="s">
        <v>302</v>
      </c>
      <c r="O6" s="149" t="s">
        <v>499</v>
      </c>
      <c r="P6" s="147">
        <v>0.3</v>
      </c>
      <c r="Q6" s="149" t="s">
        <v>500</v>
      </c>
      <c r="R6" s="148">
        <v>0.66</v>
      </c>
      <c r="S6" s="149" t="s">
        <v>501</v>
      </c>
      <c r="T6" s="149" t="s">
        <v>374</v>
      </c>
      <c r="U6" s="150" t="s">
        <v>502</v>
      </c>
      <c r="V6" s="149" t="s">
        <v>262</v>
      </c>
      <c r="W6" s="315" t="s">
        <v>323</v>
      </c>
      <c r="X6" s="315" t="s">
        <v>302</v>
      </c>
      <c r="Y6" s="315" t="s">
        <v>375</v>
      </c>
      <c r="Z6" s="315" t="s">
        <v>302</v>
      </c>
      <c r="AA6" s="315" t="s">
        <v>355</v>
      </c>
      <c r="AB6" s="315" t="s">
        <v>302</v>
      </c>
      <c r="AC6" s="314" t="s">
        <v>333</v>
      </c>
      <c r="AD6" s="314" t="s">
        <v>302</v>
      </c>
      <c r="AE6" s="314" t="s">
        <v>358</v>
      </c>
      <c r="AF6" s="314" t="s">
        <v>302</v>
      </c>
      <c r="AG6" s="317" t="s">
        <v>331</v>
      </c>
      <c r="AH6" s="315" t="s">
        <v>302</v>
      </c>
      <c r="AI6" s="314" t="s">
        <v>381</v>
      </c>
      <c r="AJ6" s="315" t="s">
        <v>302</v>
      </c>
      <c r="AK6" s="314" t="s">
        <v>377</v>
      </c>
      <c r="AL6" s="315" t="s">
        <v>302</v>
      </c>
      <c r="AM6" s="314" t="s">
        <v>405</v>
      </c>
      <c r="AN6" s="315" t="s">
        <v>302</v>
      </c>
      <c r="AO6" s="314" t="s">
        <v>407</v>
      </c>
      <c r="AP6" s="315" t="s">
        <v>302</v>
      </c>
      <c r="AQ6" s="314" t="s">
        <v>318</v>
      </c>
      <c r="AR6" s="315" t="s">
        <v>302</v>
      </c>
      <c r="AS6" s="314" t="s">
        <v>330</v>
      </c>
      <c r="AT6" s="315" t="s">
        <v>302</v>
      </c>
      <c r="AU6" s="314" t="s">
        <v>334</v>
      </c>
      <c r="AV6" s="315" t="s">
        <v>302</v>
      </c>
      <c r="AW6" s="314" t="s">
        <v>318</v>
      </c>
      <c r="AX6" s="315" t="s">
        <v>302</v>
      </c>
      <c r="AY6" s="314" t="s">
        <v>318</v>
      </c>
      <c r="AZ6" s="314" t="s">
        <v>302</v>
      </c>
      <c r="BA6" s="314" t="s">
        <v>322</v>
      </c>
      <c r="BB6" s="315" t="s">
        <v>302</v>
      </c>
      <c r="BC6" s="314" t="s">
        <v>318</v>
      </c>
      <c r="BD6" s="315" t="s">
        <v>302</v>
      </c>
      <c r="BE6" s="314" t="s">
        <v>325</v>
      </c>
      <c r="BF6" s="315" t="s">
        <v>302</v>
      </c>
      <c r="BG6" s="314" t="s">
        <v>331</v>
      </c>
      <c r="BH6" s="315" t="s">
        <v>302</v>
      </c>
      <c r="BI6" s="314" t="s">
        <v>340</v>
      </c>
      <c r="BJ6" s="315" t="s">
        <v>302</v>
      </c>
      <c r="BK6" s="314" t="s">
        <v>349</v>
      </c>
      <c r="BL6" s="315" t="s">
        <v>302</v>
      </c>
      <c r="BM6" s="314" t="s">
        <v>399</v>
      </c>
      <c r="BN6" s="320" t="s">
        <v>302</v>
      </c>
      <c r="BO6" s="320" t="s">
        <v>396</v>
      </c>
      <c r="BP6" s="320" t="s">
        <v>302</v>
      </c>
      <c r="BQ6" s="314" t="s">
        <v>396</v>
      </c>
      <c r="BR6" s="321" t="s">
        <v>302</v>
      </c>
      <c r="BS6" s="314" t="s">
        <v>353</v>
      </c>
      <c r="BT6" s="315" t="s">
        <v>302</v>
      </c>
      <c r="BU6" s="314" t="s">
        <v>357</v>
      </c>
      <c r="BV6" s="315" t="s">
        <v>302</v>
      </c>
      <c r="BW6" s="314" t="s">
        <v>360</v>
      </c>
      <c r="BX6" s="315" t="s">
        <v>302</v>
      </c>
      <c r="BY6" s="314" t="s">
        <v>350</v>
      </c>
      <c r="BZ6" s="315" t="s">
        <v>302</v>
      </c>
      <c r="CA6" s="314" t="s">
        <v>329</v>
      </c>
      <c r="CB6" s="315" t="s">
        <v>302</v>
      </c>
      <c r="CC6" s="314" t="s">
        <v>354</v>
      </c>
      <c r="CD6" s="314" t="s">
        <v>302</v>
      </c>
    </row>
    <row r="7" spans="2:82" ht="18">
      <c r="B7" s="115" t="s">
        <v>14</v>
      </c>
      <c r="C7" s="314" t="s">
        <v>340</v>
      </c>
      <c r="D7" s="315" t="s">
        <v>302</v>
      </c>
      <c r="E7" s="314" t="s">
        <v>336</v>
      </c>
      <c r="F7" s="315" t="s">
        <v>302</v>
      </c>
      <c r="G7" s="315" t="s">
        <v>355</v>
      </c>
      <c r="H7" s="315" t="s">
        <v>302</v>
      </c>
      <c r="I7" s="315" t="s">
        <v>347</v>
      </c>
      <c r="J7" s="315" t="s">
        <v>302</v>
      </c>
      <c r="K7" s="314" t="s">
        <v>348</v>
      </c>
      <c r="L7" s="315" t="s">
        <v>302</v>
      </c>
      <c r="M7" s="314" t="s">
        <v>348</v>
      </c>
      <c r="N7" s="315" t="s">
        <v>302</v>
      </c>
      <c r="O7" s="149" t="s">
        <v>503</v>
      </c>
      <c r="P7" s="147">
        <v>0.01</v>
      </c>
      <c r="Q7" s="149" t="s">
        <v>503</v>
      </c>
      <c r="R7" s="147">
        <v>0.01</v>
      </c>
      <c r="S7" s="147">
        <v>0.01</v>
      </c>
      <c r="T7" s="149" t="s">
        <v>513</v>
      </c>
      <c r="U7" s="315" t="s">
        <v>429</v>
      </c>
      <c r="V7" s="315" t="s">
        <v>302</v>
      </c>
      <c r="W7" s="315" t="s">
        <v>348</v>
      </c>
      <c r="X7" s="315" t="s">
        <v>302</v>
      </c>
      <c r="Y7" s="315" t="s">
        <v>348</v>
      </c>
      <c r="Z7" s="315" t="s">
        <v>302</v>
      </c>
      <c r="AA7" s="315" t="s">
        <v>354</v>
      </c>
      <c r="AB7" s="315" t="s">
        <v>302</v>
      </c>
      <c r="AC7" s="314" t="s">
        <v>351</v>
      </c>
      <c r="AD7" s="314" t="s">
        <v>302</v>
      </c>
      <c r="AE7" s="314" t="s">
        <v>348</v>
      </c>
      <c r="AF7" s="314" t="s">
        <v>302</v>
      </c>
      <c r="AG7" s="317" t="s">
        <v>332</v>
      </c>
      <c r="AH7" s="315" t="s">
        <v>302</v>
      </c>
      <c r="AI7" s="314" t="s">
        <v>327</v>
      </c>
      <c r="AJ7" s="315" t="s">
        <v>302</v>
      </c>
      <c r="AK7" s="314" t="s">
        <v>327</v>
      </c>
      <c r="AL7" s="315" t="s">
        <v>302</v>
      </c>
      <c r="AM7" s="148">
        <v>0.99</v>
      </c>
      <c r="AN7" s="148">
        <v>0.12</v>
      </c>
      <c r="AO7" s="314" t="s">
        <v>324</v>
      </c>
      <c r="AP7" s="315" t="s">
        <v>302</v>
      </c>
      <c r="AQ7" s="148">
        <v>0.75</v>
      </c>
      <c r="AR7" s="148">
        <v>0.09</v>
      </c>
      <c r="AS7" s="314" t="s">
        <v>329</v>
      </c>
      <c r="AT7" s="315" t="s">
        <v>302</v>
      </c>
      <c r="AU7" s="148">
        <v>0.64</v>
      </c>
      <c r="AV7" s="153">
        <v>0.1</v>
      </c>
      <c r="AW7" s="314" t="s">
        <v>317</v>
      </c>
      <c r="AX7" s="315" t="s">
        <v>302</v>
      </c>
      <c r="AY7" s="153">
        <v>1.6</v>
      </c>
      <c r="AZ7" s="148">
        <v>0.28000000000000003</v>
      </c>
      <c r="BA7" s="147">
        <v>0.24</v>
      </c>
      <c r="BB7" s="148">
        <v>0.03</v>
      </c>
      <c r="BC7" s="148">
        <v>1.1200000000000001</v>
      </c>
      <c r="BD7" s="148">
        <v>0.04</v>
      </c>
      <c r="BE7" s="314" t="s">
        <v>326</v>
      </c>
      <c r="BF7" s="315" t="s">
        <v>302</v>
      </c>
      <c r="BG7" s="314" t="s">
        <v>347</v>
      </c>
      <c r="BH7" s="315" t="s">
        <v>302</v>
      </c>
      <c r="BI7" s="314" t="s">
        <v>340</v>
      </c>
      <c r="BJ7" s="315" t="s">
        <v>302</v>
      </c>
      <c r="BK7" s="314" t="s">
        <v>349</v>
      </c>
      <c r="BL7" s="315" t="s">
        <v>302</v>
      </c>
      <c r="BM7" s="314" t="s">
        <v>400</v>
      </c>
      <c r="BN7" s="320" t="s">
        <v>302</v>
      </c>
      <c r="BO7" s="320" t="s">
        <v>395</v>
      </c>
      <c r="BP7" s="320" t="s">
        <v>302</v>
      </c>
      <c r="BQ7" s="314" t="s">
        <v>395</v>
      </c>
      <c r="BR7" s="321" t="s">
        <v>302</v>
      </c>
      <c r="BS7" s="314" t="s">
        <v>354</v>
      </c>
      <c r="BT7" s="315" t="s">
        <v>302</v>
      </c>
      <c r="BU7" s="314" t="s">
        <v>350</v>
      </c>
      <c r="BV7" s="315" t="s">
        <v>302</v>
      </c>
      <c r="BW7" s="314" t="s">
        <v>347</v>
      </c>
      <c r="BX7" s="315" t="s">
        <v>302</v>
      </c>
      <c r="BY7" s="314" t="s">
        <v>351</v>
      </c>
      <c r="BZ7" s="315" t="s">
        <v>302</v>
      </c>
      <c r="CA7" s="314" t="s">
        <v>347</v>
      </c>
      <c r="CB7" s="315" t="s">
        <v>302</v>
      </c>
      <c r="CC7" s="314" t="s">
        <v>347</v>
      </c>
      <c r="CD7" s="314" t="s">
        <v>302</v>
      </c>
    </row>
    <row r="8" spans="2:82" ht="19">
      <c r="B8" s="115" t="s">
        <v>16</v>
      </c>
      <c r="C8" s="314" t="s">
        <v>319</v>
      </c>
      <c r="D8" s="315" t="s">
        <v>302</v>
      </c>
      <c r="E8" s="314" t="s">
        <v>338</v>
      </c>
      <c r="F8" s="315" t="s">
        <v>302</v>
      </c>
      <c r="G8" s="315" t="s">
        <v>351</v>
      </c>
      <c r="H8" s="315" t="s">
        <v>302</v>
      </c>
      <c r="I8" s="315" t="s">
        <v>348</v>
      </c>
      <c r="J8" s="315" t="s">
        <v>302</v>
      </c>
      <c r="K8" s="314" t="s">
        <v>347</v>
      </c>
      <c r="L8" s="315" t="s">
        <v>302</v>
      </c>
      <c r="M8" s="314" t="s">
        <v>351</v>
      </c>
      <c r="N8" s="315" t="s">
        <v>302</v>
      </c>
      <c r="O8" s="315" t="s">
        <v>347</v>
      </c>
      <c r="P8" s="315" t="s">
        <v>302</v>
      </c>
      <c r="Q8" s="314" t="s">
        <v>355</v>
      </c>
      <c r="R8" s="315" t="s">
        <v>302</v>
      </c>
      <c r="S8" s="316" t="s">
        <v>348</v>
      </c>
      <c r="T8" s="316" t="s">
        <v>302</v>
      </c>
      <c r="U8" s="315" t="s">
        <v>348</v>
      </c>
      <c r="V8" s="315" t="s">
        <v>302</v>
      </c>
      <c r="W8" s="315" t="s">
        <v>350</v>
      </c>
      <c r="X8" s="315" t="s">
        <v>302</v>
      </c>
      <c r="Y8" s="315" t="s">
        <v>355</v>
      </c>
      <c r="Z8" s="315" t="s">
        <v>302</v>
      </c>
      <c r="AA8" s="315" t="s">
        <v>355</v>
      </c>
      <c r="AB8" s="315" t="s">
        <v>302</v>
      </c>
      <c r="AC8" s="314" t="s">
        <v>329</v>
      </c>
      <c r="AD8" s="314" t="s">
        <v>302</v>
      </c>
      <c r="AE8" s="314" t="s">
        <v>350</v>
      </c>
      <c r="AF8" s="314" t="s">
        <v>302</v>
      </c>
      <c r="AG8" s="317" t="s">
        <v>331</v>
      </c>
      <c r="AH8" s="315" t="s">
        <v>302</v>
      </c>
      <c r="AI8" s="314" t="s">
        <v>382</v>
      </c>
      <c r="AJ8" s="315" t="s">
        <v>302</v>
      </c>
      <c r="AK8" s="314" t="s">
        <v>336</v>
      </c>
      <c r="AL8" s="315" t="s">
        <v>302</v>
      </c>
      <c r="AM8" s="314" t="s">
        <v>326</v>
      </c>
      <c r="AN8" s="315" t="s">
        <v>302</v>
      </c>
      <c r="AO8" s="314" t="s">
        <v>330</v>
      </c>
      <c r="AP8" s="315" t="s">
        <v>302</v>
      </c>
      <c r="AQ8" s="148">
        <v>0.23</v>
      </c>
      <c r="AR8" s="148">
        <v>0.02</v>
      </c>
      <c r="AS8" s="148">
        <v>0.04</v>
      </c>
      <c r="AT8" s="148">
        <v>0.01</v>
      </c>
      <c r="AU8" s="154">
        <v>0.13</v>
      </c>
      <c r="AV8" s="154">
        <v>0.02</v>
      </c>
      <c r="AW8" s="154" t="s">
        <v>504</v>
      </c>
      <c r="AX8" s="154">
        <v>0.04</v>
      </c>
      <c r="AY8" s="314" t="s">
        <v>319</v>
      </c>
      <c r="AZ8" s="314" t="s">
        <v>302</v>
      </c>
      <c r="BA8" s="314" t="s">
        <v>323</v>
      </c>
      <c r="BB8" s="315" t="s">
        <v>302</v>
      </c>
      <c r="BC8" s="148">
        <v>0.41</v>
      </c>
      <c r="BD8" s="148">
        <v>2.3999999999999998E-3</v>
      </c>
      <c r="BE8" s="314" t="s">
        <v>327</v>
      </c>
      <c r="BF8" s="315" t="s">
        <v>302</v>
      </c>
      <c r="BG8" s="314" t="s">
        <v>354</v>
      </c>
      <c r="BH8" s="315" t="s">
        <v>302</v>
      </c>
      <c r="BI8" s="148" t="s">
        <v>505</v>
      </c>
      <c r="BJ8" s="148">
        <v>2.8000000000000001E-2</v>
      </c>
      <c r="BK8" s="314" t="s">
        <v>349</v>
      </c>
      <c r="BL8" s="315" t="s">
        <v>302</v>
      </c>
      <c r="BM8" s="148">
        <v>1.75</v>
      </c>
      <c r="BN8" s="152">
        <v>0.47</v>
      </c>
      <c r="BO8" s="152" t="s">
        <v>506</v>
      </c>
      <c r="BP8" s="152">
        <v>3.0000000000000001E-3</v>
      </c>
      <c r="BQ8" s="314" t="s">
        <v>396</v>
      </c>
      <c r="BR8" s="321" t="s">
        <v>302</v>
      </c>
      <c r="BS8" s="314" t="s">
        <v>338</v>
      </c>
      <c r="BT8" s="315" t="s">
        <v>302</v>
      </c>
      <c r="BU8" s="314" t="s">
        <v>358</v>
      </c>
      <c r="BV8" s="315" t="s">
        <v>302</v>
      </c>
      <c r="BW8" s="314" t="s">
        <v>354</v>
      </c>
      <c r="BX8" s="315" t="s">
        <v>302</v>
      </c>
      <c r="BY8" s="314" t="s">
        <v>350</v>
      </c>
      <c r="BZ8" s="315" t="s">
        <v>302</v>
      </c>
      <c r="CA8" s="314" t="s">
        <v>329</v>
      </c>
      <c r="CB8" s="315" t="s">
        <v>302</v>
      </c>
      <c r="CC8" s="314" t="s">
        <v>354</v>
      </c>
      <c r="CD8" s="314" t="s">
        <v>302</v>
      </c>
    </row>
    <row r="9" spans="2:82" ht="18">
      <c r="B9" s="115" t="s">
        <v>20</v>
      </c>
      <c r="C9" s="314" t="s">
        <v>319</v>
      </c>
      <c r="D9" s="315" t="s">
        <v>302</v>
      </c>
      <c r="E9" s="314" t="s">
        <v>338</v>
      </c>
      <c r="F9" s="315" t="s">
        <v>302</v>
      </c>
      <c r="G9" s="315" t="s">
        <v>351</v>
      </c>
      <c r="H9" s="315" t="s">
        <v>302</v>
      </c>
      <c r="I9" s="315" t="s">
        <v>348</v>
      </c>
      <c r="J9" s="315" t="s">
        <v>302</v>
      </c>
      <c r="K9" s="314" t="s">
        <v>347</v>
      </c>
      <c r="L9" s="315" t="s">
        <v>302</v>
      </c>
      <c r="M9" s="314" t="s">
        <v>351</v>
      </c>
      <c r="N9" s="315" t="s">
        <v>302</v>
      </c>
      <c r="O9" s="315" t="s">
        <v>347</v>
      </c>
      <c r="P9" s="315" t="s">
        <v>302</v>
      </c>
      <c r="Q9" s="314" t="s">
        <v>355</v>
      </c>
      <c r="R9" s="315" t="s">
        <v>302</v>
      </c>
      <c r="S9" s="149" t="s">
        <v>507</v>
      </c>
      <c r="T9" s="149" t="s">
        <v>514</v>
      </c>
      <c r="U9" s="315" t="s">
        <v>348</v>
      </c>
      <c r="V9" s="315" t="s">
        <v>302</v>
      </c>
      <c r="W9" s="315" t="s">
        <v>350</v>
      </c>
      <c r="X9" s="315" t="s">
        <v>302</v>
      </c>
      <c r="Y9" s="315" t="s">
        <v>355</v>
      </c>
      <c r="Z9" s="315" t="s">
        <v>302</v>
      </c>
      <c r="AA9" s="315" t="s">
        <v>355</v>
      </c>
      <c r="AB9" s="315" t="s">
        <v>302</v>
      </c>
      <c r="AC9" s="314" t="s">
        <v>329</v>
      </c>
      <c r="AD9" s="314" t="s">
        <v>302</v>
      </c>
      <c r="AE9" s="314" t="s">
        <v>350</v>
      </c>
      <c r="AF9" s="314" t="s">
        <v>302</v>
      </c>
      <c r="AG9" s="155">
        <v>0.24</v>
      </c>
      <c r="AH9" s="148">
        <v>0.03</v>
      </c>
      <c r="AI9" s="314" t="s">
        <v>382</v>
      </c>
      <c r="AJ9" s="315" t="s">
        <v>302</v>
      </c>
      <c r="AK9" s="314" t="s">
        <v>336</v>
      </c>
      <c r="AL9" s="315" t="s">
        <v>302</v>
      </c>
      <c r="AM9" s="148">
        <v>0.55000000000000004</v>
      </c>
      <c r="AN9" s="148">
        <v>0.14000000000000001</v>
      </c>
      <c r="AO9" s="148">
        <v>0.39</v>
      </c>
      <c r="AP9" s="148">
        <v>6.9999999999999999E-4</v>
      </c>
      <c r="AQ9" s="148">
        <v>0.26</v>
      </c>
      <c r="AR9" s="148">
        <v>0.02</v>
      </c>
      <c r="AS9" s="148">
        <v>0.09</v>
      </c>
      <c r="AT9" s="148">
        <v>0.02</v>
      </c>
      <c r="AU9" s="148">
        <v>0.23</v>
      </c>
      <c r="AV9" s="148">
        <v>0.06</v>
      </c>
      <c r="AW9" s="314" t="s">
        <v>319</v>
      </c>
      <c r="AX9" s="315" t="s">
        <v>302</v>
      </c>
      <c r="AY9" s="148">
        <v>0.67</v>
      </c>
      <c r="AZ9" s="148">
        <v>0.24</v>
      </c>
      <c r="BA9" s="147">
        <v>0.45</v>
      </c>
      <c r="BB9" s="148">
        <v>0.12</v>
      </c>
      <c r="BC9" s="148">
        <v>0.9</v>
      </c>
      <c r="BD9" s="148">
        <v>7.0000000000000007E-2</v>
      </c>
      <c r="BE9" s="148">
        <v>0.26</v>
      </c>
      <c r="BF9" s="148">
        <v>0.09</v>
      </c>
      <c r="BG9" s="314" t="s">
        <v>347</v>
      </c>
      <c r="BH9" s="315" t="s">
        <v>302</v>
      </c>
      <c r="BI9" s="314" t="s">
        <v>340</v>
      </c>
      <c r="BJ9" s="315" t="s">
        <v>302</v>
      </c>
      <c r="BK9" s="314" t="s">
        <v>349</v>
      </c>
      <c r="BL9" s="315" t="s">
        <v>302</v>
      </c>
      <c r="BM9" s="314" t="s">
        <v>399</v>
      </c>
      <c r="BN9" s="320" t="s">
        <v>302</v>
      </c>
      <c r="BO9" s="320" t="s">
        <v>395</v>
      </c>
      <c r="BP9" s="320" t="s">
        <v>302</v>
      </c>
      <c r="BQ9" s="314" t="s">
        <v>395</v>
      </c>
      <c r="BR9" s="321" t="s">
        <v>302</v>
      </c>
      <c r="BS9" s="314" t="s">
        <v>354</v>
      </c>
      <c r="BT9" s="315" t="s">
        <v>302</v>
      </c>
      <c r="BU9" s="314" t="s">
        <v>350</v>
      </c>
      <c r="BV9" s="315" t="s">
        <v>302</v>
      </c>
      <c r="BW9" s="314" t="s">
        <v>347</v>
      </c>
      <c r="BX9" s="315" t="s">
        <v>302</v>
      </c>
      <c r="BY9" s="314" t="s">
        <v>352</v>
      </c>
      <c r="BZ9" s="315" t="s">
        <v>302</v>
      </c>
      <c r="CA9" s="314" t="s">
        <v>323</v>
      </c>
      <c r="CB9" s="315" t="s">
        <v>302</v>
      </c>
      <c r="CC9" s="314" t="s">
        <v>333</v>
      </c>
      <c r="CD9" s="314" t="s">
        <v>302</v>
      </c>
    </row>
    <row r="10" spans="2:82">
      <c r="B10" s="115" t="s">
        <v>22</v>
      </c>
      <c r="C10" s="314" t="s">
        <v>340</v>
      </c>
      <c r="D10" s="315" t="s">
        <v>302</v>
      </c>
      <c r="E10" s="314" t="s">
        <v>336</v>
      </c>
      <c r="F10" s="315" t="s">
        <v>302</v>
      </c>
      <c r="G10" s="315" t="s">
        <v>355</v>
      </c>
      <c r="H10" s="315" t="s">
        <v>302</v>
      </c>
      <c r="I10" s="315" t="s">
        <v>347</v>
      </c>
      <c r="J10" s="315" t="s">
        <v>302</v>
      </c>
      <c r="K10" s="314" t="s">
        <v>329</v>
      </c>
      <c r="L10" s="315" t="s">
        <v>302</v>
      </c>
      <c r="M10" s="314" t="s">
        <v>372</v>
      </c>
      <c r="N10" s="315" t="s">
        <v>302</v>
      </c>
      <c r="O10" s="315" t="s">
        <v>354</v>
      </c>
      <c r="P10" s="315" t="s">
        <v>302</v>
      </c>
      <c r="Q10" s="314" t="s">
        <v>352</v>
      </c>
      <c r="R10" s="315" t="s">
        <v>302</v>
      </c>
      <c r="S10" s="316" t="s">
        <v>351</v>
      </c>
      <c r="T10" s="316" t="s">
        <v>302</v>
      </c>
      <c r="U10" s="315" t="s">
        <v>347</v>
      </c>
      <c r="V10" s="315" t="s">
        <v>302</v>
      </c>
      <c r="W10" s="315" t="s">
        <v>323</v>
      </c>
      <c r="X10" s="315" t="s">
        <v>302</v>
      </c>
      <c r="Y10" s="315" t="s">
        <v>375</v>
      </c>
      <c r="Z10" s="315" t="s">
        <v>302</v>
      </c>
      <c r="AA10" s="315" t="s">
        <v>354</v>
      </c>
      <c r="AB10" s="315" t="s">
        <v>302</v>
      </c>
      <c r="AC10" s="314" t="s">
        <v>333</v>
      </c>
      <c r="AD10" s="314" t="s">
        <v>302</v>
      </c>
      <c r="AE10" s="314" t="s">
        <v>358</v>
      </c>
      <c r="AF10" s="314" t="s">
        <v>302</v>
      </c>
      <c r="AG10" s="317" t="s">
        <v>332</v>
      </c>
      <c r="AH10" s="315" t="s">
        <v>302</v>
      </c>
      <c r="AI10" s="314" t="s">
        <v>381</v>
      </c>
      <c r="AJ10" s="315" t="s">
        <v>302</v>
      </c>
      <c r="AK10" s="314" t="s">
        <v>377</v>
      </c>
      <c r="AL10" s="315" t="s">
        <v>302</v>
      </c>
      <c r="AM10" s="314" t="s">
        <v>404</v>
      </c>
      <c r="AN10" s="315" t="s">
        <v>302</v>
      </c>
      <c r="AO10" s="314" t="s">
        <v>324</v>
      </c>
      <c r="AP10" s="315" t="s">
        <v>302</v>
      </c>
      <c r="AQ10" s="314" t="s">
        <v>317</v>
      </c>
      <c r="AR10" s="315" t="s">
        <v>302</v>
      </c>
      <c r="AS10" s="148">
        <v>0.09</v>
      </c>
      <c r="AT10" s="148">
        <v>0.01</v>
      </c>
      <c r="AU10" s="314" t="s">
        <v>333</v>
      </c>
      <c r="AV10" s="315" t="s">
        <v>302</v>
      </c>
      <c r="AW10" s="314" t="s">
        <v>317</v>
      </c>
      <c r="AX10" s="315" t="s">
        <v>302</v>
      </c>
      <c r="AY10" s="314" t="s">
        <v>317</v>
      </c>
      <c r="AZ10" s="314" t="s">
        <v>302</v>
      </c>
      <c r="BA10" s="314" t="s">
        <v>321</v>
      </c>
      <c r="BB10" s="315" t="s">
        <v>302</v>
      </c>
      <c r="BC10" s="314" t="s">
        <v>317</v>
      </c>
      <c r="BD10" s="315" t="s">
        <v>302</v>
      </c>
      <c r="BE10" s="314" t="s">
        <v>326</v>
      </c>
      <c r="BF10" s="315" t="s">
        <v>302</v>
      </c>
      <c r="BG10" s="314" t="s">
        <v>354</v>
      </c>
      <c r="BH10" s="315" t="s">
        <v>302</v>
      </c>
      <c r="BI10" s="314" t="s">
        <v>340</v>
      </c>
      <c r="BJ10" s="315" t="s">
        <v>302</v>
      </c>
      <c r="BK10" s="314" t="s">
        <v>327</v>
      </c>
      <c r="BL10" s="315" t="s">
        <v>302</v>
      </c>
      <c r="BM10" s="314" t="s">
        <v>400</v>
      </c>
      <c r="BN10" s="320" t="s">
        <v>302</v>
      </c>
      <c r="BO10" s="320" t="s">
        <v>333</v>
      </c>
      <c r="BP10" s="320" t="s">
        <v>302</v>
      </c>
      <c r="BQ10" s="314" t="s">
        <v>333</v>
      </c>
      <c r="BR10" s="321" t="s">
        <v>302</v>
      </c>
      <c r="BS10" s="314" t="s">
        <v>338</v>
      </c>
      <c r="BT10" s="315" t="s">
        <v>302</v>
      </c>
      <c r="BU10" s="314" t="s">
        <v>358</v>
      </c>
      <c r="BV10" s="315" t="s">
        <v>302</v>
      </c>
      <c r="BW10" s="314" t="s">
        <v>354</v>
      </c>
      <c r="BX10" s="315" t="s">
        <v>302</v>
      </c>
      <c r="BY10" s="314" t="s">
        <v>350</v>
      </c>
      <c r="BZ10" s="315" t="s">
        <v>302</v>
      </c>
      <c r="CA10" s="314" t="s">
        <v>329</v>
      </c>
      <c r="CB10" s="315" t="s">
        <v>302</v>
      </c>
      <c r="CC10" s="314" t="s">
        <v>354</v>
      </c>
      <c r="CD10" s="314" t="s">
        <v>302</v>
      </c>
    </row>
    <row r="11" spans="2:82">
      <c r="B11" s="115" t="s">
        <v>24</v>
      </c>
      <c r="C11" s="314" t="s">
        <v>319</v>
      </c>
      <c r="D11" s="315" t="s">
        <v>302</v>
      </c>
      <c r="E11" s="314" t="s">
        <v>338</v>
      </c>
      <c r="F11" s="315" t="s">
        <v>302</v>
      </c>
      <c r="G11" s="315" t="s">
        <v>351</v>
      </c>
      <c r="H11" s="315" t="s">
        <v>302</v>
      </c>
      <c r="I11" s="315" t="s">
        <v>348</v>
      </c>
      <c r="J11" s="315" t="s">
        <v>302</v>
      </c>
      <c r="K11" s="314" t="s">
        <v>347</v>
      </c>
      <c r="L11" s="315" t="s">
        <v>302</v>
      </c>
      <c r="M11" s="314" t="s">
        <v>351</v>
      </c>
      <c r="N11" s="315" t="s">
        <v>302</v>
      </c>
      <c r="O11" s="315" t="s">
        <v>347</v>
      </c>
      <c r="P11" s="315" t="s">
        <v>302</v>
      </c>
      <c r="Q11" s="314" t="s">
        <v>355</v>
      </c>
      <c r="R11" s="315" t="s">
        <v>302</v>
      </c>
      <c r="S11" s="316" t="s">
        <v>348</v>
      </c>
      <c r="T11" s="316" t="s">
        <v>302</v>
      </c>
      <c r="U11" s="315" t="s">
        <v>348</v>
      </c>
      <c r="V11" s="315" t="s">
        <v>302</v>
      </c>
      <c r="W11" s="315" t="s">
        <v>350</v>
      </c>
      <c r="X11" s="315" t="s">
        <v>302</v>
      </c>
      <c r="Y11" s="315" t="s">
        <v>355</v>
      </c>
      <c r="Z11" s="315" t="s">
        <v>302</v>
      </c>
      <c r="AA11" s="315" t="s">
        <v>354</v>
      </c>
      <c r="AB11" s="315" t="s">
        <v>302</v>
      </c>
      <c r="AC11" s="314" t="s">
        <v>329</v>
      </c>
      <c r="AD11" s="314" t="s">
        <v>302</v>
      </c>
      <c r="AE11" s="314" t="s">
        <v>350</v>
      </c>
      <c r="AF11" s="314" t="s">
        <v>302</v>
      </c>
      <c r="AG11" s="317" t="s">
        <v>332</v>
      </c>
      <c r="AH11" s="315" t="s">
        <v>302</v>
      </c>
      <c r="AI11" s="314" t="s">
        <v>382</v>
      </c>
      <c r="AJ11" s="315" t="s">
        <v>302</v>
      </c>
      <c r="AK11" s="314" t="s">
        <v>336</v>
      </c>
      <c r="AL11" s="315" t="s">
        <v>302</v>
      </c>
      <c r="AM11" s="314" t="s">
        <v>326</v>
      </c>
      <c r="AN11" s="315" t="s">
        <v>302</v>
      </c>
      <c r="AO11" s="314" t="s">
        <v>330</v>
      </c>
      <c r="AP11" s="315" t="s">
        <v>302</v>
      </c>
      <c r="AQ11" s="314" t="s">
        <v>319</v>
      </c>
      <c r="AR11" s="315" t="s">
        <v>302</v>
      </c>
      <c r="AS11" s="148">
        <v>7.0000000000000007E-2</v>
      </c>
      <c r="AT11" s="148">
        <v>0.01</v>
      </c>
      <c r="AU11" s="148">
        <v>0.14000000000000001</v>
      </c>
      <c r="AV11" s="148">
        <v>0.04</v>
      </c>
      <c r="AW11" s="314" t="s">
        <v>319</v>
      </c>
      <c r="AX11" s="315" t="s">
        <v>302</v>
      </c>
      <c r="AY11" s="314" t="s">
        <v>319</v>
      </c>
      <c r="AZ11" s="314" t="s">
        <v>302</v>
      </c>
      <c r="BA11" s="314" t="s">
        <v>323</v>
      </c>
      <c r="BB11" s="315" t="s">
        <v>302</v>
      </c>
      <c r="BC11" s="314" t="s">
        <v>319</v>
      </c>
      <c r="BD11" s="315" t="s">
        <v>302</v>
      </c>
      <c r="BE11" s="314" t="s">
        <v>327</v>
      </c>
      <c r="BF11" s="315" t="s">
        <v>302</v>
      </c>
      <c r="BG11" s="314" t="s">
        <v>354</v>
      </c>
      <c r="BH11" s="315" t="s">
        <v>302</v>
      </c>
      <c r="BI11" s="314" t="s">
        <v>340</v>
      </c>
      <c r="BJ11" s="315" t="s">
        <v>302</v>
      </c>
      <c r="BK11" s="314" t="s">
        <v>349</v>
      </c>
      <c r="BL11" s="315" t="s">
        <v>302</v>
      </c>
      <c r="BM11" s="314" t="s">
        <v>400</v>
      </c>
      <c r="BN11" s="320" t="s">
        <v>302</v>
      </c>
      <c r="BO11" s="320" t="s">
        <v>396</v>
      </c>
      <c r="BP11" s="320" t="s">
        <v>302</v>
      </c>
      <c r="BQ11" s="314" t="s">
        <v>396</v>
      </c>
      <c r="BR11" s="321" t="s">
        <v>302</v>
      </c>
      <c r="BS11" s="314" t="s">
        <v>338</v>
      </c>
      <c r="BT11" s="315" t="s">
        <v>302</v>
      </c>
      <c r="BU11" s="314" t="s">
        <v>358</v>
      </c>
      <c r="BV11" s="315" t="s">
        <v>302</v>
      </c>
      <c r="BW11" s="314" t="s">
        <v>354</v>
      </c>
      <c r="BX11" s="315" t="s">
        <v>302</v>
      </c>
      <c r="BY11" s="314" t="s">
        <v>350</v>
      </c>
      <c r="BZ11" s="315" t="s">
        <v>302</v>
      </c>
      <c r="CA11" s="314" t="s">
        <v>329</v>
      </c>
      <c r="CB11" s="315" t="s">
        <v>302</v>
      </c>
      <c r="CC11" s="314" t="s">
        <v>354</v>
      </c>
      <c r="CD11" s="314" t="s">
        <v>302</v>
      </c>
    </row>
    <row r="12" spans="2:82">
      <c r="B12" s="115" t="s">
        <v>26</v>
      </c>
      <c r="C12" s="314" t="s">
        <v>319</v>
      </c>
      <c r="D12" s="315" t="s">
        <v>302</v>
      </c>
      <c r="E12" s="314" t="s">
        <v>338</v>
      </c>
      <c r="F12" s="315" t="s">
        <v>302</v>
      </c>
      <c r="G12" s="315" t="s">
        <v>351</v>
      </c>
      <c r="H12" s="315" t="s">
        <v>302</v>
      </c>
      <c r="I12" s="315" t="s">
        <v>348</v>
      </c>
      <c r="J12" s="315" t="s">
        <v>302</v>
      </c>
      <c r="K12" s="314" t="s">
        <v>329</v>
      </c>
      <c r="L12" s="315" t="s">
        <v>302</v>
      </c>
      <c r="M12" s="314" t="s">
        <v>372</v>
      </c>
      <c r="N12" s="315" t="s">
        <v>302</v>
      </c>
      <c r="O12" s="315" t="s">
        <v>347</v>
      </c>
      <c r="P12" s="315" t="s">
        <v>302</v>
      </c>
      <c r="Q12" s="314" t="s">
        <v>355</v>
      </c>
      <c r="R12" s="315" t="s">
        <v>302</v>
      </c>
      <c r="S12" s="316" t="s">
        <v>351</v>
      </c>
      <c r="T12" s="316" t="s">
        <v>302</v>
      </c>
      <c r="U12" s="315" t="s">
        <v>347</v>
      </c>
      <c r="V12" s="315" t="s">
        <v>302</v>
      </c>
      <c r="W12" s="315" t="s">
        <v>323</v>
      </c>
      <c r="X12" s="315" t="s">
        <v>302</v>
      </c>
      <c r="Y12" s="315" t="s">
        <v>375</v>
      </c>
      <c r="Z12" s="315" t="s">
        <v>302</v>
      </c>
      <c r="AA12" s="315" t="s">
        <v>388</v>
      </c>
      <c r="AB12" s="315" t="s">
        <v>302</v>
      </c>
      <c r="AC12" s="314" t="s">
        <v>333</v>
      </c>
      <c r="AD12" s="314" t="s">
        <v>302</v>
      </c>
      <c r="AE12" s="314" t="s">
        <v>358</v>
      </c>
      <c r="AF12" s="314" t="s">
        <v>302</v>
      </c>
      <c r="AG12" s="317" t="s">
        <v>391</v>
      </c>
      <c r="AH12" s="315" t="s">
        <v>302</v>
      </c>
      <c r="AI12" s="314" t="s">
        <v>381</v>
      </c>
      <c r="AJ12" s="315" t="s">
        <v>302</v>
      </c>
      <c r="AK12" s="314" t="s">
        <v>377</v>
      </c>
      <c r="AL12" s="315" t="s">
        <v>302</v>
      </c>
      <c r="AM12" s="314" t="s">
        <v>326</v>
      </c>
      <c r="AN12" s="315" t="s">
        <v>302</v>
      </c>
      <c r="AO12" s="314" t="s">
        <v>330</v>
      </c>
      <c r="AP12" s="315" t="s">
        <v>302</v>
      </c>
      <c r="AQ12" s="314" t="s">
        <v>319</v>
      </c>
      <c r="AR12" s="315" t="s">
        <v>302</v>
      </c>
      <c r="AS12" s="148">
        <v>0.15</v>
      </c>
      <c r="AT12" s="148">
        <v>0.01</v>
      </c>
      <c r="AU12" s="148">
        <v>0.38</v>
      </c>
      <c r="AV12" s="148">
        <v>0.02</v>
      </c>
      <c r="AW12" s="314" t="s">
        <v>319</v>
      </c>
      <c r="AX12" s="315" t="s">
        <v>302</v>
      </c>
      <c r="AY12" s="314" t="s">
        <v>319</v>
      </c>
      <c r="AZ12" s="314" t="s">
        <v>302</v>
      </c>
      <c r="BA12" s="314" t="s">
        <v>323</v>
      </c>
      <c r="BB12" s="315" t="s">
        <v>302</v>
      </c>
      <c r="BC12" s="314" t="s">
        <v>319</v>
      </c>
      <c r="BD12" s="315" t="s">
        <v>302</v>
      </c>
      <c r="BE12" s="314" t="s">
        <v>327</v>
      </c>
      <c r="BF12" s="315" t="s">
        <v>302</v>
      </c>
      <c r="BG12" s="314" t="s">
        <v>351</v>
      </c>
      <c r="BH12" s="315" t="s">
        <v>302</v>
      </c>
      <c r="BI12" s="314" t="s">
        <v>340</v>
      </c>
      <c r="BJ12" s="315" t="s">
        <v>302</v>
      </c>
      <c r="BK12" s="314" t="s">
        <v>327</v>
      </c>
      <c r="BL12" s="315" t="s">
        <v>302</v>
      </c>
      <c r="BM12" s="314" t="s">
        <v>401</v>
      </c>
      <c r="BN12" s="320" t="s">
        <v>302</v>
      </c>
      <c r="BO12" s="320" t="s">
        <v>333</v>
      </c>
      <c r="BP12" s="320" t="s">
        <v>302</v>
      </c>
      <c r="BQ12" s="314" t="s">
        <v>333</v>
      </c>
      <c r="BR12" s="321" t="s">
        <v>302</v>
      </c>
      <c r="BS12" s="314" t="s">
        <v>355</v>
      </c>
      <c r="BT12" s="315" t="s">
        <v>302</v>
      </c>
      <c r="BU12" s="314" t="s">
        <v>351</v>
      </c>
      <c r="BV12" s="315" t="s">
        <v>302</v>
      </c>
      <c r="BW12" s="314" t="s">
        <v>351</v>
      </c>
      <c r="BX12" s="315" t="s">
        <v>302</v>
      </c>
      <c r="BY12" s="314" t="s">
        <v>350</v>
      </c>
      <c r="BZ12" s="315" t="s">
        <v>302</v>
      </c>
      <c r="CA12" s="314" t="s">
        <v>329</v>
      </c>
      <c r="CB12" s="315" t="s">
        <v>302</v>
      </c>
      <c r="CC12" s="314" t="s">
        <v>354</v>
      </c>
      <c r="CD12" s="314" t="s">
        <v>302</v>
      </c>
    </row>
    <row r="13" spans="2:82">
      <c r="B13" s="115" t="s">
        <v>28</v>
      </c>
      <c r="C13" s="314" t="s">
        <v>340</v>
      </c>
      <c r="D13" s="315" t="s">
        <v>302</v>
      </c>
      <c r="E13" s="314" t="s">
        <v>336</v>
      </c>
      <c r="F13" s="315" t="s">
        <v>302</v>
      </c>
      <c r="G13" s="315" t="s">
        <v>355</v>
      </c>
      <c r="H13" s="315" t="s">
        <v>302</v>
      </c>
      <c r="I13" s="315" t="s">
        <v>347</v>
      </c>
      <c r="J13" s="315" t="s">
        <v>302</v>
      </c>
      <c r="K13" s="314" t="s">
        <v>329</v>
      </c>
      <c r="L13" s="315" t="s">
        <v>302</v>
      </c>
      <c r="M13" s="314" t="s">
        <v>372</v>
      </c>
      <c r="N13" s="315" t="s">
        <v>302</v>
      </c>
      <c r="O13" s="315" t="s">
        <v>354</v>
      </c>
      <c r="P13" s="315" t="s">
        <v>302</v>
      </c>
      <c r="Q13" s="314" t="s">
        <v>352</v>
      </c>
      <c r="R13" s="315" t="s">
        <v>302</v>
      </c>
      <c r="S13" s="316" t="s">
        <v>351</v>
      </c>
      <c r="T13" s="316" t="s">
        <v>302</v>
      </c>
      <c r="U13" s="315" t="s">
        <v>347</v>
      </c>
      <c r="V13" s="315" t="s">
        <v>302</v>
      </c>
      <c r="W13" s="315" t="s">
        <v>323</v>
      </c>
      <c r="X13" s="315" t="s">
        <v>302</v>
      </c>
      <c r="Y13" s="315" t="s">
        <v>375</v>
      </c>
      <c r="Z13" s="315" t="s">
        <v>302</v>
      </c>
      <c r="AA13" s="315" t="s">
        <v>354</v>
      </c>
      <c r="AB13" s="315" t="s">
        <v>302</v>
      </c>
      <c r="AC13" s="314" t="s">
        <v>333</v>
      </c>
      <c r="AD13" s="314" t="s">
        <v>302</v>
      </c>
      <c r="AE13" s="314" t="s">
        <v>358</v>
      </c>
      <c r="AF13" s="314" t="s">
        <v>302</v>
      </c>
      <c r="AG13" s="317" t="s">
        <v>332</v>
      </c>
      <c r="AH13" s="315" t="s">
        <v>302</v>
      </c>
      <c r="AI13" s="314" t="s">
        <v>381</v>
      </c>
      <c r="AJ13" s="315" t="s">
        <v>302</v>
      </c>
      <c r="AK13" s="314" t="s">
        <v>377</v>
      </c>
      <c r="AL13" s="315" t="s">
        <v>302</v>
      </c>
      <c r="AM13" s="314" t="s">
        <v>404</v>
      </c>
      <c r="AN13" s="315" t="s">
        <v>302</v>
      </c>
      <c r="AO13" s="314" t="s">
        <v>324</v>
      </c>
      <c r="AP13" s="315" t="s">
        <v>302</v>
      </c>
      <c r="AQ13" s="314" t="s">
        <v>317</v>
      </c>
      <c r="AR13" s="315" t="s">
        <v>302</v>
      </c>
      <c r="AS13" s="314" t="s">
        <v>329</v>
      </c>
      <c r="AT13" s="315" t="s">
        <v>302</v>
      </c>
      <c r="AU13" s="314" t="s">
        <v>333</v>
      </c>
      <c r="AV13" s="315" t="s">
        <v>302</v>
      </c>
      <c r="AW13" s="314" t="s">
        <v>317</v>
      </c>
      <c r="AX13" s="315" t="s">
        <v>302</v>
      </c>
      <c r="AY13" s="314" t="s">
        <v>317</v>
      </c>
      <c r="AZ13" s="314" t="s">
        <v>302</v>
      </c>
      <c r="BA13" s="314" t="s">
        <v>321</v>
      </c>
      <c r="BB13" s="315" t="s">
        <v>302</v>
      </c>
      <c r="BC13" s="314" t="s">
        <v>317</v>
      </c>
      <c r="BD13" s="315" t="s">
        <v>302</v>
      </c>
      <c r="BE13" s="314" t="s">
        <v>326</v>
      </c>
      <c r="BF13" s="315" t="s">
        <v>302</v>
      </c>
      <c r="BG13" s="314" t="s">
        <v>347</v>
      </c>
      <c r="BH13" s="315" t="s">
        <v>302</v>
      </c>
      <c r="BI13" s="314" t="s">
        <v>402</v>
      </c>
      <c r="BJ13" s="315" t="s">
        <v>302</v>
      </c>
      <c r="BK13" s="314" t="s">
        <v>349</v>
      </c>
      <c r="BL13" s="315" t="s">
        <v>302</v>
      </c>
      <c r="BM13" s="314" t="s">
        <v>400</v>
      </c>
      <c r="BN13" s="320" t="s">
        <v>302</v>
      </c>
      <c r="BO13" s="320" t="s">
        <v>396</v>
      </c>
      <c r="BP13" s="320" t="s">
        <v>302</v>
      </c>
      <c r="BQ13" s="314" t="s">
        <v>396</v>
      </c>
      <c r="BR13" s="321" t="s">
        <v>302</v>
      </c>
      <c r="BS13" s="314" t="s">
        <v>354</v>
      </c>
      <c r="BT13" s="315" t="s">
        <v>302</v>
      </c>
      <c r="BU13" s="314" t="s">
        <v>350</v>
      </c>
      <c r="BV13" s="315" t="s">
        <v>302</v>
      </c>
      <c r="BW13" s="314" t="s">
        <v>347</v>
      </c>
      <c r="BX13" s="315" t="s">
        <v>302</v>
      </c>
      <c r="BY13" s="314" t="s">
        <v>348</v>
      </c>
      <c r="BZ13" s="315" t="s">
        <v>302</v>
      </c>
      <c r="CA13" s="314" t="s">
        <v>348</v>
      </c>
      <c r="CB13" s="315" t="s">
        <v>302</v>
      </c>
      <c r="CC13" s="314" t="s">
        <v>351</v>
      </c>
      <c r="CD13" s="314" t="s">
        <v>302</v>
      </c>
    </row>
    <row r="14" spans="2:82">
      <c r="B14" s="115" t="s">
        <v>30</v>
      </c>
      <c r="C14" s="314" t="s">
        <v>342</v>
      </c>
      <c r="D14" s="315" t="s">
        <v>302</v>
      </c>
      <c r="E14" s="314" t="s">
        <v>339</v>
      </c>
      <c r="F14" s="315" t="s">
        <v>302</v>
      </c>
      <c r="G14" s="315" t="s">
        <v>354</v>
      </c>
      <c r="H14" s="315" t="s">
        <v>302</v>
      </c>
      <c r="I14" s="315" t="s">
        <v>329</v>
      </c>
      <c r="J14" s="315" t="s">
        <v>302</v>
      </c>
      <c r="K14" s="314" t="s">
        <v>330</v>
      </c>
      <c r="L14" s="315" t="s">
        <v>302</v>
      </c>
      <c r="M14" s="314" t="s">
        <v>357</v>
      </c>
      <c r="N14" s="315" t="s">
        <v>302</v>
      </c>
      <c r="O14" s="315" t="s">
        <v>333</v>
      </c>
      <c r="P14" s="315" t="s">
        <v>302</v>
      </c>
      <c r="Q14" s="314" t="s">
        <v>366</v>
      </c>
      <c r="R14" s="315" t="s">
        <v>302</v>
      </c>
      <c r="S14" s="316" t="s">
        <v>372</v>
      </c>
      <c r="T14" s="316" t="s">
        <v>302</v>
      </c>
      <c r="U14" s="315" t="s">
        <v>375</v>
      </c>
      <c r="V14" s="315" t="s">
        <v>302</v>
      </c>
      <c r="W14" s="315" t="s">
        <v>385</v>
      </c>
      <c r="X14" s="315" t="s">
        <v>302</v>
      </c>
      <c r="Y14" s="315" t="s">
        <v>387</v>
      </c>
      <c r="Z14" s="315" t="s">
        <v>302</v>
      </c>
      <c r="AA14" s="315" t="s">
        <v>388</v>
      </c>
      <c r="AB14" s="315" t="s">
        <v>302</v>
      </c>
      <c r="AC14" s="314" t="s">
        <v>369</v>
      </c>
      <c r="AD14" s="314" t="s">
        <v>302</v>
      </c>
      <c r="AE14" s="314" t="s">
        <v>368</v>
      </c>
      <c r="AF14" s="314" t="s">
        <v>302</v>
      </c>
      <c r="AG14" s="317" t="s">
        <v>391</v>
      </c>
      <c r="AH14" s="315" t="s">
        <v>302</v>
      </c>
      <c r="AI14" s="314" t="s">
        <v>383</v>
      </c>
      <c r="AJ14" s="315" t="s">
        <v>302</v>
      </c>
      <c r="AK14" s="314" t="s">
        <v>378</v>
      </c>
      <c r="AL14" s="315" t="s">
        <v>302</v>
      </c>
      <c r="AM14" s="314" t="s">
        <v>406</v>
      </c>
      <c r="AN14" s="315" t="s">
        <v>302</v>
      </c>
      <c r="AO14" s="314" t="s">
        <v>322</v>
      </c>
      <c r="AP14" s="315" t="s">
        <v>302</v>
      </c>
      <c r="AQ14" s="314" t="s">
        <v>320</v>
      </c>
      <c r="AR14" s="315" t="s">
        <v>302</v>
      </c>
      <c r="AS14" s="314" t="s">
        <v>331</v>
      </c>
      <c r="AT14" s="315" t="s">
        <v>302</v>
      </c>
      <c r="AU14" s="314" t="s">
        <v>335</v>
      </c>
      <c r="AV14" s="315" t="s">
        <v>302</v>
      </c>
      <c r="AW14" s="314" t="s">
        <v>320</v>
      </c>
      <c r="AX14" s="315" t="s">
        <v>302</v>
      </c>
      <c r="AY14" s="314" t="s">
        <v>320</v>
      </c>
      <c r="AZ14" s="314" t="s">
        <v>302</v>
      </c>
      <c r="BA14" s="314" t="s">
        <v>324</v>
      </c>
      <c r="BB14" s="315" t="s">
        <v>302</v>
      </c>
      <c r="BC14" s="314" t="s">
        <v>320</v>
      </c>
      <c r="BD14" s="315" t="s">
        <v>302</v>
      </c>
      <c r="BE14" s="314" t="s">
        <v>328</v>
      </c>
      <c r="BF14" s="315" t="s">
        <v>302</v>
      </c>
      <c r="BG14" s="314" t="s">
        <v>347</v>
      </c>
      <c r="BH14" s="315" t="s">
        <v>302</v>
      </c>
      <c r="BI14" s="314" t="s">
        <v>340</v>
      </c>
      <c r="BJ14" s="315" t="s">
        <v>302</v>
      </c>
      <c r="BK14" s="314" t="s">
        <v>327</v>
      </c>
      <c r="BL14" s="315" t="s">
        <v>302</v>
      </c>
      <c r="BM14" s="314" t="s">
        <v>401</v>
      </c>
      <c r="BN14" s="320" t="s">
        <v>302</v>
      </c>
      <c r="BO14" s="320" t="s">
        <v>335</v>
      </c>
      <c r="BP14" s="320" t="s">
        <v>302</v>
      </c>
      <c r="BQ14" s="314" t="s">
        <v>335</v>
      </c>
      <c r="BR14" s="321" t="s">
        <v>302</v>
      </c>
      <c r="BS14" s="314" t="s">
        <v>354</v>
      </c>
      <c r="BT14" s="315" t="s">
        <v>302</v>
      </c>
      <c r="BU14" s="314" t="s">
        <v>350</v>
      </c>
      <c r="BV14" s="315" t="s">
        <v>302</v>
      </c>
      <c r="BW14" s="314" t="s">
        <v>347</v>
      </c>
      <c r="BX14" s="315" t="s">
        <v>302</v>
      </c>
      <c r="BY14" s="314" t="s">
        <v>338</v>
      </c>
      <c r="BZ14" s="315" t="s">
        <v>302</v>
      </c>
      <c r="CA14" s="314" t="s">
        <v>349</v>
      </c>
      <c r="CB14" s="315" t="s">
        <v>302</v>
      </c>
      <c r="CC14" s="314" t="s">
        <v>335</v>
      </c>
      <c r="CD14" s="314" t="s">
        <v>302</v>
      </c>
    </row>
    <row r="15" spans="2:82">
      <c r="B15" s="115" t="s">
        <v>32</v>
      </c>
      <c r="C15" s="314" t="s">
        <v>341</v>
      </c>
      <c r="D15" s="315" t="s">
        <v>302</v>
      </c>
      <c r="E15" s="314" t="s">
        <v>337</v>
      </c>
      <c r="F15" s="315" t="s">
        <v>302</v>
      </c>
      <c r="G15" s="315" t="s">
        <v>360</v>
      </c>
      <c r="H15" s="315" t="s">
        <v>302</v>
      </c>
      <c r="I15" s="315" t="s">
        <v>323</v>
      </c>
      <c r="J15" s="315" t="s">
        <v>302</v>
      </c>
      <c r="K15" s="314" t="s">
        <v>331</v>
      </c>
      <c r="L15" s="315" t="s">
        <v>302</v>
      </c>
      <c r="M15" s="314" t="s">
        <v>358</v>
      </c>
      <c r="N15" s="315" t="s">
        <v>302</v>
      </c>
      <c r="O15" s="315" t="s">
        <v>326</v>
      </c>
      <c r="P15" s="315" t="s">
        <v>302</v>
      </c>
      <c r="Q15" s="314" t="s">
        <v>367</v>
      </c>
      <c r="R15" s="315" t="s">
        <v>302</v>
      </c>
      <c r="S15" s="316" t="s">
        <v>347</v>
      </c>
      <c r="T15" s="316" t="s">
        <v>302</v>
      </c>
      <c r="U15" s="315" t="s">
        <v>350</v>
      </c>
      <c r="V15" s="315" t="s">
        <v>302</v>
      </c>
      <c r="W15" s="315" t="s">
        <v>349</v>
      </c>
      <c r="X15" s="315" t="s">
        <v>302</v>
      </c>
      <c r="Y15" s="315" t="s">
        <v>386</v>
      </c>
      <c r="Z15" s="315" t="s">
        <v>302</v>
      </c>
      <c r="AA15" s="315" t="s">
        <v>388</v>
      </c>
      <c r="AB15" s="315" t="s">
        <v>302</v>
      </c>
      <c r="AC15" s="314" t="s">
        <v>370</v>
      </c>
      <c r="AD15" s="314" t="s">
        <v>302</v>
      </c>
      <c r="AE15" s="314" t="s">
        <v>357</v>
      </c>
      <c r="AF15" s="314" t="s">
        <v>302</v>
      </c>
      <c r="AG15" s="317" t="s">
        <v>391</v>
      </c>
      <c r="AH15" s="315" t="s">
        <v>302</v>
      </c>
      <c r="AI15" s="314" t="s">
        <v>380</v>
      </c>
      <c r="AJ15" s="315" t="s">
        <v>302</v>
      </c>
      <c r="AK15" s="314" t="s">
        <v>376</v>
      </c>
      <c r="AL15" s="315" t="s">
        <v>302</v>
      </c>
      <c r="AM15" s="314" t="s">
        <v>405</v>
      </c>
      <c r="AN15" s="315" t="s">
        <v>302</v>
      </c>
      <c r="AO15" s="314" t="s">
        <v>407</v>
      </c>
      <c r="AP15" s="315" t="s">
        <v>302</v>
      </c>
      <c r="AQ15" s="314" t="s">
        <v>318</v>
      </c>
      <c r="AR15" s="315" t="s">
        <v>302</v>
      </c>
      <c r="AS15" s="314" t="s">
        <v>332</v>
      </c>
      <c r="AT15" s="315" t="s">
        <v>302</v>
      </c>
      <c r="AU15" s="314" t="s">
        <v>334</v>
      </c>
      <c r="AV15" s="315" t="s">
        <v>302</v>
      </c>
      <c r="AW15" s="314" t="s">
        <v>318</v>
      </c>
      <c r="AX15" s="315" t="s">
        <v>302</v>
      </c>
      <c r="AY15" s="314" t="s">
        <v>318</v>
      </c>
      <c r="AZ15" s="314" t="s">
        <v>302</v>
      </c>
      <c r="BA15" s="314" t="s">
        <v>322</v>
      </c>
      <c r="BB15" s="315" t="s">
        <v>302</v>
      </c>
      <c r="BC15" s="314" t="s">
        <v>318</v>
      </c>
      <c r="BD15" s="315" t="s">
        <v>302</v>
      </c>
      <c r="BE15" s="314" t="s">
        <v>325</v>
      </c>
      <c r="BF15" s="315" t="s">
        <v>302</v>
      </c>
      <c r="BG15" s="314" t="s">
        <v>403</v>
      </c>
      <c r="BH15" s="315" t="s">
        <v>302</v>
      </c>
      <c r="BI15" s="314" t="s">
        <v>340</v>
      </c>
      <c r="BJ15" s="315" t="s">
        <v>302</v>
      </c>
      <c r="BK15" s="314" t="s">
        <v>327</v>
      </c>
      <c r="BL15" s="315" t="s">
        <v>302</v>
      </c>
      <c r="BM15" s="314" t="s">
        <v>401</v>
      </c>
      <c r="BN15" s="320" t="s">
        <v>302</v>
      </c>
      <c r="BO15" s="320" t="s">
        <v>335</v>
      </c>
      <c r="BP15" s="320" t="s">
        <v>302</v>
      </c>
      <c r="BQ15" s="314" t="s">
        <v>335</v>
      </c>
      <c r="BR15" s="321" t="s">
        <v>302</v>
      </c>
      <c r="BS15" s="314" t="s">
        <v>356</v>
      </c>
      <c r="BT15" s="315" t="s">
        <v>302</v>
      </c>
      <c r="BU15" s="314" t="s">
        <v>359</v>
      </c>
      <c r="BV15" s="315" t="s">
        <v>302</v>
      </c>
      <c r="BW15" s="314" t="s">
        <v>361</v>
      </c>
      <c r="BX15" s="315" t="s">
        <v>302</v>
      </c>
      <c r="BY15" s="314" t="s">
        <v>338</v>
      </c>
      <c r="BZ15" s="315" t="s">
        <v>302</v>
      </c>
      <c r="CA15" s="314" t="s">
        <v>349</v>
      </c>
      <c r="CB15" s="315" t="s">
        <v>302</v>
      </c>
      <c r="CC15" s="314" t="s">
        <v>335</v>
      </c>
      <c r="CD15" s="314" t="s">
        <v>302</v>
      </c>
    </row>
    <row r="16" spans="2:82">
      <c r="B16" s="115" t="s">
        <v>33</v>
      </c>
      <c r="C16" s="314" t="s">
        <v>340</v>
      </c>
      <c r="D16" s="315" t="s">
        <v>302</v>
      </c>
      <c r="E16" s="314" t="s">
        <v>336</v>
      </c>
      <c r="F16" s="315" t="s">
        <v>302</v>
      </c>
      <c r="G16" s="315" t="s">
        <v>355</v>
      </c>
      <c r="H16" s="315" t="s">
        <v>302</v>
      </c>
      <c r="I16" s="315" t="s">
        <v>347</v>
      </c>
      <c r="J16" s="315" t="s">
        <v>302</v>
      </c>
      <c r="K16" s="314" t="s">
        <v>348</v>
      </c>
      <c r="L16" s="315" t="s">
        <v>302</v>
      </c>
      <c r="M16" s="314" t="s">
        <v>348</v>
      </c>
      <c r="N16" s="315" t="s">
        <v>302</v>
      </c>
      <c r="O16" s="315" t="s">
        <v>354</v>
      </c>
      <c r="P16" s="315" t="s">
        <v>302</v>
      </c>
      <c r="Q16" s="314" t="s">
        <v>352</v>
      </c>
      <c r="R16" s="315" t="s">
        <v>302</v>
      </c>
      <c r="S16" s="316" t="s">
        <v>373</v>
      </c>
      <c r="T16" s="316" t="s">
        <v>302</v>
      </c>
      <c r="U16" s="315" t="s">
        <v>348</v>
      </c>
      <c r="V16" s="315" t="s">
        <v>302</v>
      </c>
      <c r="W16" s="315" t="s">
        <v>347</v>
      </c>
      <c r="X16" s="315" t="s">
        <v>302</v>
      </c>
      <c r="Y16" s="315" t="s">
        <v>351</v>
      </c>
      <c r="Z16" s="315" t="s">
        <v>302</v>
      </c>
      <c r="AA16" s="315" t="s">
        <v>355</v>
      </c>
      <c r="AB16" s="315" t="s">
        <v>302</v>
      </c>
      <c r="AC16" s="148">
        <v>1.48</v>
      </c>
      <c r="AD16" s="151">
        <v>0.2</v>
      </c>
      <c r="AE16" s="148">
        <v>0.01</v>
      </c>
      <c r="AF16" s="148">
        <v>4.1000000000000003E-3</v>
      </c>
      <c r="AG16" s="317" t="s">
        <v>331</v>
      </c>
      <c r="AH16" s="315" t="s">
        <v>302</v>
      </c>
      <c r="AI16" s="314" t="s">
        <v>384</v>
      </c>
      <c r="AJ16" s="315" t="s">
        <v>302</v>
      </c>
      <c r="AK16" s="314" t="s">
        <v>379</v>
      </c>
      <c r="AL16" s="315" t="s">
        <v>302</v>
      </c>
      <c r="AM16" s="314" t="s">
        <v>404</v>
      </c>
      <c r="AN16" s="315" t="s">
        <v>302</v>
      </c>
      <c r="AO16" s="314" t="s">
        <v>324</v>
      </c>
      <c r="AP16" s="315" t="s">
        <v>302</v>
      </c>
      <c r="AQ16" s="314" t="s">
        <v>317</v>
      </c>
      <c r="AR16" s="315" t="s">
        <v>302</v>
      </c>
      <c r="AS16" s="314" t="s">
        <v>329</v>
      </c>
      <c r="AT16" s="315" t="s">
        <v>302</v>
      </c>
      <c r="AU16" s="314" t="s">
        <v>333</v>
      </c>
      <c r="AV16" s="315" t="s">
        <v>302</v>
      </c>
      <c r="AW16" s="314" t="s">
        <v>317</v>
      </c>
      <c r="AX16" s="315" t="s">
        <v>302</v>
      </c>
      <c r="AY16" s="314" t="s">
        <v>317</v>
      </c>
      <c r="AZ16" s="314" t="s">
        <v>302</v>
      </c>
      <c r="BA16" s="314" t="s">
        <v>321</v>
      </c>
      <c r="BB16" s="315" t="s">
        <v>302</v>
      </c>
      <c r="BC16" s="314" t="s">
        <v>317</v>
      </c>
      <c r="BD16" s="315" t="s">
        <v>302</v>
      </c>
      <c r="BE16" s="314" t="s">
        <v>326</v>
      </c>
      <c r="BF16" s="315" t="s">
        <v>302</v>
      </c>
      <c r="BG16" s="314" t="s">
        <v>331</v>
      </c>
      <c r="BH16" s="315" t="s">
        <v>302</v>
      </c>
      <c r="BI16" s="314" t="s">
        <v>340</v>
      </c>
      <c r="BJ16" s="315" t="s">
        <v>302</v>
      </c>
      <c r="BK16" s="314" t="s">
        <v>349</v>
      </c>
      <c r="BL16" s="315" t="s">
        <v>302</v>
      </c>
      <c r="BM16" s="314" t="s">
        <v>400</v>
      </c>
      <c r="BN16" s="320" t="s">
        <v>302</v>
      </c>
      <c r="BO16" s="322" t="s">
        <v>333</v>
      </c>
      <c r="BP16" s="315" t="s">
        <v>302</v>
      </c>
      <c r="BQ16" s="314" t="s">
        <v>333</v>
      </c>
      <c r="BR16" s="321" t="s">
        <v>302</v>
      </c>
      <c r="BS16" s="314" t="s">
        <v>353</v>
      </c>
      <c r="BT16" s="315" t="s">
        <v>302</v>
      </c>
      <c r="BU16" s="314" t="s">
        <v>357</v>
      </c>
      <c r="BV16" s="315" t="s">
        <v>302</v>
      </c>
      <c r="BW16" s="314" t="s">
        <v>360</v>
      </c>
      <c r="BX16" s="315" t="s">
        <v>302</v>
      </c>
      <c r="BY16" s="314" t="s">
        <v>352</v>
      </c>
      <c r="BZ16" s="315" t="s">
        <v>302</v>
      </c>
      <c r="CA16" s="314" t="s">
        <v>323</v>
      </c>
      <c r="CB16" s="315" t="s">
        <v>302</v>
      </c>
      <c r="CC16" s="314" t="s">
        <v>333</v>
      </c>
      <c r="CD16" s="314" t="s">
        <v>302</v>
      </c>
    </row>
    <row r="17" spans="2:82">
      <c r="B17" s="115" t="s">
        <v>35</v>
      </c>
      <c r="C17" s="314" t="s">
        <v>342</v>
      </c>
      <c r="D17" s="315" t="s">
        <v>302</v>
      </c>
      <c r="E17" s="314" t="s">
        <v>339</v>
      </c>
      <c r="F17" s="315" t="s">
        <v>302</v>
      </c>
      <c r="G17" s="315" t="s">
        <v>354</v>
      </c>
      <c r="H17" s="315" t="s">
        <v>302</v>
      </c>
      <c r="I17" s="315" t="s">
        <v>329</v>
      </c>
      <c r="J17" s="315" t="s">
        <v>302</v>
      </c>
      <c r="K17" s="314" t="s">
        <v>331</v>
      </c>
      <c r="L17" s="315" t="s">
        <v>302</v>
      </c>
      <c r="M17" s="314" t="s">
        <v>358</v>
      </c>
      <c r="N17" s="315" t="s">
        <v>302</v>
      </c>
      <c r="O17" s="315" t="s">
        <v>333</v>
      </c>
      <c r="P17" s="315" t="s">
        <v>302</v>
      </c>
      <c r="Q17" s="314" t="s">
        <v>366</v>
      </c>
      <c r="R17" s="315" t="s">
        <v>302</v>
      </c>
      <c r="S17" s="316" t="s">
        <v>347</v>
      </c>
      <c r="T17" s="316" t="s">
        <v>302</v>
      </c>
      <c r="U17" s="315" t="s">
        <v>350</v>
      </c>
      <c r="V17" s="315" t="s">
        <v>302</v>
      </c>
      <c r="W17" s="315" t="s">
        <v>349</v>
      </c>
      <c r="X17" s="315" t="s">
        <v>302</v>
      </c>
      <c r="Y17" s="315" t="s">
        <v>386</v>
      </c>
      <c r="Z17" s="315" t="s">
        <v>302</v>
      </c>
      <c r="AA17" s="315" t="s">
        <v>354</v>
      </c>
      <c r="AB17" s="315" t="s">
        <v>302</v>
      </c>
      <c r="AC17" s="314" t="s">
        <v>370</v>
      </c>
      <c r="AD17" s="314" t="s">
        <v>302</v>
      </c>
      <c r="AE17" s="314" t="s">
        <v>357</v>
      </c>
      <c r="AF17" s="314" t="s">
        <v>302</v>
      </c>
      <c r="AG17" s="155">
        <v>0.31</v>
      </c>
      <c r="AH17" s="156">
        <v>3.1E-2</v>
      </c>
      <c r="AI17" s="314" t="s">
        <v>380</v>
      </c>
      <c r="AJ17" s="315" t="s">
        <v>302</v>
      </c>
      <c r="AK17" s="314" t="s">
        <v>376</v>
      </c>
      <c r="AL17" s="315" t="s">
        <v>302</v>
      </c>
      <c r="AM17" s="314" t="s">
        <v>406</v>
      </c>
      <c r="AN17" s="315" t="s">
        <v>302</v>
      </c>
      <c r="AO17" s="314" t="s">
        <v>322</v>
      </c>
      <c r="AP17" s="315" t="s">
        <v>302</v>
      </c>
      <c r="AQ17" s="314" t="s">
        <v>320</v>
      </c>
      <c r="AR17" s="315" t="s">
        <v>302</v>
      </c>
      <c r="AS17" s="314" t="s">
        <v>331</v>
      </c>
      <c r="AT17" s="315" t="s">
        <v>302</v>
      </c>
      <c r="AU17" s="314" t="s">
        <v>335</v>
      </c>
      <c r="AV17" s="315" t="s">
        <v>302</v>
      </c>
      <c r="AW17" s="314" t="s">
        <v>320</v>
      </c>
      <c r="AX17" s="315" t="s">
        <v>302</v>
      </c>
      <c r="AY17" s="314" t="s">
        <v>320</v>
      </c>
      <c r="AZ17" s="314" t="s">
        <v>302</v>
      </c>
      <c r="BA17" s="314" t="s">
        <v>324</v>
      </c>
      <c r="BB17" s="315" t="s">
        <v>302</v>
      </c>
      <c r="BC17" s="314" t="s">
        <v>320</v>
      </c>
      <c r="BD17" s="315" t="s">
        <v>302</v>
      </c>
      <c r="BE17" s="314" t="s">
        <v>328</v>
      </c>
      <c r="BF17" s="315" t="s">
        <v>302</v>
      </c>
      <c r="BG17" s="314" t="s">
        <v>347</v>
      </c>
      <c r="BH17" s="315" t="s">
        <v>302</v>
      </c>
      <c r="BI17" s="314" t="s">
        <v>319</v>
      </c>
      <c r="BJ17" s="315" t="s">
        <v>302</v>
      </c>
      <c r="BK17" s="314" t="s">
        <v>327</v>
      </c>
      <c r="BL17" s="315" t="s">
        <v>302</v>
      </c>
      <c r="BM17" s="314" t="s">
        <v>400</v>
      </c>
      <c r="BN17" s="320" t="s">
        <v>302</v>
      </c>
      <c r="BO17" s="320" t="s">
        <v>333</v>
      </c>
      <c r="BP17" s="320" t="s">
        <v>302</v>
      </c>
      <c r="BQ17" s="314" t="s">
        <v>333</v>
      </c>
      <c r="BR17" s="321" t="s">
        <v>302</v>
      </c>
      <c r="BS17" s="314" t="s">
        <v>354</v>
      </c>
      <c r="BT17" s="315" t="s">
        <v>302</v>
      </c>
      <c r="BU17" s="314" t="s">
        <v>350</v>
      </c>
      <c r="BV17" s="315" t="s">
        <v>302</v>
      </c>
      <c r="BW17" s="314" t="s">
        <v>347</v>
      </c>
      <c r="BX17" s="315" t="s">
        <v>302</v>
      </c>
      <c r="BY17" s="314" t="s">
        <v>350</v>
      </c>
      <c r="BZ17" s="315" t="s">
        <v>302</v>
      </c>
      <c r="CA17" s="314" t="s">
        <v>329</v>
      </c>
      <c r="CB17" s="315" t="s">
        <v>302</v>
      </c>
      <c r="CC17" s="314" t="s">
        <v>354</v>
      </c>
      <c r="CD17" s="314" t="s">
        <v>302</v>
      </c>
    </row>
    <row r="18" spans="2:82">
      <c r="B18" s="115" t="s">
        <v>36</v>
      </c>
      <c r="C18" s="314" t="s">
        <v>342</v>
      </c>
      <c r="D18" s="315" t="s">
        <v>302</v>
      </c>
      <c r="E18" s="314" t="s">
        <v>339</v>
      </c>
      <c r="F18" s="315" t="s">
        <v>302</v>
      </c>
      <c r="G18" s="315" t="s">
        <v>354</v>
      </c>
      <c r="H18" s="315" t="s">
        <v>302</v>
      </c>
      <c r="I18" s="315" t="s">
        <v>329</v>
      </c>
      <c r="J18" s="315" t="s">
        <v>302</v>
      </c>
      <c r="K18" s="314" t="s">
        <v>329</v>
      </c>
      <c r="L18" s="315" t="s">
        <v>302</v>
      </c>
      <c r="M18" s="314" t="s">
        <v>372</v>
      </c>
      <c r="N18" s="315" t="s">
        <v>302</v>
      </c>
      <c r="O18" s="315" t="s">
        <v>333</v>
      </c>
      <c r="P18" s="315" t="s">
        <v>302</v>
      </c>
      <c r="Q18" s="314" t="s">
        <v>366</v>
      </c>
      <c r="R18" s="315" t="s">
        <v>302</v>
      </c>
      <c r="S18" s="316" t="s">
        <v>351</v>
      </c>
      <c r="T18" s="316" t="s">
        <v>302</v>
      </c>
      <c r="U18" s="315" t="s">
        <v>347</v>
      </c>
      <c r="V18" s="315" t="s">
        <v>302</v>
      </c>
      <c r="W18" s="315" t="s">
        <v>323</v>
      </c>
      <c r="X18" s="315" t="s">
        <v>302</v>
      </c>
      <c r="Y18" s="315" t="s">
        <v>375</v>
      </c>
      <c r="Z18" s="315" t="s">
        <v>302</v>
      </c>
      <c r="AA18" s="315" t="s">
        <v>389</v>
      </c>
      <c r="AB18" s="315" t="s">
        <v>302</v>
      </c>
      <c r="AC18" s="314" t="s">
        <v>333</v>
      </c>
      <c r="AD18" s="314" t="s">
        <v>302</v>
      </c>
      <c r="AE18" s="314" t="s">
        <v>358</v>
      </c>
      <c r="AF18" s="314" t="s">
        <v>302</v>
      </c>
      <c r="AG18" s="317" t="s">
        <v>392</v>
      </c>
      <c r="AH18" s="315" t="s">
        <v>302</v>
      </c>
      <c r="AI18" s="314" t="s">
        <v>381</v>
      </c>
      <c r="AJ18" s="315" t="s">
        <v>302</v>
      </c>
      <c r="AK18" s="314" t="s">
        <v>377</v>
      </c>
      <c r="AL18" s="315" t="s">
        <v>302</v>
      </c>
      <c r="AM18" s="314" t="s">
        <v>406</v>
      </c>
      <c r="AN18" s="315" t="s">
        <v>302</v>
      </c>
      <c r="AO18" s="314" t="s">
        <v>322</v>
      </c>
      <c r="AP18" s="315" t="s">
        <v>302</v>
      </c>
      <c r="AQ18" s="314" t="s">
        <v>320</v>
      </c>
      <c r="AR18" s="315" t="s">
        <v>302</v>
      </c>
      <c r="AS18" s="314" t="s">
        <v>331</v>
      </c>
      <c r="AT18" s="315" t="s">
        <v>302</v>
      </c>
      <c r="AU18" s="318">
        <v>2.68</v>
      </c>
      <c r="AV18" s="319">
        <v>0.2</v>
      </c>
      <c r="AW18" s="314" t="s">
        <v>320</v>
      </c>
      <c r="AX18" s="315" t="s">
        <v>302</v>
      </c>
      <c r="AY18" s="314" t="s">
        <v>320</v>
      </c>
      <c r="AZ18" s="314" t="s">
        <v>302</v>
      </c>
      <c r="BA18" s="314" t="s">
        <v>324</v>
      </c>
      <c r="BB18" s="315" t="s">
        <v>302</v>
      </c>
      <c r="BC18" s="314" t="s">
        <v>320</v>
      </c>
      <c r="BD18" s="315" t="s">
        <v>302</v>
      </c>
      <c r="BE18" s="314" t="s">
        <v>328</v>
      </c>
      <c r="BF18" s="315" t="s">
        <v>302</v>
      </c>
      <c r="BG18" s="314" t="s">
        <v>354</v>
      </c>
      <c r="BH18" s="315" t="s">
        <v>302</v>
      </c>
      <c r="BI18" s="314" t="s">
        <v>340</v>
      </c>
      <c r="BJ18" s="315" t="s">
        <v>302</v>
      </c>
      <c r="BK18" s="153">
        <v>0.61899999999999999</v>
      </c>
      <c r="BL18" s="148">
        <v>0.03</v>
      </c>
      <c r="BM18" s="314" t="s">
        <v>399</v>
      </c>
      <c r="BN18" s="320" t="s">
        <v>302</v>
      </c>
      <c r="BO18" s="320" t="s">
        <v>335</v>
      </c>
      <c r="BP18" s="320" t="s">
        <v>302</v>
      </c>
      <c r="BQ18" s="314" t="s">
        <v>335</v>
      </c>
      <c r="BR18" s="321" t="s">
        <v>302</v>
      </c>
      <c r="BS18" s="314" t="s">
        <v>338</v>
      </c>
      <c r="BT18" s="315" t="s">
        <v>302</v>
      </c>
      <c r="BU18" s="314" t="s">
        <v>358</v>
      </c>
      <c r="BV18" s="315" t="s">
        <v>302</v>
      </c>
      <c r="BW18" s="314" t="s">
        <v>354</v>
      </c>
      <c r="BX18" s="315" t="s">
        <v>302</v>
      </c>
      <c r="BY18" s="314" t="s">
        <v>352</v>
      </c>
      <c r="BZ18" s="315" t="s">
        <v>302</v>
      </c>
      <c r="CA18" s="314" t="s">
        <v>323</v>
      </c>
      <c r="CB18" s="315" t="s">
        <v>302</v>
      </c>
      <c r="CC18" s="314" t="s">
        <v>333</v>
      </c>
      <c r="CD18" s="314" t="s">
        <v>302</v>
      </c>
    </row>
    <row r="19" spans="2:82">
      <c r="B19" s="115" t="s">
        <v>38</v>
      </c>
      <c r="C19" s="314" t="s">
        <v>340</v>
      </c>
      <c r="D19" s="315" t="s">
        <v>302</v>
      </c>
      <c r="E19" s="314" t="s">
        <v>336</v>
      </c>
      <c r="F19" s="315" t="s">
        <v>302</v>
      </c>
      <c r="G19" s="315" t="s">
        <v>355</v>
      </c>
      <c r="H19" s="315" t="s">
        <v>302</v>
      </c>
      <c r="I19" s="315" t="s">
        <v>347</v>
      </c>
      <c r="J19" s="315" t="s">
        <v>302</v>
      </c>
      <c r="K19" s="314" t="s">
        <v>329</v>
      </c>
      <c r="L19" s="315" t="s">
        <v>302</v>
      </c>
      <c r="M19" s="314" t="s">
        <v>372</v>
      </c>
      <c r="N19" s="315" t="s">
        <v>302</v>
      </c>
      <c r="O19" s="315" t="s">
        <v>354</v>
      </c>
      <c r="P19" s="315" t="s">
        <v>302</v>
      </c>
      <c r="Q19" s="314" t="s">
        <v>352</v>
      </c>
      <c r="R19" s="315" t="s">
        <v>302</v>
      </c>
      <c r="S19" s="316" t="s">
        <v>351</v>
      </c>
      <c r="T19" s="316" t="s">
        <v>302</v>
      </c>
      <c r="U19" s="315" t="s">
        <v>347</v>
      </c>
      <c r="V19" s="315" t="s">
        <v>302</v>
      </c>
      <c r="W19" s="315" t="s">
        <v>323</v>
      </c>
      <c r="X19" s="315" t="s">
        <v>302</v>
      </c>
      <c r="Y19" s="315" t="s">
        <v>375</v>
      </c>
      <c r="Z19" s="315" t="s">
        <v>302</v>
      </c>
      <c r="AA19" s="315" t="s">
        <v>388</v>
      </c>
      <c r="AB19" s="315" t="s">
        <v>302</v>
      </c>
      <c r="AC19" s="314" t="s">
        <v>333</v>
      </c>
      <c r="AD19" s="314" t="s">
        <v>302</v>
      </c>
      <c r="AE19" s="314" t="s">
        <v>358</v>
      </c>
      <c r="AF19" s="314" t="s">
        <v>302</v>
      </c>
      <c r="AG19" s="317" t="s">
        <v>391</v>
      </c>
      <c r="AH19" s="315" t="s">
        <v>302</v>
      </c>
      <c r="AI19" s="314" t="s">
        <v>381</v>
      </c>
      <c r="AJ19" s="315" t="s">
        <v>302</v>
      </c>
      <c r="AK19" s="314" t="s">
        <v>377</v>
      </c>
      <c r="AL19" s="315" t="s">
        <v>302</v>
      </c>
      <c r="AM19" s="314" t="s">
        <v>404</v>
      </c>
      <c r="AN19" s="315" t="s">
        <v>302</v>
      </c>
      <c r="AO19" s="314" t="s">
        <v>324</v>
      </c>
      <c r="AP19" s="315" t="s">
        <v>302</v>
      </c>
      <c r="AQ19" s="314" t="s">
        <v>317</v>
      </c>
      <c r="AR19" s="315" t="s">
        <v>302</v>
      </c>
      <c r="AS19" s="154">
        <v>0.48</v>
      </c>
      <c r="AT19" s="154">
        <v>7.0000000000000007E-2</v>
      </c>
      <c r="AU19" s="153">
        <v>1</v>
      </c>
      <c r="AV19" s="148">
        <v>0.05</v>
      </c>
      <c r="AW19" s="314" t="s">
        <v>317</v>
      </c>
      <c r="AX19" s="315" t="s">
        <v>302</v>
      </c>
      <c r="AY19" s="314" t="s">
        <v>317</v>
      </c>
      <c r="AZ19" s="314" t="s">
        <v>302</v>
      </c>
      <c r="BA19" s="314" t="s">
        <v>321</v>
      </c>
      <c r="BB19" s="315" t="s">
        <v>302</v>
      </c>
      <c r="BC19" s="314" t="s">
        <v>317</v>
      </c>
      <c r="BD19" s="315" t="s">
        <v>302</v>
      </c>
      <c r="BE19" s="314" t="s">
        <v>326</v>
      </c>
      <c r="BF19" s="315" t="s">
        <v>302</v>
      </c>
      <c r="BG19" s="314" t="s">
        <v>331</v>
      </c>
      <c r="BH19" s="315" t="s">
        <v>302</v>
      </c>
      <c r="BI19" s="314" t="s">
        <v>340</v>
      </c>
      <c r="BJ19" s="315" t="s">
        <v>302</v>
      </c>
      <c r="BK19" s="314" t="s">
        <v>349</v>
      </c>
      <c r="BL19" s="315" t="s">
        <v>302</v>
      </c>
      <c r="BM19" s="314" t="s">
        <v>401</v>
      </c>
      <c r="BN19" s="320" t="s">
        <v>302</v>
      </c>
      <c r="BO19" s="320" t="s">
        <v>333</v>
      </c>
      <c r="BP19" s="320" t="s">
        <v>302</v>
      </c>
      <c r="BQ19" s="314" t="s">
        <v>333</v>
      </c>
      <c r="BR19" s="321" t="s">
        <v>302</v>
      </c>
      <c r="BS19" s="314" t="s">
        <v>353</v>
      </c>
      <c r="BT19" s="315" t="s">
        <v>302</v>
      </c>
      <c r="BU19" s="314" t="s">
        <v>357</v>
      </c>
      <c r="BV19" s="315" t="s">
        <v>302</v>
      </c>
      <c r="BW19" s="314" t="s">
        <v>360</v>
      </c>
      <c r="BX19" s="315" t="s">
        <v>302</v>
      </c>
      <c r="BY19" s="314" t="s">
        <v>352</v>
      </c>
      <c r="BZ19" s="315" t="s">
        <v>302</v>
      </c>
      <c r="CA19" s="314" t="s">
        <v>323</v>
      </c>
      <c r="CB19" s="315" t="s">
        <v>302</v>
      </c>
      <c r="CC19" s="314" t="s">
        <v>333</v>
      </c>
      <c r="CD19" s="314" t="s">
        <v>302</v>
      </c>
    </row>
    <row r="20" spans="2:82" ht="18">
      <c r="B20" s="115" t="s">
        <v>39</v>
      </c>
      <c r="C20" s="314" t="s">
        <v>342</v>
      </c>
      <c r="D20" s="315" t="s">
        <v>302</v>
      </c>
      <c r="E20" s="314" t="s">
        <v>339</v>
      </c>
      <c r="F20" s="315" t="s">
        <v>302</v>
      </c>
      <c r="G20" s="315" t="s">
        <v>354</v>
      </c>
      <c r="H20" s="315" t="s">
        <v>302</v>
      </c>
      <c r="I20" s="315" t="s">
        <v>329</v>
      </c>
      <c r="J20" s="315" t="s">
        <v>302</v>
      </c>
      <c r="K20" s="314" t="s">
        <v>330</v>
      </c>
      <c r="L20" s="315" t="s">
        <v>302</v>
      </c>
      <c r="M20" s="314" t="s">
        <v>357</v>
      </c>
      <c r="N20" s="315" t="s">
        <v>302</v>
      </c>
      <c r="O20" s="315" t="s">
        <v>333</v>
      </c>
      <c r="P20" s="315" t="s">
        <v>302</v>
      </c>
      <c r="Q20" s="314" t="s">
        <v>366</v>
      </c>
      <c r="R20" s="315" t="s">
        <v>302</v>
      </c>
      <c r="S20" s="316" t="s">
        <v>372</v>
      </c>
      <c r="T20" s="316" t="s">
        <v>302</v>
      </c>
      <c r="U20" s="315" t="s">
        <v>375</v>
      </c>
      <c r="V20" s="315" t="s">
        <v>302</v>
      </c>
      <c r="W20" s="315" t="s">
        <v>385</v>
      </c>
      <c r="X20" s="315" t="s">
        <v>302</v>
      </c>
      <c r="Y20" s="315" t="s">
        <v>387</v>
      </c>
      <c r="Z20" s="315" t="s">
        <v>302</v>
      </c>
      <c r="AA20" s="315" t="s">
        <v>388</v>
      </c>
      <c r="AB20" s="315" t="s">
        <v>302</v>
      </c>
      <c r="AC20" s="314" t="s">
        <v>369</v>
      </c>
      <c r="AD20" s="314" t="s">
        <v>302</v>
      </c>
      <c r="AE20" s="314" t="s">
        <v>368</v>
      </c>
      <c r="AF20" s="314" t="s">
        <v>302</v>
      </c>
      <c r="AG20" s="317" t="s">
        <v>391</v>
      </c>
      <c r="AH20" s="315" t="s">
        <v>302</v>
      </c>
      <c r="AI20" s="314" t="s">
        <v>383</v>
      </c>
      <c r="AJ20" s="315" t="s">
        <v>302</v>
      </c>
      <c r="AK20" s="314" t="s">
        <v>378</v>
      </c>
      <c r="AL20" s="315" t="s">
        <v>302</v>
      </c>
      <c r="AM20" s="314" t="s">
        <v>406</v>
      </c>
      <c r="AN20" s="315" t="s">
        <v>302</v>
      </c>
      <c r="AO20" s="314" t="s">
        <v>322</v>
      </c>
      <c r="AP20" s="315" t="s">
        <v>302</v>
      </c>
      <c r="AQ20" s="314" t="s">
        <v>320</v>
      </c>
      <c r="AR20" s="315" t="s">
        <v>302</v>
      </c>
      <c r="AS20" s="314" t="s">
        <v>331</v>
      </c>
      <c r="AT20" s="315" t="s">
        <v>302</v>
      </c>
      <c r="AU20" s="314" t="s">
        <v>335</v>
      </c>
      <c r="AV20" s="315" t="s">
        <v>302</v>
      </c>
      <c r="AW20" s="314" t="s">
        <v>320</v>
      </c>
      <c r="AX20" s="315" t="s">
        <v>302</v>
      </c>
      <c r="AY20" s="314" t="s">
        <v>320</v>
      </c>
      <c r="AZ20" s="314" t="s">
        <v>302</v>
      </c>
      <c r="BA20" s="314" t="s">
        <v>324</v>
      </c>
      <c r="BB20" s="315" t="s">
        <v>302</v>
      </c>
      <c r="BC20" s="314" t="s">
        <v>320</v>
      </c>
      <c r="BD20" s="315" t="s">
        <v>302</v>
      </c>
      <c r="BE20" s="314" t="s">
        <v>328</v>
      </c>
      <c r="BF20" s="315" t="s">
        <v>302</v>
      </c>
      <c r="BG20" s="314" t="s">
        <v>331</v>
      </c>
      <c r="BH20" s="315" t="s">
        <v>302</v>
      </c>
      <c r="BI20" s="148" t="s">
        <v>505</v>
      </c>
      <c r="BJ20" s="148">
        <v>0.05</v>
      </c>
      <c r="BK20" s="314" t="s">
        <v>349</v>
      </c>
      <c r="BL20" s="315" t="s">
        <v>302</v>
      </c>
      <c r="BM20" s="314" t="s">
        <v>401</v>
      </c>
      <c r="BN20" s="320" t="s">
        <v>302</v>
      </c>
      <c r="BO20" s="320" t="s">
        <v>333</v>
      </c>
      <c r="BP20" s="320" t="s">
        <v>302</v>
      </c>
      <c r="BQ20" s="314" t="s">
        <v>333</v>
      </c>
      <c r="BR20" s="321" t="s">
        <v>302</v>
      </c>
      <c r="BS20" s="314" t="s">
        <v>353</v>
      </c>
      <c r="BT20" s="315" t="s">
        <v>302</v>
      </c>
      <c r="BU20" s="314" t="s">
        <v>357</v>
      </c>
      <c r="BV20" s="315" t="s">
        <v>302</v>
      </c>
      <c r="BW20" s="314" t="s">
        <v>360</v>
      </c>
      <c r="BX20" s="315" t="s">
        <v>302</v>
      </c>
      <c r="BY20" s="314" t="s">
        <v>351</v>
      </c>
      <c r="BZ20" s="315" t="s">
        <v>302</v>
      </c>
      <c r="CA20" s="314" t="s">
        <v>347</v>
      </c>
      <c r="CB20" s="315" t="s">
        <v>302</v>
      </c>
      <c r="CC20" s="314" t="s">
        <v>347</v>
      </c>
      <c r="CD20" s="314" t="s">
        <v>302</v>
      </c>
    </row>
    <row r="21" spans="2:82">
      <c r="B21" s="115" t="s">
        <v>41</v>
      </c>
      <c r="C21" s="314" t="s">
        <v>342</v>
      </c>
      <c r="D21" s="315" t="s">
        <v>302</v>
      </c>
      <c r="E21" s="314" t="s">
        <v>339</v>
      </c>
      <c r="F21" s="315" t="s">
        <v>302</v>
      </c>
      <c r="G21" s="315" t="s">
        <v>354</v>
      </c>
      <c r="H21" s="315" t="s">
        <v>302</v>
      </c>
      <c r="I21" s="315" t="s">
        <v>329</v>
      </c>
      <c r="J21" s="315" t="s">
        <v>302</v>
      </c>
      <c r="K21" s="314" t="s">
        <v>330</v>
      </c>
      <c r="L21" s="315" t="s">
        <v>302</v>
      </c>
      <c r="M21" s="314" t="s">
        <v>357</v>
      </c>
      <c r="N21" s="315" t="s">
        <v>302</v>
      </c>
      <c r="O21" s="315" t="s">
        <v>333</v>
      </c>
      <c r="P21" s="315" t="s">
        <v>302</v>
      </c>
      <c r="Q21" s="314" t="s">
        <v>366</v>
      </c>
      <c r="R21" s="315" t="s">
        <v>302</v>
      </c>
      <c r="S21" s="316" t="s">
        <v>372</v>
      </c>
      <c r="T21" s="316" t="s">
        <v>302</v>
      </c>
      <c r="U21" s="315" t="s">
        <v>375</v>
      </c>
      <c r="V21" s="315" t="s">
        <v>302</v>
      </c>
      <c r="W21" s="315" t="s">
        <v>385</v>
      </c>
      <c r="X21" s="315" t="s">
        <v>302</v>
      </c>
      <c r="Y21" s="315" t="s">
        <v>387</v>
      </c>
      <c r="Z21" s="315" t="s">
        <v>302</v>
      </c>
      <c r="AA21" s="315" t="s">
        <v>388</v>
      </c>
      <c r="AB21" s="315" t="s">
        <v>302</v>
      </c>
      <c r="AC21" s="314" t="s">
        <v>369</v>
      </c>
      <c r="AD21" s="314" t="s">
        <v>302</v>
      </c>
      <c r="AE21" s="314" t="s">
        <v>368</v>
      </c>
      <c r="AF21" s="314" t="s">
        <v>302</v>
      </c>
      <c r="AG21" s="317" t="s">
        <v>391</v>
      </c>
      <c r="AH21" s="315" t="s">
        <v>302</v>
      </c>
      <c r="AI21" s="314" t="s">
        <v>383</v>
      </c>
      <c r="AJ21" s="315" t="s">
        <v>302</v>
      </c>
      <c r="AK21" s="314" t="s">
        <v>378</v>
      </c>
      <c r="AL21" s="315" t="s">
        <v>302</v>
      </c>
      <c r="AM21" s="314" t="s">
        <v>406</v>
      </c>
      <c r="AN21" s="315" t="s">
        <v>302</v>
      </c>
      <c r="AO21" s="314" t="s">
        <v>322</v>
      </c>
      <c r="AP21" s="315" t="s">
        <v>302</v>
      </c>
      <c r="AQ21" s="314" t="s">
        <v>320</v>
      </c>
      <c r="AR21" s="315" t="s">
        <v>302</v>
      </c>
      <c r="AS21" s="153">
        <v>0.6</v>
      </c>
      <c r="AT21" s="148">
        <v>0.05</v>
      </c>
      <c r="AU21" s="314" t="s">
        <v>335</v>
      </c>
      <c r="AV21" s="315" t="s">
        <v>302</v>
      </c>
      <c r="AW21" s="314" t="s">
        <v>320</v>
      </c>
      <c r="AX21" s="315" t="s">
        <v>302</v>
      </c>
      <c r="AY21" s="314" t="s">
        <v>320</v>
      </c>
      <c r="AZ21" s="314" t="s">
        <v>302</v>
      </c>
      <c r="BA21" s="314" t="s">
        <v>324</v>
      </c>
      <c r="BB21" s="315" t="s">
        <v>302</v>
      </c>
      <c r="BC21" s="314" t="s">
        <v>320</v>
      </c>
      <c r="BD21" s="315" t="s">
        <v>302</v>
      </c>
      <c r="BE21" s="314" t="s">
        <v>328</v>
      </c>
      <c r="BF21" s="315" t="s">
        <v>302</v>
      </c>
      <c r="BG21" s="314" t="s">
        <v>354</v>
      </c>
      <c r="BH21" s="315" t="s">
        <v>302</v>
      </c>
      <c r="BI21" s="148">
        <v>1.1599999999999999</v>
      </c>
      <c r="BJ21" s="148">
        <v>0.02</v>
      </c>
      <c r="BK21" s="314" t="s">
        <v>349</v>
      </c>
      <c r="BL21" s="315" t="s">
        <v>302</v>
      </c>
      <c r="BM21" s="314" t="s">
        <v>401</v>
      </c>
      <c r="BN21" s="320" t="s">
        <v>302</v>
      </c>
      <c r="BO21" s="320" t="s">
        <v>333</v>
      </c>
      <c r="BP21" s="320" t="s">
        <v>302</v>
      </c>
      <c r="BQ21" s="314" t="s">
        <v>333</v>
      </c>
      <c r="BR21" s="321" t="s">
        <v>302</v>
      </c>
      <c r="BS21" s="314" t="s">
        <v>338</v>
      </c>
      <c r="BT21" s="315" t="s">
        <v>302</v>
      </c>
      <c r="BU21" s="314" t="s">
        <v>358</v>
      </c>
      <c r="BV21" s="315" t="s">
        <v>302</v>
      </c>
      <c r="BW21" s="314" t="s">
        <v>354</v>
      </c>
      <c r="BX21" s="315" t="s">
        <v>302</v>
      </c>
      <c r="BY21" s="314" t="s">
        <v>350</v>
      </c>
      <c r="BZ21" s="315" t="s">
        <v>302</v>
      </c>
      <c r="CA21" s="314" t="s">
        <v>329</v>
      </c>
      <c r="CB21" s="315" t="s">
        <v>302</v>
      </c>
      <c r="CC21" s="314" t="s">
        <v>354</v>
      </c>
      <c r="CD21" s="314" t="s">
        <v>302</v>
      </c>
    </row>
    <row r="22" spans="2:82">
      <c r="B22" s="115" t="s">
        <v>42</v>
      </c>
      <c r="C22" s="314" t="s">
        <v>342</v>
      </c>
      <c r="D22" s="315" t="s">
        <v>302</v>
      </c>
      <c r="E22" s="314" t="s">
        <v>339</v>
      </c>
      <c r="F22" s="315" t="s">
        <v>302</v>
      </c>
      <c r="G22" s="147">
        <v>0.15</v>
      </c>
      <c r="H22" s="147">
        <v>0.03</v>
      </c>
      <c r="I22" s="315" t="s">
        <v>329</v>
      </c>
      <c r="J22" s="315" t="s">
        <v>302</v>
      </c>
      <c r="K22" s="314" t="s">
        <v>329</v>
      </c>
      <c r="L22" s="315" t="s">
        <v>302</v>
      </c>
      <c r="M22" s="314" t="s">
        <v>372</v>
      </c>
      <c r="N22" s="315" t="s">
        <v>302</v>
      </c>
      <c r="O22" s="315" t="s">
        <v>333</v>
      </c>
      <c r="P22" s="315" t="s">
        <v>302</v>
      </c>
      <c r="Q22" s="314" t="s">
        <v>366</v>
      </c>
      <c r="R22" s="315" t="s">
        <v>302</v>
      </c>
      <c r="S22" s="316" t="s">
        <v>351</v>
      </c>
      <c r="T22" s="316" t="s">
        <v>302</v>
      </c>
      <c r="U22" s="315" t="s">
        <v>347</v>
      </c>
      <c r="V22" s="315" t="s">
        <v>302</v>
      </c>
      <c r="W22" s="315" t="s">
        <v>323</v>
      </c>
      <c r="X22" s="315" t="s">
        <v>302</v>
      </c>
      <c r="Y22" s="315" t="s">
        <v>375</v>
      </c>
      <c r="Z22" s="315" t="s">
        <v>302</v>
      </c>
      <c r="AA22" s="315" t="s">
        <v>354</v>
      </c>
      <c r="AB22" s="315" t="s">
        <v>302</v>
      </c>
      <c r="AC22" s="314" t="s">
        <v>333</v>
      </c>
      <c r="AD22" s="314" t="s">
        <v>302</v>
      </c>
      <c r="AE22" s="314" t="s">
        <v>358</v>
      </c>
      <c r="AF22" s="314" t="s">
        <v>302</v>
      </c>
      <c r="AG22" s="317" t="s">
        <v>332</v>
      </c>
      <c r="AH22" s="315" t="s">
        <v>302</v>
      </c>
      <c r="AI22" s="314" t="s">
        <v>381</v>
      </c>
      <c r="AJ22" s="315" t="s">
        <v>302</v>
      </c>
      <c r="AK22" s="314" t="s">
        <v>377</v>
      </c>
      <c r="AL22" s="315" t="s">
        <v>302</v>
      </c>
      <c r="AM22" s="314" t="s">
        <v>406</v>
      </c>
      <c r="AN22" s="315" t="s">
        <v>302</v>
      </c>
      <c r="AO22" s="314" t="s">
        <v>322</v>
      </c>
      <c r="AP22" s="315" t="s">
        <v>302</v>
      </c>
      <c r="AQ22" s="314" t="s">
        <v>320</v>
      </c>
      <c r="AR22" s="315" t="s">
        <v>302</v>
      </c>
      <c r="AS22" s="154">
        <v>0.17</v>
      </c>
      <c r="AT22" s="154">
        <v>0.01</v>
      </c>
      <c r="AU22" s="314" t="s">
        <v>335</v>
      </c>
      <c r="AV22" s="315" t="s">
        <v>302</v>
      </c>
      <c r="AW22" s="314" t="s">
        <v>320</v>
      </c>
      <c r="AX22" s="315" t="s">
        <v>302</v>
      </c>
      <c r="AY22" s="314" t="s">
        <v>320</v>
      </c>
      <c r="AZ22" s="314" t="s">
        <v>302</v>
      </c>
      <c r="BA22" s="314" t="s">
        <v>324</v>
      </c>
      <c r="BB22" s="315" t="s">
        <v>302</v>
      </c>
      <c r="BC22" s="314" t="s">
        <v>320</v>
      </c>
      <c r="BD22" s="315" t="s">
        <v>302</v>
      </c>
      <c r="BE22" s="314" t="s">
        <v>328</v>
      </c>
      <c r="BF22" s="315" t="s">
        <v>302</v>
      </c>
      <c r="BG22" s="148">
        <v>0.104</v>
      </c>
      <c r="BH22" s="148">
        <v>1.9E-2</v>
      </c>
      <c r="BI22" s="314" t="s">
        <v>340</v>
      </c>
      <c r="BJ22" s="315" t="s">
        <v>302</v>
      </c>
      <c r="BK22" s="314" t="s">
        <v>327</v>
      </c>
      <c r="BL22" s="315" t="s">
        <v>302</v>
      </c>
      <c r="BM22" s="314" t="s">
        <v>400</v>
      </c>
      <c r="BN22" s="320" t="s">
        <v>302</v>
      </c>
      <c r="BO22" s="320" t="s">
        <v>333</v>
      </c>
      <c r="BP22" s="320" t="s">
        <v>302</v>
      </c>
      <c r="BQ22" s="314" t="s">
        <v>333</v>
      </c>
      <c r="BR22" s="321" t="s">
        <v>302</v>
      </c>
      <c r="BS22" s="314" t="s">
        <v>338</v>
      </c>
      <c r="BT22" s="315" t="s">
        <v>302</v>
      </c>
      <c r="BU22" s="314" t="s">
        <v>358</v>
      </c>
      <c r="BV22" s="315" t="s">
        <v>302</v>
      </c>
      <c r="BW22" s="314" t="s">
        <v>354</v>
      </c>
      <c r="BX22" s="315" t="s">
        <v>302</v>
      </c>
      <c r="BY22" s="314" t="s">
        <v>350</v>
      </c>
      <c r="BZ22" s="315" t="s">
        <v>302</v>
      </c>
      <c r="CA22" s="314" t="s">
        <v>329</v>
      </c>
      <c r="CB22" s="315" t="s">
        <v>302</v>
      </c>
      <c r="CC22" s="314" t="s">
        <v>354</v>
      </c>
      <c r="CD22" s="314" t="s">
        <v>302</v>
      </c>
    </row>
    <row r="23" spans="2:82">
      <c r="B23" s="115" t="s">
        <v>43</v>
      </c>
      <c r="C23" s="314" t="s">
        <v>340</v>
      </c>
      <c r="D23" s="315" t="s">
        <v>302</v>
      </c>
      <c r="E23" s="314" t="s">
        <v>336</v>
      </c>
      <c r="F23" s="315" t="s">
        <v>302</v>
      </c>
      <c r="G23" s="315" t="s">
        <v>355</v>
      </c>
      <c r="H23" s="315" t="s">
        <v>302</v>
      </c>
      <c r="I23" s="315" t="s">
        <v>347</v>
      </c>
      <c r="J23" s="315" t="s">
        <v>302</v>
      </c>
      <c r="K23" s="314" t="s">
        <v>330</v>
      </c>
      <c r="L23" s="315" t="s">
        <v>302</v>
      </c>
      <c r="M23" s="314" t="s">
        <v>357</v>
      </c>
      <c r="N23" s="315" t="s">
        <v>302</v>
      </c>
      <c r="O23" s="315" t="s">
        <v>354</v>
      </c>
      <c r="P23" s="315" t="s">
        <v>302</v>
      </c>
      <c r="Q23" s="314" t="s">
        <v>352</v>
      </c>
      <c r="R23" s="315" t="s">
        <v>302</v>
      </c>
      <c r="S23" s="316" t="s">
        <v>372</v>
      </c>
      <c r="T23" s="316" t="s">
        <v>302</v>
      </c>
      <c r="U23" s="315" t="s">
        <v>375</v>
      </c>
      <c r="V23" s="315" t="s">
        <v>302</v>
      </c>
      <c r="W23" s="315" t="s">
        <v>385</v>
      </c>
      <c r="X23" s="315" t="s">
        <v>302</v>
      </c>
      <c r="Y23" s="315" t="s">
        <v>387</v>
      </c>
      <c r="Z23" s="315" t="s">
        <v>302</v>
      </c>
      <c r="AA23" s="315" t="s">
        <v>354</v>
      </c>
      <c r="AB23" s="315" t="s">
        <v>302</v>
      </c>
      <c r="AC23" s="314" t="s">
        <v>369</v>
      </c>
      <c r="AD23" s="314" t="s">
        <v>302</v>
      </c>
      <c r="AE23" s="314" t="s">
        <v>368</v>
      </c>
      <c r="AF23" s="314" t="s">
        <v>302</v>
      </c>
      <c r="AG23" s="317" t="s">
        <v>332</v>
      </c>
      <c r="AH23" s="315" t="s">
        <v>302</v>
      </c>
      <c r="AI23" s="314" t="s">
        <v>383</v>
      </c>
      <c r="AJ23" s="315" t="s">
        <v>302</v>
      </c>
      <c r="AK23" s="314" t="s">
        <v>378</v>
      </c>
      <c r="AL23" s="315" t="s">
        <v>302</v>
      </c>
      <c r="AM23" s="314" t="s">
        <v>404</v>
      </c>
      <c r="AN23" s="315" t="s">
        <v>302</v>
      </c>
      <c r="AO23" s="314" t="s">
        <v>324</v>
      </c>
      <c r="AP23" s="315" t="s">
        <v>302</v>
      </c>
      <c r="AQ23" s="314" t="s">
        <v>317</v>
      </c>
      <c r="AR23" s="315" t="s">
        <v>302</v>
      </c>
      <c r="AS23" s="314" t="s">
        <v>329</v>
      </c>
      <c r="AT23" s="315" t="s">
        <v>302</v>
      </c>
      <c r="AU23" s="314" t="s">
        <v>333</v>
      </c>
      <c r="AV23" s="315" t="s">
        <v>302</v>
      </c>
      <c r="AW23" s="314" t="s">
        <v>317</v>
      </c>
      <c r="AX23" s="315" t="s">
        <v>302</v>
      </c>
      <c r="AY23" s="314" t="s">
        <v>317</v>
      </c>
      <c r="AZ23" s="314" t="s">
        <v>302</v>
      </c>
      <c r="BA23" s="314" t="s">
        <v>321</v>
      </c>
      <c r="BB23" s="315" t="s">
        <v>302</v>
      </c>
      <c r="BC23" s="314" t="s">
        <v>317</v>
      </c>
      <c r="BD23" s="315" t="s">
        <v>302</v>
      </c>
      <c r="BE23" s="314" t="s">
        <v>326</v>
      </c>
      <c r="BF23" s="315" t="s">
        <v>302</v>
      </c>
      <c r="BG23" s="314" t="s">
        <v>354</v>
      </c>
      <c r="BH23" s="315" t="s">
        <v>302</v>
      </c>
      <c r="BI23" s="314" t="s">
        <v>319</v>
      </c>
      <c r="BJ23" s="315" t="s">
        <v>302</v>
      </c>
      <c r="BK23" s="314" t="s">
        <v>327</v>
      </c>
      <c r="BL23" s="315" t="s">
        <v>302</v>
      </c>
      <c r="BM23" s="314" t="s">
        <v>400</v>
      </c>
      <c r="BN23" s="320" t="s">
        <v>302</v>
      </c>
      <c r="BO23" s="320" t="s">
        <v>333</v>
      </c>
      <c r="BP23" s="320" t="s">
        <v>302</v>
      </c>
      <c r="BQ23" s="314" t="s">
        <v>333</v>
      </c>
      <c r="BR23" s="321" t="s">
        <v>302</v>
      </c>
      <c r="BS23" s="314" t="s">
        <v>338</v>
      </c>
      <c r="BT23" s="315" t="s">
        <v>302</v>
      </c>
      <c r="BU23" s="314" t="s">
        <v>358</v>
      </c>
      <c r="BV23" s="315" t="s">
        <v>302</v>
      </c>
      <c r="BW23" s="314" t="s">
        <v>354</v>
      </c>
      <c r="BX23" s="315" t="s">
        <v>302</v>
      </c>
      <c r="BY23" s="314" t="s">
        <v>350</v>
      </c>
      <c r="BZ23" s="315" t="s">
        <v>302</v>
      </c>
      <c r="CA23" s="314" t="s">
        <v>329</v>
      </c>
      <c r="CB23" s="315" t="s">
        <v>302</v>
      </c>
      <c r="CC23" s="314" t="s">
        <v>354</v>
      </c>
      <c r="CD23" s="314" t="s">
        <v>302</v>
      </c>
    </row>
    <row r="24" spans="2:82">
      <c r="B24" s="115" t="s">
        <v>205</v>
      </c>
      <c r="C24" s="314" t="s">
        <v>342</v>
      </c>
      <c r="D24" s="315" t="s">
        <v>302</v>
      </c>
      <c r="E24" s="314" t="s">
        <v>339</v>
      </c>
      <c r="F24" s="315" t="s">
        <v>302</v>
      </c>
      <c r="G24" s="315" t="s">
        <v>354</v>
      </c>
      <c r="H24" s="315" t="s">
        <v>302</v>
      </c>
      <c r="I24" s="315" t="s">
        <v>329</v>
      </c>
      <c r="J24" s="315" t="s">
        <v>302</v>
      </c>
      <c r="K24" s="314" t="s">
        <v>329</v>
      </c>
      <c r="L24" s="315" t="s">
        <v>302</v>
      </c>
      <c r="M24" s="314" t="s">
        <v>372</v>
      </c>
      <c r="N24" s="315" t="s">
        <v>302</v>
      </c>
      <c r="O24" s="315" t="s">
        <v>333</v>
      </c>
      <c r="P24" s="315" t="s">
        <v>302</v>
      </c>
      <c r="Q24" s="314" t="s">
        <v>366</v>
      </c>
      <c r="R24" s="315" t="s">
        <v>302</v>
      </c>
      <c r="S24" s="316" t="s">
        <v>351</v>
      </c>
      <c r="T24" s="316" t="s">
        <v>302</v>
      </c>
      <c r="U24" s="315" t="s">
        <v>347</v>
      </c>
      <c r="V24" s="315" t="s">
        <v>302</v>
      </c>
      <c r="W24" s="315" t="s">
        <v>323</v>
      </c>
      <c r="X24" s="315" t="s">
        <v>302</v>
      </c>
      <c r="Y24" s="315" t="s">
        <v>375</v>
      </c>
      <c r="Z24" s="315" t="s">
        <v>302</v>
      </c>
      <c r="AA24" s="315" t="s">
        <v>389</v>
      </c>
      <c r="AB24" s="315" t="s">
        <v>302</v>
      </c>
      <c r="AC24" s="314" t="s">
        <v>333</v>
      </c>
      <c r="AD24" s="314" t="s">
        <v>302</v>
      </c>
      <c r="AE24" s="314" t="s">
        <v>358</v>
      </c>
      <c r="AF24" s="314" t="s">
        <v>302</v>
      </c>
      <c r="AG24" s="317" t="s">
        <v>392</v>
      </c>
      <c r="AH24" s="315" t="s">
        <v>302</v>
      </c>
      <c r="AI24" s="314" t="s">
        <v>381</v>
      </c>
      <c r="AJ24" s="315" t="s">
        <v>302</v>
      </c>
      <c r="AK24" s="314" t="s">
        <v>377</v>
      </c>
      <c r="AL24" s="315" t="s">
        <v>302</v>
      </c>
      <c r="AM24" s="314" t="s">
        <v>406</v>
      </c>
      <c r="AN24" s="315" t="s">
        <v>302</v>
      </c>
      <c r="AO24" s="314" t="s">
        <v>322</v>
      </c>
      <c r="AP24" s="315" t="s">
        <v>302</v>
      </c>
      <c r="AQ24" s="314" t="s">
        <v>320</v>
      </c>
      <c r="AR24" s="315" t="s">
        <v>302</v>
      </c>
      <c r="AS24" s="314" t="s">
        <v>331</v>
      </c>
      <c r="AT24" s="315" t="s">
        <v>302</v>
      </c>
      <c r="AU24" s="314" t="s">
        <v>335</v>
      </c>
      <c r="AV24" s="315" t="s">
        <v>302</v>
      </c>
      <c r="AW24" s="314" t="s">
        <v>320</v>
      </c>
      <c r="AX24" s="315" t="s">
        <v>302</v>
      </c>
      <c r="AY24" s="314" t="s">
        <v>320</v>
      </c>
      <c r="AZ24" s="314" t="s">
        <v>302</v>
      </c>
      <c r="BA24" s="314" t="s">
        <v>324</v>
      </c>
      <c r="BB24" s="315" t="s">
        <v>302</v>
      </c>
      <c r="BC24" s="314" t="s">
        <v>320</v>
      </c>
      <c r="BD24" s="315" t="s">
        <v>302</v>
      </c>
      <c r="BE24" s="314" t="s">
        <v>328</v>
      </c>
      <c r="BF24" s="315" t="s">
        <v>302</v>
      </c>
      <c r="BG24" s="314" t="s">
        <v>354</v>
      </c>
      <c r="BH24" s="315" t="s">
        <v>302</v>
      </c>
      <c r="BI24" s="314" t="s">
        <v>340</v>
      </c>
      <c r="BJ24" s="315" t="s">
        <v>302</v>
      </c>
      <c r="BK24" s="314" t="s">
        <v>327</v>
      </c>
      <c r="BL24" s="315" t="s">
        <v>302</v>
      </c>
      <c r="BM24" s="314" t="s">
        <v>399</v>
      </c>
      <c r="BN24" s="320" t="s">
        <v>302</v>
      </c>
      <c r="BO24" s="320" t="s">
        <v>333</v>
      </c>
      <c r="BP24" s="320" t="s">
        <v>302</v>
      </c>
      <c r="BQ24" s="314" t="s">
        <v>333</v>
      </c>
      <c r="BR24" s="321" t="s">
        <v>302</v>
      </c>
      <c r="BS24" s="314" t="s">
        <v>338</v>
      </c>
      <c r="BT24" s="315" t="s">
        <v>302</v>
      </c>
      <c r="BU24" s="314" t="s">
        <v>358</v>
      </c>
      <c r="BV24" s="315" t="s">
        <v>302</v>
      </c>
      <c r="BW24" s="314" t="s">
        <v>354</v>
      </c>
      <c r="BX24" s="315" t="s">
        <v>302</v>
      </c>
      <c r="BY24" s="314" t="s">
        <v>352</v>
      </c>
      <c r="BZ24" s="315" t="s">
        <v>302</v>
      </c>
      <c r="CA24" s="314" t="s">
        <v>323</v>
      </c>
      <c r="CB24" s="315" t="s">
        <v>302</v>
      </c>
      <c r="CC24" s="314" t="s">
        <v>333</v>
      </c>
      <c r="CD24" s="314" t="s">
        <v>302</v>
      </c>
    </row>
    <row r="25" spans="2:82">
      <c r="B25" s="115" t="s">
        <v>206</v>
      </c>
      <c r="C25" s="314" t="s">
        <v>342</v>
      </c>
      <c r="D25" s="315" t="s">
        <v>302</v>
      </c>
      <c r="E25" s="314" t="s">
        <v>339</v>
      </c>
      <c r="F25" s="315" t="s">
        <v>302</v>
      </c>
      <c r="G25" s="315" t="s">
        <v>354</v>
      </c>
      <c r="H25" s="315" t="s">
        <v>302</v>
      </c>
      <c r="I25" s="315" t="s">
        <v>329</v>
      </c>
      <c r="J25" s="315" t="s">
        <v>302</v>
      </c>
      <c r="K25" s="314" t="s">
        <v>331</v>
      </c>
      <c r="L25" s="315" t="s">
        <v>302</v>
      </c>
      <c r="M25" s="314" t="s">
        <v>358</v>
      </c>
      <c r="N25" s="315" t="s">
        <v>302</v>
      </c>
      <c r="O25" s="315" t="s">
        <v>333</v>
      </c>
      <c r="P25" s="315" t="s">
        <v>302</v>
      </c>
      <c r="Q25" s="314" t="s">
        <v>366</v>
      </c>
      <c r="R25" s="315" t="s">
        <v>302</v>
      </c>
      <c r="S25" s="316" t="s">
        <v>347</v>
      </c>
      <c r="T25" s="316" t="s">
        <v>302</v>
      </c>
      <c r="U25" s="315" t="s">
        <v>350</v>
      </c>
      <c r="V25" s="315" t="s">
        <v>302</v>
      </c>
      <c r="W25" s="315" t="s">
        <v>349</v>
      </c>
      <c r="X25" s="315" t="s">
        <v>302</v>
      </c>
      <c r="Y25" s="315" t="s">
        <v>386</v>
      </c>
      <c r="Z25" s="315" t="s">
        <v>302</v>
      </c>
      <c r="AA25" s="315" t="s">
        <v>388</v>
      </c>
      <c r="AB25" s="315" t="s">
        <v>302</v>
      </c>
      <c r="AC25" s="314" t="s">
        <v>370</v>
      </c>
      <c r="AD25" s="314" t="s">
        <v>302</v>
      </c>
      <c r="AE25" s="314" t="s">
        <v>357</v>
      </c>
      <c r="AF25" s="314" t="s">
        <v>302</v>
      </c>
      <c r="AG25" s="317" t="s">
        <v>391</v>
      </c>
      <c r="AH25" s="315" t="s">
        <v>302</v>
      </c>
      <c r="AI25" s="314" t="s">
        <v>380</v>
      </c>
      <c r="AJ25" s="315" t="s">
        <v>302</v>
      </c>
      <c r="AK25" s="314" t="s">
        <v>376</v>
      </c>
      <c r="AL25" s="315" t="s">
        <v>302</v>
      </c>
      <c r="AM25" s="314" t="s">
        <v>406</v>
      </c>
      <c r="AN25" s="315" t="s">
        <v>302</v>
      </c>
      <c r="AO25" s="314" t="s">
        <v>322</v>
      </c>
      <c r="AP25" s="315" t="s">
        <v>302</v>
      </c>
      <c r="AQ25" s="314" t="s">
        <v>320</v>
      </c>
      <c r="AR25" s="315" t="s">
        <v>302</v>
      </c>
      <c r="AS25" s="314" t="s">
        <v>331</v>
      </c>
      <c r="AT25" s="315" t="s">
        <v>302</v>
      </c>
      <c r="AU25" s="314" t="s">
        <v>335</v>
      </c>
      <c r="AV25" s="315" t="s">
        <v>302</v>
      </c>
      <c r="AW25" s="314" t="s">
        <v>320</v>
      </c>
      <c r="AX25" s="315" t="s">
        <v>302</v>
      </c>
      <c r="AY25" s="314" t="s">
        <v>320</v>
      </c>
      <c r="AZ25" s="314" t="s">
        <v>302</v>
      </c>
      <c r="BA25" s="314" t="s">
        <v>324</v>
      </c>
      <c r="BB25" s="315" t="s">
        <v>302</v>
      </c>
      <c r="BC25" s="314" t="s">
        <v>320</v>
      </c>
      <c r="BD25" s="315" t="s">
        <v>302</v>
      </c>
      <c r="BE25" s="314" t="s">
        <v>328</v>
      </c>
      <c r="BF25" s="315" t="s">
        <v>302</v>
      </c>
      <c r="BG25" s="314" t="s">
        <v>354</v>
      </c>
      <c r="BH25" s="315" t="s">
        <v>302</v>
      </c>
      <c r="BI25" s="314" t="s">
        <v>340</v>
      </c>
      <c r="BJ25" s="315" t="s">
        <v>302</v>
      </c>
      <c r="BK25" s="314" t="s">
        <v>327</v>
      </c>
      <c r="BL25" s="315" t="s">
        <v>302</v>
      </c>
      <c r="BM25" s="314" t="s">
        <v>401</v>
      </c>
      <c r="BN25" s="320" t="s">
        <v>302</v>
      </c>
      <c r="BO25" s="320" t="s">
        <v>335</v>
      </c>
      <c r="BP25" s="320" t="s">
        <v>302</v>
      </c>
      <c r="BQ25" s="314" t="s">
        <v>335</v>
      </c>
      <c r="BR25" s="321" t="s">
        <v>302</v>
      </c>
      <c r="BS25" s="314" t="s">
        <v>338</v>
      </c>
      <c r="BT25" s="315" t="s">
        <v>302</v>
      </c>
      <c r="BU25" s="314" t="s">
        <v>358</v>
      </c>
      <c r="BV25" s="315" t="s">
        <v>302</v>
      </c>
      <c r="BW25" s="314" t="s">
        <v>354</v>
      </c>
      <c r="BX25" s="315" t="s">
        <v>302</v>
      </c>
      <c r="BY25" s="314" t="s">
        <v>352</v>
      </c>
      <c r="BZ25" s="315" t="s">
        <v>302</v>
      </c>
      <c r="CA25" s="314" t="s">
        <v>323</v>
      </c>
      <c r="CB25" s="315" t="s">
        <v>302</v>
      </c>
      <c r="CC25" s="314" t="s">
        <v>333</v>
      </c>
      <c r="CD25" s="314" t="s">
        <v>302</v>
      </c>
    </row>
    <row r="26" spans="2:82">
      <c r="B26" s="115" t="s">
        <v>207</v>
      </c>
      <c r="C26" s="314" t="s">
        <v>342</v>
      </c>
      <c r="D26" s="315" t="s">
        <v>302</v>
      </c>
      <c r="E26" s="314" t="s">
        <v>339</v>
      </c>
      <c r="F26" s="315" t="s">
        <v>302</v>
      </c>
      <c r="G26" s="315" t="s">
        <v>354</v>
      </c>
      <c r="H26" s="315" t="s">
        <v>302</v>
      </c>
      <c r="I26" s="315" t="s">
        <v>329</v>
      </c>
      <c r="J26" s="315" t="s">
        <v>302</v>
      </c>
      <c r="K26" s="314" t="s">
        <v>347</v>
      </c>
      <c r="L26" s="315" t="s">
        <v>302</v>
      </c>
      <c r="M26" s="314" t="s">
        <v>351</v>
      </c>
      <c r="N26" s="315" t="s">
        <v>302</v>
      </c>
      <c r="O26" s="315" t="s">
        <v>333</v>
      </c>
      <c r="P26" s="315" t="s">
        <v>302</v>
      </c>
      <c r="Q26" s="314" t="s">
        <v>366</v>
      </c>
      <c r="R26" s="315" t="s">
        <v>302</v>
      </c>
      <c r="S26" s="316" t="s">
        <v>348</v>
      </c>
      <c r="T26" s="316" t="s">
        <v>302</v>
      </c>
      <c r="U26" s="315" t="s">
        <v>348</v>
      </c>
      <c r="V26" s="315" t="s">
        <v>302</v>
      </c>
      <c r="W26" s="315" t="s">
        <v>350</v>
      </c>
      <c r="X26" s="315" t="s">
        <v>302</v>
      </c>
      <c r="Y26" s="315" t="s">
        <v>355</v>
      </c>
      <c r="Z26" s="315" t="s">
        <v>302</v>
      </c>
      <c r="AA26" s="315" t="s">
        <v>388</v>
      </c>
      <c r="AB26" s="315" t="s">
        <v>302</v>
      </c>
      <c r="AC26" s="314" t="s">
        <v>329</v>
      </c>
      <c r="AD26" s="314" t="s">
        <v>302</v>
      </c>
      <c r="AE26" s="314" t="s">
        <v>350</v>
      </c>
      <c r="AF26" s="314" t="s">
        <v>302</v>
      </c>
      <c r="AG26" s="317" t="s">
        <v>391</v>
      </c>
      <c r="AH26" s="315" t="s">
        <v>302</v>
      </c>
      <c r="AI26" s="314" t="s">
        <v>382</v>
      </c>
      <c r="AJ26" s="315" t="s">
        <v>302</v>
      </c>
      <c r="AK26" s="314" t="s">
        <v>336</v>
      </c>
      <c r="AL26" s="315" t="s">
        <v>302</v>
      </c>
      <c r="AM26" s="314" t="s">
        <v>406</v>
      </c>
      <c r="AN26" s="315" t="s">
        <v>302</v>
      </c>
      <c r="AO26" s="314" t="s">
        <v>322</v>
      </c>
      <c r="AP26" s="315" t="s">
        <v>302</v>
      </c>
      <c r="AQ26" s="314" t="s">
        <v>320</v>
      </c>
      <c r="AR26" s="315" t="s">
        <v>302</v>
      </c>
      <c r="AS26" s="314" t="s">
        <v>331</v>
      </c>
      <c r="AT26" s="315" t="s">
        <v>302</v>
      </c>
      <c r="AU26" s="314" t="s">
        <v>335</v>
      </c>
      <c r="AV26" s="315" t="s">
        <v>302</v>
      </c>
      <c r="AW26" s="314" t="s">
        <v>320</v>
      </c>
      <c r="AX26" s="315" t="s">
        <v>302</v>
      </c>
      <c r="AY26" s="314" t="s">
        <v>320</v>
      </c>
      <c r="AZ26" s="314" t="s">
        <v>302</v>
      </c>
      <c r="BA26" s="314" t="s">
        <v>324</v>
      </c>
      <c r="BB26" s="315" t="s">
        <v>302</v>
      </c>
      <c r="BC26" s="314" t="s">
        <v>320</v>
      </c>
      <c r="BD26" s="315" t="s">
        <v>302</v>
      </c>
      <c r="BE26" s="314" t="s">
        <v>328</v>
      </c>
      <c r="BF26" s="315" t="s">
        <v>302</v>
      </c>
      <c r="BG26" s="314" t="s">
        <v>331</v>
      </c>
      <c r="BH26" s="315" t="s">
        <v>302</v>
      </c>
      <c r="BI26" s="314" t="s">
        <v>340</v>
      </c>
      <c r="BJ26" s="315" t="s">
        <v>302</v>
      </c>
      <c r="BK26" s="314" t="s">
        <v>382</v>
      </c>
      <c r="BL26" s="315" t="s">
        <v>302</v>
      </c>
      <c r="BM26" s="314" t="s">
        <v>401</v>
      </c>
      <c r="BN26" s="320" t="s">
        <v>302</v>
      </c>
      <c r="BO26" s="320" t="s">
        <v>333</v>
      </c>
      <c r="BP26" s="320" t="s">
        <v>302</v>
      </c>
      <c r="BQ26" s="314" t="s">
        <v>333</v>
      </c>
      <c r="BR26" s="321" t="s">
        <v>302</v>
      </c>
      <c r="BS26" s="314" t="s">
        <v>353</v>
      </c>
      <c r="BT26" s="315" t="s">
        <v>302</v>
      </c>
      <c r="BU26" s="314" t="s">
        <v>357</v>
      </c>
      <c r="BV26" s="315" t="s">
        <v>302</v>
      </c>
      <c r="BW26" s="314" t="s">
        <v>360</v>
      </c>
      <c r="BX26" s="315" t="s">
        <v>302</v>
      </c>
      <c r="BY26" s="314" t="s">
        <v>352</v>
      </c>
      <c r="BZ26" s="315" t="s">
        <v>302</v>
      </c>
      <c r="CA26" s="314" t="s">
        <v>323</v>
      </c>
      <c r="CB26" s="315" t="s">
        <v>302</v>
      </c>
      <c r="CC26" s="314" t="s">
        <v>333</v>
      </c>
      <c r="CD26" s="314" t="s">
        <v>302</v>
      </c>
    </row>
    <row r="27" spans="2:82">
      <c r="B27" s="115" t="s">
        <v>208</v>
      </c>
      <c r="C27" s="314" t="s">
        <v>342</v>
      </c>
      <c r="D27" s="315" t="s">
        <v>302</v>
      </c>
      <c r="E27" s="314" t="s">
        <v>339</v>
      </c>
      <c r="F27" s="315" t="s">
        <v>302</v>
      </c>
      <c r="G27" s="315" t="s">
        <v>354</v>
      </c>
      <c r="H27" s="315" t="s">
        <v>302</v>
      </c>
      <c r="I27" s="315" t="s">
        <v>329</v>
      </c>
      <c r="J27" s="315" t="s">
        <v>302</v>
      </c>
      <c r="K27" s="314" t="s">
        <v>331</v>
      </c>
      <c r="L27" s="315" t="s">
        <v>302</v>
      </c>
      <c r="M27" s="314" t="s">
        <v>358</v>
      </c>
      <c r="N27" s="315" t="s">
        <v>302</v>
      </c>
      <c r="O27" s="315" t="s">
        <v>333</v>
      </c>
      <c r="P27" s="315" t="s">
        <v>302</v>
      </c>
      <c r="Q27" s="314" t="s">
        <v>366</v>
      </c>
      <c r="R27" s="315" t="s">
        <v>302</v>
      </c>
      <c r="S27" s="316" t="s">
        <v>347</v>
      </c>
      <c r="T27" s="316" t="s">
        <v>302</v>
      </c>
      <c r="U27" s="315" t="s">
        <v>350</v>
      </c>
      <c r="V27" s="315" t="s">
        <v>302</v>
      </c>
      <c r="W27" s="315" t="s">
        <v>349</v>
      </c>
      <c r="X27" s="315" t="s">
        <v>302</v>
      </c>
      <c r="Y27" s="315" t="s">
        <v>386</v>
      </c>
      <c r="Z27" s="315" t="s">
        <v>302</v>
      </c>
      <c r="AA27" s="315" t="s">
        <v>390</v>
      </c>
      <c r="AB27" s="315" t="s">
        <v>302</v>
      </c>
      <c r="AC27" s="314" t="s">
        <v>370</v>
      </c>
      <c r="AD27" s="314" t="s">
        <v>302</v>
      </c>
      <c r="AE27" s="314" t="s">
        <v>357</v>
      </c>
      <c r="AF27" s="314" t="s">
        <v>302</v>
      </c>
      <c r="AG27" s="317" t="s">
        <v>393</v>
      </c>
      <c r="AH27" s="315" t="s">
        <v>302</v>
      </c>
      <c r="AI27" s="314" t="s">
        <v>380</v>
      </c>
      <c r="AJ27" s="315" t="s">
        <v>302</v>
      </c>
      <c r="AK27" s="314" t="s">
        <v>376</v>
      </c>
      <c r="AL27" s="315" t="s">
        <v>302</v>
      </c>
      <c r="AM27" s="314" t="s">
        <v>406</v>
      </c>
      <c r="AN27" s="315" t="s">
        <v>302</v>
      </c>
      <c r="AO27" s="314" t="s">
        <v>322</v>
      </c>
      <c r="AP27" s="315" t="s">
        <v>302</v>
      </c>
      <c r="AQ27" s="314" t="s">
        <v>320</v>
      </c>
      <c r="AR27" s="315" t="s">
        <v>302</v>
      </c>
      <c r="AS27" s="314" t="s">
        <v>331</v>
      </c>
      <c r="AT27" s="315" t="s">
        <v>302</v>
      </c>
      <c r="AU27" s="314" t="s">
        <v>335</v>
      </c>
      <c r="AV27" s="315" t="s">
        <v>302</v>
      </c>
      <c r="AW27" s="314" t="s">
        <v>320</v>
      </c>
      <c r="AX27" s="315" t="s">
        <v>302</v>
      </c>
      <c r="AY27" s="314" t="s">
        <v>320</v>
      </c>
      <c r="AZ27" s="314" t="s">
        <v>302</v>
      </c>
      <c r="BA27" s="314" t="s">
        <v>324</v>
      </c>
      <c r="BB27" s="315" t="s">
        <v>302</v>
      </c>
      <c r="BC27" s="314" t="s">
        <v>320</v>
      </c>
      <c r="BD27" s="315" t="s">
        <v>302</v>
      </c>
      <c r="BE27" s="314" t="s">
        <v>328</v>
      </c>
      <c r="BF27" s="315" t="s">
        <v>302</v>
      </c>
      <c r="BG27" s="314" t="s">
        <v>331</v>
      </c>
      <c r="BH27" s="315" t="s">
        <v>302</v>
      </c>
      <c r="BI27" s="314" t="s">
        <v>342</v>
      </c>
      <c r="BJ27" s="315" t="s">
        <v>302</v>
      </c>
      <c r="BK27" s="314" t="s">
        <v>349</v>
      </c>
      <c r="BL27" s="315" t="s">
        <v>302</v>
      </c>
      <c r="BM27" s="314" t="s">
        <v>350</v>
      </c>
      <c r="BN27" s="320" t="s">
        <v>302</v>
      </c>
      <c r="BO27" s="320" t="s">
        <v>395</v>
      </c>
      <c r="BP27" s="320" t="s">
        <v>302</v>
      </c>
      <c r="BQ27" s="314" t="s">
        <v>395</v>
      </c>
      <c r="BR27" s="321" t="s">
        <v>302</v>
      </c>
      <c r="BS27" s="314" t="s">
        <v>353</v>
      </c>
      <c r="BT27" s="315" t="s">
        <v>302</v>
      </c>
      <c r="BU27" s="314" t="s">
        <v>357</v>
      </c>
      <c r="BV27" s="315" t="s">
        <v>302</v>
      </c>
      <c r="BW27" s="314" t="s">
        <v>360</v>
      </c>
      <c r="BX27" s="315" t="s">
        <v>302</v>
      </c>
      <c r="BY27" s="314" t="s">
        <v>352</v>
      </c>
      <c r="BZ27" s="315" t="s">
        <v>302</v>
      </c>
      <c r="CA27" s="314" t="s">
        <v>323</v>
      </c>
      <c r="CB27" s="315" t="s">
        <v>302</v>
      </c>
      <c r="CC27" s="314" t="s">
        <v>333</v>
      </c>
      <c r="CD27" s="314" t="s">
        <v>302</v>
      </c>
    </row>
    <row r="28" spans="2:82">
      <c r="B28" s="115" t="s">
        <v>209</v>
      </c>
      <c r="C28" s="314" t="s">
        <v>342</v>
      </c>
      <c r="D28" s="315" t="s">
        <v>302</v>
      </c>
      <c r="E28" s="314" t="s">
        <v>339</v>
      </c>
      <c r="F28" s="315" t="s">
        <v>302</v>
      </c>
      <c r="G28" s="315" t="s">
        <v>354</v>
      </c>
      <c r="H28" s="315" t="s">
        <v>302</v>
      </c>
      <c r="I28" s="315" t="s">
        <v>329</v>
      </c>
      <c r="J28" s="315" t="s">
        <v>302</v>
      </c>
      <c r="K28" s="314" t="s">
        <v>330</v>
      </c>
      <c r="L28" s="315" t="s">
        <v>302</v>
      </c>
      <c r="M28" s="314" t="s">
        <v>357</v>
      </c>
      <c r="N28" s="315" t="s">
        <v>302</v>
      </c>
      <c r="O28" s="315" t="s">
        <v>333</v>
      </c>
      <c r="P28" s="315" t="s">
        <v>302</v>
      </c>
      <c r="Q28" s="314" t="s">
        <v>366</v>
      </c>
      <c r="R28" s="315" t="s">
        <v>302</v>
      </c>
      <c r="S28" s="316" t="s">
        <v>372</v>
      </c>
      <c r="T28" s="316" t="s">
        <v>302</v>
      </c>
      <c r="U28" s="315" t="s">
        <v>375</v>
      </c>
      <c r="V28" s="315" t="s">
        <v>302</v>
      </c>
      <c r="W28" s="315" t="s">
        <v>385</v>
      </c>
      <c r="X28" s="315" t="s">
        <v>302</v>
      </c>
      <c r="Y28" s="315" t="s">
        <v>387</v>
      </c>
      <c r="Z28" s="315" t="s">
        <v>302</v>
      </c>
      <c r="AA28" s="315" t="s">
        <v>389</v>
      </c>
      <c r="AB28" s="315" t="s">
        <v>302</v>
      </c>
      <c r="AC28" s="314" t="s">
        <v>369</v>
      </c>
      <c r="AD28" s="314" t="s">
        <v>302</v>
      </c>
      <c r="AE28" s="314" t="s">
        <v>368</v>
      </c>
      <c r="AF28" s="314" t="s">
        <v>302</v>
      </c>
      <c r="AG28" s="317" t="s">
        <v>392</v>
      </c>
      <c r="AH28" s="315" t="s">
        <v>302</v>
      </c>
      <c r="AI28" s="314" t="s">
        <v>383</v>
      </c>
      <c r="AJ28" s="315" t="s">
        <v>302</v>
      </c>
      <c r="AK28" s="314" t="s">
        <v>378</v>
      </c>
      <c r="AL28" s="315" t="s">
        <v>302</v>
      </c>
      <c r="AM28" s="314" t="s">
        <v>406</v>
      </c>
      <c r="AN28" s="315" t="s">
        <v>302</v>
      </c>
      <c r="AO28" s="314" t="s">
        <v>322</v>
      </c>
      <c r="AP28" s="315" t="s">
        <v>302</v>
      </c>
      <c r="AQ28" s="314" t="s">
        <v>320</v>
      </c>
      <c r="AR28" s="315" t="s">
        <v>302</v>
      </c>
      <c r="AS28" s="314" t="s">
        <v>331</v>
      </c>
      <c r="AT28" s="315" t="s">
        <v>302</v>
      </c>
      <c r="AU28" s="314" t="s">
        <v>335</v>
      </c>
      <c r="AV28" s="315" t="s">
        <v>302</v>
      </c>
      <c r="AW28" s="314" t="s">
        <v>320</v>
      </c>
      <c r="AX28" s="315" t="s">
        <v>302</v>
      </c>
      <c r="AY28" s="314" t="s">
        <v>320</v>
      </c>
      <c r="AZ28" s="314" t="s">
        <v>302</v>
      </c>
      <c r="BA28" s="314" t="s">
        <v>324</v>
      </c>
      <c r="BB28" s="315" t="s">
        <v>302</v>
      </c>
      <c r="BC28" s="314" t="s">
        <v>320</v>
      </c>
      <c r="BD28" s="315" t="s">
        <v>302</v>
      </c>
      <c r="BE28" s="314" t="s">
        <v>328</v>
      </c>
      <c r="BF28" s="315" t="s">
        <v>302</v>
      </c>
      <c r="BG28" s="314" t="s">
        <v>331</v>
      </c>
      <c r="BH28" s="315" t="s">
        <v>302</v>
      </c>
      <c r="BI28" s="314" t="s">
        <v>319</v>
      </c>
      <c r="BJ28" s="315" t="s">
        <v>302</v>
      </c>
      <c r="BK28" s="314" t="s">
        <v>349</v>
      </c>
      <c r="BL28" s="315" t="s">
        <v>302</v>
      </c>
      <c r="BM28" s="314" t="s">
        <v>399</v>
      </c>
      <c r="BN28" s="320" t="s">
        <v>302</v>
      </c>
      <c r="BO28" s="320" t="s">
        <v>396</v>
      </c>
      <c r="BP28" s="320" t="s">
        <v>302</v>
      </c>
      <c r="BQ28" s="314" t="s">
        <v>396</v>
      </c>
      <c r="BR28" s="321" t="s">
        <v>302</v>
      </c>
      <c r="BS28" s="314" t="s">
        <v>353</v>
      </c>
      <c r="BT28" s="315" t="s">
        <v>302</v>
      </c>
      <c r="BU28" s="314" t="s">
        <v>357</v>
      </c>
      <c r="BV28" s="315" t="s">
        <v>302</v>
      </c>
      <c r="BW28" s="314" t="s">
        <v>360</v>
      </c>
      <c r="BX28" s="315" t="s">
        <v>302</v>
      </c>
      <c r="BY28" s="314" t="s">
        <v>338</v>
      </c>
      <c r="BZ28" s="315" t="s">
        <v>302</v>
      </c>
      <c r="CA28" s="314" t="s">
        <v>323</v>
      </c>
      <c r="CB28" s="315" t="s">
        <v>302</v>
      </c>
      <c r="CC28" s="314" t="s">
        <v>335</v>
      </c>
      <c r="CD28" s="314" t="s">
        <v>302</v>
      </c>
    </row>
    <row r="31" spans="2:82">
      <c r="B31" s="140" t="s">
        <v>430</v>
      </c>
    </row>
  </sheetData>
  <mergeCells count="40">
    <mergeCell ref="M3:N3"/>
    <mergeCell ref="C3:D3"/>
    <mergeCell ref="E3:F3"/>
    <mergeCell ref="G3:H3"/>
    <mergeCell ref="I3:J3"/>
    <mergeCell ref="K3:L3"/>
    <mergeCell ref="AK3:AL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BI3:BJ3"/>
    <mergeCell ref="AM3:AN3"/>
    <mergeCell ref="AO3:AP3"/>
    <mergeCell ref="AQ3:AR3"/>
    <mergeCell ref="AS3:AT3"/>
    <mergeCell ref="AU3:AV3"/>
    <mergeCell ref="AW3:AX3"/>
    <mergeCell ref="AY3:AZ3"/>
    <mergeCell ref="BA3:BB3"/>
    <mergeCell ref="BC3:BD3"/>
    <mergeCell ref="BE3:BF3"/>
    <mergeCell ref="BG3:BH3"/>
    <mergeCell ref="BW3:BX3"/>
    <mergeCell ref="BY3:BZ3"/>
    <mergeCell ref="CA3:CB3"/>
    <mergeCell ref="CC3:CD3"/>
    <mergeCell ref="BK3:BL3"/>
    <mergeCell ref="BM3:BN3"/>
    <mergeCell ref="BO3:BP3"/>
    <mergeCell ref="BQ3:BR3"/>
    <mergeCell ref="BS3:BT3"/>
    <mergeCell ref="BU3:BV3"/>
  </mergeCells>
  <phoneticPr fontId="1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F6887-C751-2046-8C49-4C9A89A3405C}">
  <dimension ref="B1:Z58"/>
  <sheetViews>
    <sheetView topLeftCell="A35" zoomScaleNormal="100" workbookViewId="0">
      <selection sqref="A1:XFD1048576"/>
    </sheetView>
  </sheetViews>
  <sheetFormatPr baseColWidth="10" defaultColWidth="12.5" defaultRowHeight="16"/>
  <cols>
    <col min="1" max="2" width="12.5" style="11"/>
    <col min="3" max="3" width="15.33203125" style="11" customWidth="1"/>
    <col min="4" max="4" width="11" style="12" customWidth="1"/>
    <col min="5" max="5" width="9.33203125" style="12" customWidth="1"/>
    <col min="6" max="6" width="10.6640625" style="12" customWidth="1"/>
    <col min="7" max="7" width="10.5" style="12" customWidth="1"/>
    <col min="8" max="8" width="10.1640625" style="12" customWidth="1"/>
    <col min="9" max="9" width="9.33203125" style="12" customWidth="1"/>
    <col min="10" max="10" width="9.83203125" style="12" customWidth="1"/>
    <col min="11" max="11" width="9.33203125" style="12" customWidth="1"/>
    <col min="12" max="12" width="10.1640625" style="12" customWidth="1"/>
    <col min="13" max="13" width="9.33203125" style="12" customWidth="1"/>
    <col min="14" max="14" width="10.5" style="12" customWidth="1"/>
    <col min="15" max="15" width="9.33203125" style="12" customWidth="1"/>
    <col min="16" max="16" width="10" style="12" customWidth="1"/>
    <col min="17" max="17" width="9.33203125" style="12" customWidth="1"/>
    <col min="18" max="18" width="16.5" style="11" customWidth="1"/>
    <col min="19" max="19" width="44.5" style="11" customWidth="1"/>
    <col min="20" max="20" width="20.5" style="11" customWidth="1"/>
    <col min="21" max="21" width="20.5" style="13" customWidth="1"/>
    <col min="22" max="22" width="19" style="11" customWidth="1"/>
    <col min="23" max="23" width="17.83203125" style="11" customWidth="1"/>
    <col min="24" max="24" width="17" style="11" customWidth="1"/>
    <col min="25" max="25" width="14.1640625" style="11" customWidth="1"/>
    <col min="26" max="26" width="59.5" style="11" customWidth="1"/>
    <col min="27" max="16384" width="12.5" style="11"/>
  </cols>
  <sheetData>
    <row r="1" spans="2:24">
      <c r="B1" s="10" t="s">
        <v>530</v>
      </c>
    </row>
    <row r="3" spans="2:24" ht="15.75" customHeight="1">
      <c r="B3" s="198" t="s">
        <v>1</v>
      </c>
      <c r="C3" s="198"/>
      <c r="D3" s="189" t="s">
        <v>241</v>
      </c>
      <c r="E3" s="189"/>
      <c r="F3" s="197"/>
      <c r="G3" s="197"/>
      <c r="H3" s="197"/>
      <c r="I3" s="194"/>
      <c r="J3" s="187" t="s">
        <v>241</v>
      </c>
      <c r="K3" s="189"/>
      <c r="L3" s="189"/>
      <c r="M3" s="188"/>
      <c r="N3" s="187" t="s">
        <v>242</v>
      </c>
      <c r="O3" s="189"/>
      <c r="P3" s="189"/>
      <c r="Q3" s="188"/>
      <c r="R3" s="190" t="s">
        <v>3</v>
      </c>
      <c r="S3" s="191"/>
      <c r="T3" s="191"/>
      <c r="U3" s="182"/>
      <c r="X3" s="13"/>
    </row>
    <row r="4" spans="2:24" ht="39.75" customHeight="1">
      <c r="B4" s="198"/>
      <c r="C4" s="198"/>
      <c r="D4" s="193" t="s">
        <v>248</v>
      </c>
      <c r="E4" s="194"/>
      <c r="F4" s="189" t="s">
        <v>249</v>
      </c>
      <c r="G4" s="188"/>
      <c r="H4" s="187" t="s">
        <v>250</v>
      </c>
      <c r="I4" s="188"/>
      <c r="J4" s="187" t="s">
        <v>508</v>
      </c>
      <c r="K4" s="189"/>
      <c r="L4" s="187" t="s">
        <v>509</v>
      </c>
      <c r="M4" s="189"/>
      <c r="N4" s="187" t="s">
        <v>247</v>
      </c>
      <c r="O4" s="188"/>
      <c r="P4" s="187" t="s">
        <v>273</v>
      </c>
      <c r="Q4" s="188"/>
      <c r="R4" s="192"/>
      <c r="S4" s="192"/>
      <c r="T4" s="192"/>
      <c r="U4" s="183"/>
      <c r="X4" s="13"/>
    </row>
    <row r="5" spans="2:24" ht="51">
      <c r="B5" s="198"/>
      <c r="C5" s="198"/>
      <c r="D5" s="23" t="s">
        <v>5</v>
      </c>
      <c r="E5" s="16" t="s">
        <v>6</v>
      </c>
      <c r="F5" s="18" t="s">
        <v>5</v>
      </c>
      <c r="G5" s="19" t="s">
        <v>6</v>
      </c>
      <c r="H5" s="18" t="s">
        <v>5</v>
      </c>
      <c r="I5" s="19" t="s">
        <v>6</v>
      </c>
      <c r="J5" s="18" t="s">
        <v>5</v>
      </c>
      <c r="K5" s="19" t="s">
        <v>6</v>
      </c>
      <c r="L5" s="18" t="s">
        <v>5</v>
      </c>
      <c r="M5" s="19" t="s">
        <v>6</v>
      </c>
      <c r="N5" s="18" t="s">
        <v>5</v>
      </c>
      <c r="O5" s="19" t="s">
        <v>6</v>
      </c>
      <c r="P5" s="18" t="s">
        <v>5</v>
      </c>
      <c r="Q5" s="19" t="s">
        <v>6</v>
      </c>
      <c r="R5" s="24" t="s">
        <v>243</v>
      </c>
      <c r="S5" s="25" t="s">
        <v>8</v>
      </c>
      <c r="T5" s="11" t="s">
        <v>244</v>
      </c>
      <c r="U5" s="26" t="s">
        <v>78</v>
      </c>
    </row>
    <row r="6" spans="2:24" ht="17" customHeight="1">
      <c r="B6" s="195" t="s">
        <v>9</v>
      </c>
      <c r="C6" s="14" t="s">
        <v>10</v>
      </c>
      <c r="D6" s="23" t="s">
        <v>0</v>
      </c>
      <c r="E6" s="17" t="s">
        <v>0</v>
      </c>
      <c r="F6" s="23" t="s">
        <v>0</v>
      </c>
      <c r="G6" s="17" t="s">
        <v>0</v>
      </c>
      <c r="H6" s="23" t="s">
        <v>0</v>
      </c>
      <c r="I6" s="17" t="s">
        <v>0</v>
      </c>
      <c r="J6" s="23">
        <v>64.126815928318663</v>
      </c>
      <c r="K6" s="17">
        <v>0.366436243385663</v>
      </c>
      <c r="L6" s="23">
        <v>88.037789009972002</v>
      </c>
      <c r="M6" s="17">
        <v>2.0041562212227055</v>
      </c>
      <c r="N6" s="28">
        <v>104.79</v>
      </c>
      <c r="O6" s="29">
        <v>1.3308219547049236</v>
      </c>
      <c r="P6" s="28">
        <v>89.05742806093933</v>
      </c>
      <c r="Q6" s="29">
        <v>8.1112505021941796</v>
      </c>
      <c r="R6" s="20" t="s">
        <v>419</v>
      </c>
      <c r="S6" s="182" t="s">
        <v>420</v>
      </c>
      <c r="T6" s="27" t="s">
        <v>0</v>
      </c>
      <c r="U6" s="15" t="s">
        <v>0</v>
      </c>
      <c r="V6" s="22"/>
    </row>
    <row r="7" spans="2:24" ht="17" customHeight="1">
      <c r="B7" s="196"/>
      <c r="C7" s="8" t="s">
        <v>11</v>
      </c>
      <c r="D7" s="31">
        <v>0.89414258399066593</v>
      </c>
      <c r="E7" s="32">
        <v>1.0707083995273288</v>
      </c>
      <c r="F7" s="33">
        <v>2.7341270399365531</v>
      </c>
      <c r="G7" s="32">
        <v>1.7406632914854854</v>
      </c>
      <c r="H7" s="34">
        <v>2.1766584158134532</v>
      </c>
      <c r="I7" s="35">
        <v>0.99458709875668094</v>
      </c>
      <c r="J7" s="34">
        <v>81.711657779999996</v>
      </c>
      <c r="K7" s="35">
        <v>11.71067803</v>
      </c>
      <c r="L7" s="34">
        <v>39.82429385211725</v>
      </c>
      <c r="M7" s="35">
        <v>1.0775505622213111</v>
      </c>
      <c r="N7" s="28">
        <v>67</v>
      </c>
      <c r="O7" s="29">
        <v>4.0200934397568178</v>
      </c>
      <c r="P7" s="28">
        <v>66.857238223100168</v>
      </c>
      <c r="Q7" s="29">
        <v>3.6929894677287876</v>
      </c>
      <c r="R7" s="36" t="s">
        <v>0</v>
      </c>
      <c r="S7" s="183"/>
      <c r="T7" s="30" t="s">
        <v>0</v>
      </c>
      <c r="U7" s="37" t="s">
        <v>0</v>
      </c>
      <c r="V7" s="22"/>
    </row>
    <row r="8" spans="2:24" ht="17" customHeight="1">
      <c r="B8" s="195" t="s">
        <v>12</v>
      </c>
      <c r="C8" s="14" t="s">
        <v>10</v>
      </c>
      <c r="D8" s="23" t="s">
        <v>0</v>
      </c>
      <c r="E8" s="17" t="s">
        <v>0</v>
      </c>
      <c r="F8" s="23" t="s">
        <v>0</v>
      </c>
      <c r="G8" s="17" t="s">
        <v>0</v>
      </c>
      <c r="H8" s="23" t="s">
        <v>0</v>
      </c>
      <c r="I8" s="17" t="s">
        <v>0</v>
      </c>
      <c r="J8" s="23">
        <v>58.838243661277339</v>
      </c>
      <c r="K8" s="17">
        <v>1.4632532038809265</v>
      </c>
      <c r="L8" s="23">
        <v>83.813591233763162</v>
      </c>
      <c r="M8" s="17">
        <v>6.4629109214735507</v>
      </c>
      <c r="N8" s="23">
        <v>91.9</v>
      </c>
      <c r="O8" s="17">
        <v>1.1245933137048947</v>
      </c>
      <c r="P8" s="23">
        <v>120.17150143929109</v>
      </c>
      <c r="Q8" s="17">
        <v>18.035226382403959</v>
      </c>
      <c r="R8" s="20" t="s">
        <v>421</v>
      </c>
      <c r="S8" s="182" t="s">
        <v>420</v>
      </c>
      <c r="T8" s="22" t="s">
        <v>0</v>
      </c>
      <c r="U8" s="38" t="s">
        <v>0</v>
      </c>
      <c r="V8" s="22"/>
    </row>
    <row r="9" spans="2:24" ht="17" customHeight="1">
      <c r="B9" s="196"/>
      <c r="C9" s="8" t="s">
        <v>13</v>
      </c>
      <c r="D9" s="39">
        <v>2.8016056620260326</v>
      </c>
      <c r="E9" s="40">
        <v>2.0115810357824304</v>
      </c>
      <c r="F9" s="39">
        <v>2.3336477610717927</v>
      </c>
      <c r="G9" s="41">
        <v>0.63245023738892681</v>
      </c>
      <c r="H9" s="28">
        <v>2.2761102776224291</v>
      </c>
      <c r="I9" s="29">
        <v>0.91251912604380225</v>
      </c>
      <c r="J9" s="34">
        <v>94.860458050000005</v>
      </c>
      <c r="K9" s="35">
        <v>10.766288530000001</v>
      </c>
      <c r="L9" s="34">
        <v>14.447033031165594</v>
      </c>
      <c r="M9" s="35">
        <v>0.96997325287256619</v>
      </c>
      <c r="N9" s="34">
        <v>63.41</v>
      </c>
      <c r="O9" s="35">
        <v>2.5974538630161961</v>
      </c>
      <c r="P9" s="34">
        <v>19.170564833228585</v>
      </c>
      <c r="Q9" s="35">
        <v>1.6122499340077157</v>
      </c>
      <c r="R9" s="36" t="s">
        <v>0</v>
      </c>
      <c r="S9" s="183"/>
      <c r="T9" s="22" t="s">
        <v>0</v>
      </c>
      <c r="U9" s="38" t="s">
        <v>0</v>
      </c>
      <c r="V9" s="22"/>
    </row>
    <row r="10" spans="2:24" ht="17" customHeight="1">
      <c r="B10" s="195" t="s">
        <v>14</v>
      </c>
      <c r="C10" s="14" t="s">
        <v>10</v>
      </c>
      <c r="D10" s="23" t="s">
        <v>0</v>
      </c>
      <c r="E10" s="17" t="s">
        <v>0</v>
      </c>
      <c r="F10" s="23" t="s">
        <v>0</v>
      </c>
      <c r="G10" s="17" t="s">
        <v>0</v>
      </c>
      <c r="H10" s="23" t="s">
        <v>0</v>
      </c>
      <c r="I10" s="17" t="s">
        <v>0</v>
      </c>
      <c r="J10" s="23">
        <v>65.036927346756997</v>
      </c>
      <c r="K10" s="17">
        <v>1.693486257454579</v>
      </c>
      <c r="L10" s="23">
        <v>87.166716564694823</v>
      </c>
      <c r="M10" s="17">
        <v>0.99047751284690388</v>
      </c>
      <c r="N10" s="28">
        <v>107.81</v>
      </c>
      <c r="O10" s="29">
        <v>0.72429166123490074</v>
      </c>
      <c r="P10" s="28">
        <v>161.16396887883897</v>
      </c>
      <c r="Q10" s="29">
        <v>7.7630269171592463</v>
      </c>
      <c r="R10" s="20" t="s">
        <v>422</v>
      </c>
      <c r="S10" s="182" t="s">
        <v>423</v>
      </c>
      <c r="T10" s="27" t="s">
        <v>0</v>
      </c>
      <c r="U10" s="15" t="s">
        <v>0</v>
      </c>
      <c r="V10" s="22"/>
    </row>
    <row r="11" spans="2:24" ht="17" customHeight="1">
      <c r="B11" s="196"/>
      <c r="C11" s="8" t="s">
        <v>15</v>
      </c>
      <c r="D11" s="31">
        <v>4.6931405756258355</v>
      </c>
      <c r="E11" s="33">
        <v>2.4609070282408942</v>
      </c>
      <c r="F11" s="31">
        <v>3.3743830221991638</v>
      </c>
      <c r="G11" s="32">
        <v>0.53519908605987165</v>
      </c>
      <c r="H11" s="34">
        <v>2.2649820258847408</v>
      </c>
      <c r="I11" s="35">
        <v>1.4217272886598475</v>
      </c>
      <c r="J11" s="34">
        <v>94.231984049999994</v>
      </c>
      <c r="K11" s="35">
        <v>13.45205093</v>
      </c>
      <c r="L11" s="34">
        <v>14.523341669816334</v>
      </c>
      <c r="M11" s="35">
        <v>1.2553188115916918</v>
      </c>
      <c r="N11" s="28">
        <v>64.92</v>
      </c>
      <c r="O11" s="29">
        <v>1.0709995487816546</v>
      </c>
      <c r="P11" s="28">
        <v>9.5709874593448738</v>
      </c>
      <c r="Q11" s="29">
        <v>0.25430235091985709</v>
      </c>
      <c r="R11" s="24" t="s">
        <v>0</v>
      </c>
      <c r="S11" s="183"/>
      <c r="T11" s="30" t="s">
        <v>0</v>
      </c>
      <c r="U11" s="37" t="s">
        <v>0</v>
      </c>
      <c r="V11" s="22"/>
    </row>
    <row r="12" spans="2:24" ht="33" customHeight="1">
      <c r="B12" s="195" t="s">
        <v>16</v>
      </c>
      <c r="C12" s="14" t="s">
        <v>10</v>
      </c>
      <c r="D12" s="23" t="s">
        <v>0</v>
      </c>
      <c r="E12" s="17" t="s">
        <v>0</v>
      </c>
      <c r="F12" s="23" t="s">
        <v>0</v>
      </c>
      <c r="G12" s="17" t="s">
        <v>0</v>
      </c>
      <c r="H12" s="23" t="s">
        <v>0</v>
      </c>
      <c r="I12" s="17" t="s">
        <v>0</v>
      </c>
      <c r="J12" s="23">
        <v>59.731888856034836</v>
      </c>
      <c r="K12" s="17">
        <v>3.766686589471091</v>
      </c>
      <c r="L12" s="23">
        <v>95.004601746102992</v>
      </c>
      <c r="M12" s="17">
        <v>4.3798779293135341</v>
      </c>
      <c r="N12" s="23">
        <v>78.16</v>
      </c>
      <c r="O12" s="17">
        <v>1.5685839702211339</v>
      </c>
      <c r="P12" s="23">
        <v>91.328293470512676</v>
      </c>
      <c r="Q12" s="17">
        <v>2.7876834473727752</v>
      </c>
      <c r="R12" s="20" t="s">
        <v>17</v>
      </c>
      <c r="S12" s="182" t="s">
        <v>424</v>
      </c>
      <c r="T12" s="22" t="s">
        <v>166</v>
      </c>
      <c r="U12" s="185" t="s">
        <v>167</v>
      </c>
      <c r="V12" s="42"/>
    </row>
    <row r="13" spans="2:24" ht="17" customHeight="1">
      <c r="B13" s="196"/>
      <c r="C13" s="8" t="s">
        <v>19</v>
      </c>
      <c r="D13" s="39">
        <v>11.29698149774417</v>
      </c>
      <c r="E13" s="40">
        <v>6.0743017130391346</v>
      </c>
      <c r="F13" s="39">
        <v>5.6762814432202999</v>
      </c>
      <c r="G13" s="41">
        <v>0.4516166514433767</v>
      </c>
      <c r="H13" s="28">
        <v>4.1900567992814617</v>
      </c>
      <c r="I13" s="29">
        <v>1.8308404398785567</v>
      </c>
      <c r="J13" s="34">
        <v>86.338651639999995</v>
      </c>
      <c r="K13" s="35">
        <v>12.19369019</v>
      </c>
      <c r="L13" s="34">
        <v>54.757724895520916</v>
      </c>
      <c r="M13" s="35">
        <v>7.0212631269817019</v>
      </c>
      <c r="N13" s="34">
        <v>65.150000000000006</v>
      </c>
      <c r="O13" s="35">
        <v>3.8456697401378155</v>
      </c>
      <c r="P13" s="34">
        <v>3.0348815854122382</v>
      </c>
      <c r="Q13" s="35">
        <v>0.21079686144325854</v>
      </c>
      <c r="R13" s="24" t="s">
        <v>0</v>
      </c>
      <c r="S13" s="183"/>
      <c r="T13" s="22" t="s">
        <v>0</v>
      </c>
      <c r="U13" s="185"/>
      <c r="V13" s="42"/>
    </row>
    <row r="14" spans="2:24" ht="34" customHeight="1">
      <c r="B14" s="195" t="s">
        <v>20</v>
      </c>
      <c r="C14" s="14" t="s">
        <v>10</v>
      </c>
      <c r="D14" s="23" t="s">
        <v>0</v>
      </c>
      <c r="E14" s="17" t="s">
        <v>0</v>
      </c>
      <c r="F14" s="23" t="s">
        <v>0</v>
      </c>
      <c r="G14" s="17" t="s">
        <v>0</v>
      </c>
      <c r="H14" s="23" t="s">
        <v>0</v>
      </c>
      <c r="I14" s="17" t="s">
        <v>0</v>
      </c>
      <c r="J14" s="23">
        <v>85.145124063857338</v>
      </c>
      <c r="K14" s="17">
        <v>2.0473645806216778</v>
      </c>
      <c r="L14" s="23">
        <v>125.06835577181783</v>
      </c>
      <c r="M14" s="17">
        <v>2.5986331990038751</v>
      </c>
      <c r="N14" s="43">
        <v>101.25</v>
      </c>
      <c r="O14" s="29">
        <v>0</v>
      </c>
      <c r="P14" s="28">
        <v>110.78706304183304</v>
      </c>
      <c r="Q14" s="29">
        <v>4.5004815877934741</v>
      </c>
      <c r="R14" s="20" t="s">
        <v>17</v>
      </c>
      <c r="S14" s="182" t="s">
        <v>424</v>
      </c>
      <c r="T14" s="27" t="s">
        <v>168</v>
      </c>
      <c r="U14" s="15" t="s">
        <v>169</v>
      </c>
      <c r="V14" s="42"/>
    </row>
    <row r="15" spans="2:24" ht="17" customHeight="1">
      <c r="B15" s="196"/>
      <c r="C15" s="8" t="s">
        <v>21</v>
      </c>
      <c r="D15" s="31">
        <v>14.458125361252783</v>
      </c>
      <c r="E15" s="33">
        <v>6.3956484397595563</v>
      </c>
      <c r="F15" s="31">
        <v>7.0918308226894782</v>
      </c>
      <c r="G15" s="32">
        <v>1.0101097188037949</v>
      </c>
      <c r="H15" s="34">
        <v>5.3156102903027422</v>
      </c>
      <c r="I15" s="35">
        <v>3.0939007190214363</v>
      </c>
      <c r="J15" s="34">
        <v>94.630510400000006</v>
      </c>
      <c r="K15" s="35">
        <v>12.5924108</v>
      </c>
      <c r="L15" s="34">
        <v>85.802082373392025</v>
      </c>
      <c r="M15" s="35">
        <v>9.8252477090308865</v>
      </c>
      <c r="N15" s="28">
        <v>67.930000000000007</v>
      </c>
      <c r="O15" s="29">
        <v>3.9824632724510765</v>
      </c>
      <c r="P15" s="28">
        <v>28.110570628001597</v>
      </c>
      <c r="Q15" s="29">
        <v>3.1942662857063175</v>
      </c>
      <c r="R15" s="24" t="s">
        <v>0</v>
      </c>
      <c r="S15" s="183"/>
      <c r="T15" s="30" t="s">
        <v>170</v>
      </c>
      <c r="U15" s="37" t="s">
        <v>167</v>
      </c>
      <c r="V15" s="42"/>
    </row>
    <row r="16" spans="2:24" ht="32" customHeight="1">
      <c r="B16" s="195" t="s">
        <v>22</v>
      </c>
      <c r="C16" s="14" t="s">
        <v>10</v>
      </c>
      <c r="D16" s="23" t="s">
        <v>0</v>
      </c>
      <c r="E16" s="17" t="s">
        <v>0</v>
      </c>
      <c r="F16" s="23" t="s">
        <v>0</v>
      </c>
      <c r="G16" s="17" t="s">
        <v>0</v>
      </c>
      <c r="H16" s="23" t="s">
        <v>0</v>
      </c>
      <c r="I16" s="17" t="s">
        <v>0</v>
      </c>
      <c r="J16" s="23">
        <v>60.615859465023824</v>
      </c>
      <c r="K16" s="17">
        <v>2.7706095569964049</v>
      </c>
      <c r="L16" s="23">
        <v>80.114282792936663</v>
      </c>
      <c r="M16" s="17">
        <v>4.1155958190781483</v>
      </c>
      <c r="N16" s="23">
        <v>109.59</v>
      </c>
      <c r="O16" s="17">
        <v>2.3227812445674854</v>
      </c>
      <c r="P16" s="23">
        <v>103.45770590086595</v>
      </c>
      <c r="Q16" s="17">
        <v>4.4100884780760907</v>
      </c>
      <c r="R16" s="20" t="s">
        <v>17</v>
      </c>
      <c r="S16" s="182" t="s">
        <v>424</v>
      </c>
      <c r="T16" s="22" t="s">
        <v>171</v>
      </c>
      <c r="U16" s="185" t="s">
        <v>169</v>
      </c>
      <c r="V16" s="42"/>
    </row>
    <row r="17" spans="2:26" ht="17" customHeight="1">
      <c r="B17" s="196"/>
      <c r="C17" s="9" t="s">
        <v>23</v>
      </c>
      <c r="D17" s="39">
        <v>16.841700783532847</v>
      </c>
      <c r="E17" s="40">
        <v>7.9263522952813412</v>
      </c>
      <c r="F17" s="39">
        <v>7.2115674774817542</v>
      </c>
      <c r="G17" s="41">
        <v>1.1042243603076467</v>
      </c>
      <c r="H17" s="28">
        <v>5.4017546737430564</v>
      </c>
      <c r="I17" s="29">
        <v>2.2973034708416376</v>
      </c>
      <c r="J17" s="34">
        <v>107.154172</v>
      </c>
      <c r="K17" s="35">
        <v>14.373764019999999</v>
      </c>
      <c r="L17" s="34">
        <v>77.179212801541425</v>
      </c>
      <c r="M17" s="35">
        <v>13.33680085424975</v>
      </c>
      <c r="N17" s="34">
        <v>73.77</v>
      </c>
      <c r="O17" s="35">
        <v>9.830019219449655</v>
      </c>
      <c r="P17" s="34">
        <v>117.63508759851398</v>
      </c>
      <c r="Q17" s="35">
        <v>1.918750979317029</v>
      </c>
      <c r="R17" s="24" t="s">
        <v>0</v>
      </c>
      <c r="S17" s="183"/>
      <c r="T17" s="22" t="s">
        <v>0</v>
      </c>
      <c r="U17" s="185"/>
      <c r="V17" s="42"/>
    </row>
    <row r="18" spans="2:26" ht="17" customHeight="1">
      <c r="B18" s="195" t="s">
        <v>24</v>
      </c>
      <c r="C18" s="14" t="s">
        <v>10</v>
      </c>
      <c r="D18" s="23" t="s">
        <v>0</v>
      </c>
      <c r="E18" s="17" t="s">
        <v>0</v>
      </c>
      <c r="F18" s="23" t="s">
        <v>0</v>
      </c>
      <c r="G18" s="17" t="s">
        <v>0</v>
      </c>
      <c r="H18" s="23" t="s">
        <v>0</v>
      </c>
      <c r="I18" s="17" t="s">
        <v>0</v>
      </c>
      <c r="J18" s="23">
        <v>56.825368855341999</v>
      </c>
      <c r="K18" s="17">
        <v>2.1845715633977196</v>
      </c>
      <c r="L18" s="23">
        <v>75.835578209709993</v>
      </c>
      <c r="M18" s="17">
        <v>0.67658427888139361</v>
      </c>
      <c r="N18" s="28">
        <v>110.57</v>
      </c>
      <c r="O18" s="29">
        <v>1.3622833710754223</v>
      </c>
      <c r="P18" s="28">
        <v>95.603999999999999</v>
      </c>
      <c r="Q18" s="29">
        <v>4.3202610999999997</v>
      </c>
      <c r="R18" s="20" t="s">
        <v>425</v>
      </c>
      <c r="S18" s="182" t="s">
        <v>420</v>
      </c>
      <c r="T18" s="27" t="s">
        <v>172</v>
      </c>
      <c r="U18" s="184" t="s">
        <v>169</v>
      </c>
      <c r="V18" s="42"/>
    </row>
    <row r="19" spans="2:26" ht="17" customHeight="1">
      <c r="B19" s="196"/>
      <c r="C19" s="8" t="s">
        <v>25</v>
      </c>
      <c r="D19" s="31">
        <v>18.525678236064262</v>
      </c>
      <c r="E19" s="33">
        <v>4.5930787364744621</v>
      </c>
      <c r="F19" s="31">
        <v>7.3538476293768769</v>
      </c>
      <c r="G19" s="32">
        <v>1.0961799256660691</v>
      </c>
      <c r="H19" s="34">
        <v>6.6861538817644979</v>
      </c>
      <c r="I19" s="35">
        <v>2.097202268907941</v>
      </c>
      <c r="J19" s="34">
        <v>113.2775457</v>
      </c>
      <c r="K19" s="35">
        <v>14.966002380000001</v>
      </c>
      <c r="L19" s="34">
        <v>88.135471370464799</v>
      </c>
      <c r="M19" s="35">
        <v>8.7544443102924916</v>
      </c>
      <c r="N19" s="28">
        <v>74.53</v>
      </c>
      <c r="O19" s="29">
        <v>13.288446794314392</v>
      </c>
      <c r="P19" s="28">
        <v>119.50317789303215</v>
      </c>
      <c r="Q19" s="29">
        <v>2.2635924856248524</v>
      </c>
      <c r="R19" s="36" t="s">
        <v>0</v>
      </c>
      <c r="S19" s="183"/>
      <c r="T19" s="44" t="s">
        <v>0</v>
      </c>
      <c r="U19" s="185"/>
      <c r="V19" s="42"/>
    </row>
    <row r="20" spans="2:26" ht="17" customHeight="1">
      <c r="B20" s="195" t="s">
        <v>26</v>
      </c>
      <c r="C20" s="14" t="s">
        <v>10</v>
      </c>
      <c r="D20" s="23" t="s">
        <v>0</v>
      </c>
      <c r="E20" s="17" t="s">
        <v>0</v>
      </c>
      <c r="F20" s="23" t="s">
        <v>0</v>
      </c>
      <c r="G20" s="17" t="s">
        <v>0</v>
      </c>
      <c r="H20" s="23" t="s">
        <v>0</v>
      </c>
      <c r="I20" s="17" t="s">
        <v>0</v>
      </c>
      <c r="J20" s="23">
        <v>61.6695009165405</v>
      </c>
      <c r="K20" s="17">
        <v>4.0971295066164055</v>
      </c>
      <c r="L20" s="23">
        <v>87.710514131876494</v>
      </c>
      <c r="M20" s="17">
        <v>3.4612646154316993</v>
      </c>
      <c r="N20" s="23">
        <v>87.8</v>
      </c>
      <c r="O20" s="17">
        <v>5.0628436870539675</v>
      </c>
      <c r="P20" s="23">
        <v>101.36848883566763</v>
      </c>
      <c r="Q20" s="17">
        <v>3.3361284021116773</v>
      </c>
      <c r="R20" s="20" t="s">
        <v>190</v>
      </c>
      <c r="S20" s="182" t="s">
        <v>191</v>
      </c>
      <c r="T20" s="27" t="s">
        <v>173</v>
      </c>
      <c r="U20" s="184" t="s">
        <v>169</v>
      </c>
      <c r="V20" s="42"/>
    </row>
    <row r="21" spans="2:26" ht="17" customHeight="1">
      <c r="B21" s="196"/>
      <c r="C21" s="8" t="s">
        <v>27</v>
      </c>
      <c r="D21" s="39">
        <v>24.218174498842853</v>
      </c>
      <c r="E21" s="40">
        <v>4.8565012318938843</v>
      </c>
      <c r="F21" s="39">
        <v>8.9834436400564659</v>
      </c>
      <c r="G21" s="41">
        <v>0.85735929597970062</v>
      </c>
      <c r="H21" s="28">
        <v>6.1077203188649891</v>
      </c>
      <c r="I21" s="29">
        <v>1.657840003218032</v>
      </c>
      <c r="J21" s="34">
        <v>107.2108813</v>
      </c>
      <c r="K21" s="35">
        <v>15.488938940000001</v>
      </c>
      <c r="L21" s="34">
        <v>86.71844596627875</v>
      </c>
      <c r="M21" s="35">
        <v>2.0673454838592793</v>
      </c>
      <c r="N21" s="34">
        <v>89.25</v>
      </c>
      <c r="O21" s="35">
        <v>14.927240633825088</v>
      </c>
      <c r="P21" s="34">
        <v>120.49580069084725</v>
      </c>
      <c r="Q21" s="35">
        <v>4.2793892640827949</v>
      </c>
      <c r="R21" s="36" t="s">
        <v>0</v>
      </c>
      <c r="S21" s="183"/>
      <c r="T21" s="30" t="s">
        <v>0</v>
      </c>
      <c r="U21" s="186"/>
      <c r="V21" s="42"/>
    </row>
    <row r="22" spans="2:26" ht="17" customHeight="1">
      <c r="B22" s="195" t="s">
        <v>28</v>
      </c>
      <c r="C22" s="14" t="s">
        <v>10</v>
      </c>
      <c r="D22" s="23" t="s">
        <v>0</v>
      </c>
      <c r="E22" s="17" t="s">
        <v>0</v>
      </c>
      <c r="F22" s="23" t="s">
        <v>0</v>
      </c>
      <c r="G22" s="17" t="s">
        <v>0</v>
      </c>
      <c r="H22" s="23" t="s">
        <v>0</v>
      </c>
      <c r="I22" s="17" t="s">
        <v>0</v>
      </c>
      <c r="J22" s="23">
        <v>62.048854549282169</v>
      </c>
      <c r="K22" s="17">
        <v>1.9233834517165291</v>
      </c>
      <c r="L22" s="23">
        <v>81.065662512606664</v>
      </c>
      <c r="M22" s="17">
        <v>2.8519793588834492</v>
      </c>
      <c r="N22" s="28">
        <v>87.58</v>
      </c>
      <c r="O22" s="29">
        <v>4.1207513266200193</v>
      </c>
      <c r="P22" s="28">
        <v>101.36220249742126</v>
      </c>
      <c r="Q22" s="29">
        <v>3.6718708073336708</v>
      </c>
      <c r="R22" s="20" t="s">
        <v>192</v>
      </c>
      <c r="S22" s="182" t="s">
        <v>191</v>
      </c>
      <c r="T22" s="44" t="s">
        <v>174</v>
      </c>
      <c r="U22" s="185" t="s">
        <v>169</v>
      </c>
      <c r="V22" s="42"/>
      <c r="Z22" s="13"/>
    </row>
    <row r="23" spans="2:26" ht="17" customHeight="1">
      <c r="B23" s="196"/>
      <c r="C23" s="8" t="s">
        <v>29</v>
      </c>
      <c r="D23" s="31">
        <v>8.1704195619500108</v>
      </c>
      <c r="E23" s="33">
        <v>1.4004320623098436</v>
      </c>
      <c r="F23" s="31">
        <v>2.5760196479944346</v>
      </c>
      <c r="G23" s="32">
        <v>0.67984322737135172</v>
      </c>
      <c r="H23" s="34">
        <v>1.6093404547169936</v>
      </c>
      <c r="I23" s="35">
        <v>0.21789939264313279</v>
      </c>
      <c r="J23" s="34">
        <v>39.732760589999998</v>
      </c>
      <c r="K23" s="35">
        <v>8.0645573269999993</v>
      </c>
      <c r="L23" s="34">
        <v>53.296636865972324</v>
      </c>
      <c r="M23" s="35">
        <v>10.321004045337155</v>
      </c>
      <c r="N23" s="28">
        <v>76.73</v>
      </c>
      <c r="O23" s="29">
        <v>8.5154277137448666</v>
      </c>
      <c r="P23" s="28">
        <v>71.337251069395322</v>
      </c>
      <c r="Q23" s="29">
        <v>4.631637591298742</v>
      </c>
      <c r="R23" s="36" t="s">
        <v>0</v>
      </c>
      <c r="S23" s="183"/>
      <c r="T23" s="44" t="s">
        <v>0</v>
      </c>
      <c r="U23" s="185"/>
      <c r="V23" s="42"/>
      <c r="Z23" s="13"/>
    </row>
    <row r="24" spans="2:26" ht="17" customHeight="1">
      <c r="B24" s="195" t="s">
        <v>30</v>
      </c>
      <c r="C24" s="14" t="s">
        <v>10</v>
      </c>
      <c r="D24" s="23" t="s">
        <v>0</v>
      </c>
      <c r="E24" s="17" t="s">
        <v>0</v>
      </c>
      <c r="F24" s="23" t="s">
        <v>0</v>
      </c>
      <c r="G24" s="17" t="s">
        <v>0</v>
      </c>
      <c r="H24" s="23" t="s">
        <v>0</v>
      </c>
      <c r="I24" s="17" t="s">
        <v>0</v>
      </c>
      <c r="J24" s="23">
        <v>33.293280940880443</v>
      </c>
      <c r="K24" s="17">
        <v>3.36510538067198</v>
      </c>
      <c r="L24" s="23">
        <v>40.668710408862232</v>
      </c>
      <c r="M24" s="17">
        <v>4.6481532137807786</v>
      </c>
      <c r="N24" s="23">
        <v>55.82</v>
      </c>
      <c r="O24" s="17">
        <v>11.537606558841235</v>
      </c>
      <c r="P24" s="23">
        <v>67.406767625445596</v>
      </c>
      <c r="Q24" s="17">
        <v>3.5618163068770756</v>
      </c>
      <c r="R24" s="20" t="s">
        <v>193</v>
      </c>
      <c r="S24" s="182" t="s">
        <v>191</v>
      </c>
      <c r="T24" s="27" t="s">
        <v>0</v>
      </c>
      <c r="U24" s="15" t="s">
        <v>0</v>
      </c>
      <c r="V24" s="42"/>
      <c r="Z24" s="13"/>
    </row>
    <row r="25" spans="2:26" ht="17" customHeight="1">
      <c r="B25" s="196"/>
      <c r="C25" s="8" t="s">
        <v>31</v>
      </c>
      <c r="D25" s="34" t="s">
        <v>0</v>
      </c>
      <c r="E25" s="35" t="s">
        <v>0</v>
      </c>
      <c r="F25" s="34" t="s">
        <v>0</v>
      </c>
      <c r="G25" s="35" t="s">
        <v>0</v>
      </c>
      <c r="H25" s="34" t="s">
        <v>0</v>
      </c>
      <c r="I25" s="35" t="s">
        <v>0</v>
      </c>
      <c r="J25" s="34" t="s">
        <v>0</v>
      </c>
      <c r="K25" s="35" t="s">
        <v>0</v>
      </c>
      <c r="L25" s="34" t="s">
        <v>0</v>
      </c>
      <c r="M25" s="35" t="s">
        <v>0</v>
      </c>
      <c r="N25" s="30" t="s">
        <v>0</v>
      </c>
      <c r="O25" s="37" t="s">
        <v>0</v>
      </c>
      <c r="P25" s="30" t="s">
        <v>0</v>
      </c>
      <c r="Q25" s="37" t="s">
        <v>0</v>
      </c>
      <c r="R25" s="24" t="s">
        <v>0</v>
      </c>
      <c r="S25" s="183"/>
      <c r="T25" s="30" t="s">
        <v>0</v>
      </c>
      <c r="U25" s="37" t="s">
        <v>0</v>
      </c>
      <c r="V25" s="42"/>
      <c r="Z25" s="13"/>
    </row>
    <row r="26" spans="2:26" ht="17" customHeight="1">
      <c r="B26" s="195" t="s">
        <v>32</v>
      </c>
      <c r="C26" s="14" t="s">
        <v>10</v>
      </c>
      <c r="D26" s="23" t="s">
        <v>0</v>
      </c>
      <c r="E26" s="17" t="s">
        <v>0</v>
      </c>
      <c r="F26" s="23" t="s">
        <v>0</v>
      </c>
      <c r="G26" s="17" t="s">
        <v>0</v>
      </c>
      <c r="H26" s="23" t="s">
        <v>0</v>
      </c>
      <c r="I26" s="17" t="s">
        <v>0</v>
      </c>
      <c r="J26" s="23">
        <v>67.676528953744835</v>
      </c>
      <c r="K26" s="17">
        <v>0.59064548712668552</v>
      </c>
      <c r="L26" s="23">
        <v>70.094808871333171</v>
      </c>
      <c r="M26" s="17">
        <v>3.6476377797998953</v>
      </c>
      <c r="N26" s="28">
        <v>95.82</v>
      </c>
      <c r="O26" s="29">
        <v>7.3283257655121412</v>
      </c>
      <c r="P26" s="28">
        <v>94.106632036992167</v>
      </c>
      <c r="Q26" s="29">
        <v>1.1543091879607918</v>
      </c>
      <c r="R26" s="20" t="s">
        <v>194</v>
      </c>
      <c r="S26" s="182" t="s">
        <v>191</v>
      </c>
      <c r="T26" s="44" t="s">
        <v>0</v>
      </c>
      <c r="U26" s="38" t="s">
        <v>0</v>
      </c>
      <c r="V26" s="42"/>
      <c r="Z26" s="13"/>
    </row>
    <row r="27" spans="2:26" ht="17" customHeight="1">
      <c r="B27" s="196"/>
      <c r="C27" s="8" t="s">
        <v>31</v>
      </c>
      <c r="D27" s="39">
        <v>18.508321351677559</v>
      </c>
      <c r="E27" s="40">
        <v>5.586124675663199</v>
      </c>
      <c r="F27" s="39">
        <v>3.7466847272191806</v>
      </c>
      <c r="G27" s="41">
        <v>0.82631456897453726</v>
      </c>
      <c r="H27" s="28">
        <v>0.45929576786159171</v>
      </c>
      <c r="I27" s="29">
        <v>0.64954230405042768</v>
      </c>
      <c r="J27" s="34">
        <v>219.04501780000001</v>
      </c>
      <c r="K27" s="35">
        <v>40.441174959999998</v>
      </c>
      <c r="L27" s="34">
        <v>108.48936252433049</v>
      </c>
      <c r="M27" s="35">
        <v>32.865963762307992</v>
      </c>
      <c r="N27" s="34">
        <v>67.650000000000006</v>
      </c>
      <c r="O27" s="35">
        <v>13.598374572832302</v>
      </c>
      <c r="P27" s="34">
        <v>103.99052742903844</v>
      </c>
      <c r="Q27" s="35">
        <v>6.2359875258964506</v>
      </c>
      <c r="R27" s="36" t="s">
        <v>0</v>
      </c>
      <c r="S27" s="183"/>
      <c r="T27" s="44" t="s">
        <v>0</v>
      </c>
      <c r="U27" s="38" t="s">
        <v>0</v>
      </c>
      <c r="V27" s="42"/>
      <c r="Z27" s="13"/>
    </row>
    <row r="28" spans="2:26" ht="34" customHeight="1">
      <c r="B28" s="195" t="s">
        <v>33</v>
      </c>
      <c r="C28" s="14" t="s">
        <v>10</v>
      </c>
      <c r="D28" s="23" t="s">
        <v>0</v>
      </c>
      <c r="E28" s="17" t="s">
        <v>0</v>
      </c>
      <c r="F28" s="23" t="s">
        <v>0</v>
      </c>
      <c r="G28" s="17" t="s">
        <v>0</v>
      </c>
      <c r="H28" s="23" t="s">
        <v>0</v>
      </c>
      <c r="I28" s="17" t="s">
        <v>0</v>
      </c>
      <c r="J28" s="28">
        <v>55.826040673777491</v>
      </c>
      <c r="K28" s="29">
        <v>4.9893637479304678</v>
      </c>
      <c r="L28" s="28">
        <v>89.335545338583003</v>
      </c>
      <c r="M28" s="29">
        <v>3.8866511399270607</v>
      </c>
      <c r="N28" s="23">
        <v>95.94</v>
      </c>
      <c r="O28" s="17">
        <v>1.7122024697802698</v>
      </c>
      <c r="P28" s="23">
        <v>112.19536207113241</v>
      </c>
      <c r="Q28" s="17">
        <v>8.8039551124552364</v>
      </c>
      <c r="R28" s="20" t="s">
        <v>17</v>
      </c>
      <c r="S28" s="182" t="s">
        <v>426</v>
      </c>
      <c r="T28" s="27" t="s">
        <v>175</v>
      </c>
      <c r="U28" s="184" t="s">
        <v>167</v>
      </c>
      <c r="V28" s="42"/>
      <c r="Z28" s="13"/>
    </row>
    <row r="29" spans="2:26" ht="17" customHeight="1">
      <c r="B29" s="196"/>
      <c r="C29" s="8" t="s">
        <v>34</v>
      </c>
      <c r="D29" s="39">
        <v>53.683271636375487</v>
      </c>
      <c r="E29" s="40">
        <v>7.814961946825326</v>
      </c>
      <c r="F29" s="39">
        <v>48.479718162597628</v>
      </c>
      <c r="G29" s="41">
        <v>9.7626295728104164</v>
      </c>
      <c r="H29" s="28">
        <v>51.110596018333013</v>
      </c>
      <c r="I29" s="29">
        <v>7.1082033228900441</v>
      </c>
      <c r="J29" s="34">
        <v>103.14374429999999</v>
      </c>
      <c r="K29" s="35">
        <v>13.822293119999999</v>
      </c>
      <c r="L29" s="34">
        <v>49.218630186533439</v>
      </c>
      <c r="M29" s="35">
        <v>4.5643262095436707</v>
      </c>
      <c r="N29" s="34">
        <v>67.3</v>
      </c>
      <c r="O29" s="35">
        <v>6.1789037220700811</v>
      </c>
      <c r="P29" s="34">
        <v>33.43632377343301</v>
      </c>
      <c r="Q29" s="35">
        <v>4.2743445668296252</v>
      </c>
      <c r="R29" s="24" t="s">
        <v>0</v>
      </c>
      <c r="S29" s="183"/>
      <c r="T29" s="30" t="s">
        <v>0</v>
      </c>
      <c r="U29" s="186"/>
      <c r="V29" s="42"/>
      <c r="Z29" s="13"/>
    </row>
    <row r="30" spans="2:26" ht="17" customHeight="1">
      <c r="B30" s="195" t="s">
        <v>35</v>
      </c>
      <c r="C30" s="14" t="s">
        <v>10</v>
      </c>
      <c r="D30" s="23" t="s">
        <v>0</v>
      </c>
      <c r="E30" s="17" t="s">
        <v>0</v>
      </c>
      <c r="F30" s="23" t="s">
        <v>0</v>
      </c>
      <c r="G30" s="17" t="s">
        <v>0</v>
      </c>
      <c r="H30" s="23" t="s">
        <v>0</v>
      </c>
      <c r="I30" s="17" t="s">
        <v>0</v>
      </c>
      <c r="J30" s="23">
        <v>59.690592193122995</v>
      </c>
      <c r="K30" s="17">
        <v>4.2544726312076664</v>
      </c>
      <c r="L30" s="23">
        <v>51.136368147359669</v>
      </c>
      <c r="M30" s="17">
        <v>3.9299868645437446</v>
      </c>
      <c r="N30" s="28">
        <v>77.78</v>
      </c>
      <c r="O30" s="29">
        <v>0.28851192433839662</v>
      </c>
      <c r="P30" s="28">
        <v>79.457915771004082</v>
      </c>
      <c r="Q30" s="29">
        <v>6.7135937658473157</v>
      </c>
      <c r="R30" s="20" t="s">
        <v>427</v>
      </c>
      <c r="S30" s="21" t="s">
        <v>428</v>
      </c>
      <c r="T30" s="44" t="s">
        <v>0</v>
      </c>
      <c r="U30" s="38" t="s">
        <v>0</v>
      </c>
      <c r="V30" s="42"/>
      <c r="Z30" s="13"/>
    </row>
    <row r="31" spans="2:26" ht="17" customHeight="1">
      <c r="B31" s="196"/>
      <c r="C31" s="8" t="s">
        <v>34</v>
      </c>
      <c r="D31" s="34" t="s">
        <v>0</v>
      </c>
      <c r="E31" s="45" t="s">
        <v>0</v>
      </c>
      <c r="F31" s="34" t="s">
        <v>0</v>
      </c>
      <c r="G31" s="35" t="s">
        <v>0</v>
      </c>
      <c r="H31" s="34" t="s">
        <v>0</v>
      </c>
      <c r="I31" s="35" t="s">
        <v>0</v>
      </c>
      <c r="J31" s="34" t="s">
        <v>0</v>
      </c>
      <c r="K31" s="35" t="s">
        <v>0</v>
      </c>
      <c r="L31" s="34" t="s">
        <v>0</v>
      </c>
      <c r="M31" s="35" t="s">
        <v>0</v>
      </c>
      <c r="N31" s="44" t="s">
        <v>0</v>
      </c>
      <c r="O31" s="38" t="s">
        <v>0</v>
      </c>
      <c r="P31" s="44" t="s">
        <v>0</v>
      </c>
      <c r="Q31" s="38" t="s">
        <v>0</v>
      </c>
      <c r="R31" s="24" t="s">
        <v>0</v>
      </c>
      <c r="S31" s="25" t="s">
        <v>0</v>
      </c>
      <c r="T31" s="44" t="s">
        <v>0</v>
      </c>
      <c r="U31" s="38" t="s">
        <v>0</v>
      </c>
      <c r="V31" s="42"/>
      <c r="Z31" s="13"/>
    </row>
    <row r="32" spans="2:26" ht="34" customHeight="1">
      <c r="B32" s="195" t="s">
        <v>36</v>
      </c>
      <c r="C32" s="14" t="s">
        <v>10</v>
      </c>
      <c r="D32" s="23" t="s">
        <v>0</v>
      </c>
      <c r="E32" s="17" t="s">
        <v>0</v>
      </c>
      <c r="F32" s="23" t="s">
        <v>0</v>
      </c>
      <c r="G32" s="17" t="s">
        <v>0</v>
      </c>
      <c r="H32" s="23" t="s">
        <v>0</v>
      </c>
      <c r="I32" s="17" t="s">
        <v>0</v>
      </c>
      <c r="J32" s="23">
        <v>72.310304948620839</v>
      </c>
      <c r="K32" s="17">
        <v>5.2028723088249951</v>
      </c>
      <c r="L32" s="23">
        <v>77.691203637969835</v>
      </c>
      <c r="M32" s="17">
        <v>1.8533049037678928</v>
      </c>
      <c r="N32" s="23">
        <v>89.8</v>
      </c>
      <c r="O32" s="17">
        <v>2.2071000057191252</v>
      </c>
      <c r="P32" s="23">
        <v>94.818916320111938</v>
      </c>
      <c r="Q32" s="17">
        <v>4.251832573402293</v>
      </c>
      <c r="R32" s="20" t="s">
        <v>17</v>
      </c>
      <c r="S32" s="182" t="s">
        <v>424</v>
      </c>
      <c r="T32" s="27" t="s">
        <v>176</v>
      </c>
      <c r="U32" s="184" t="s">
        <v>169</v>
      </c>
      <c r="V32" s="42"/>
      <c r="Z32" s="13"/>
    </row>
    <row r="33" spans="2:26" ht="17" customHeight="1">
      <c r="B33" s="196"/>
      <c r="C33" s="8" t="s">
        <v>37</v>
      </c>
      <c r="D33" s="28">
        <v>82.044321173520657</v>
      </c>
      <c r="E33" s="42">
        <v>6.114354767635878</v>
      </c>
      <c r="F33" s="28">
        <v>72.508768156033838</v>
      </c>
      <c r="G33" s="29">
        <v>3.3342486044105057</v>
      </c>
      <c r="H33" s="28">
        <v>71.470397828162376</v>
      </c>
      <c r="I33" s="29">
        <v>11.47257930115043</v>
      </c>
      <c r="J33" s="34">
        <v>97.837064100000006</v>
      </c>
      <c r="K33" s="35">
        <v>16.435767810000002</v>
      </c>
      <c r="L33" s="34">
        <v>77.919210078685893</v>
      </c>
      <c r="M33" s="35">
        <v>10.895035550135248</v>
      </c>
      <c r="N33" s="34">
        <v>62.11</v>
      </c>
      <c r="O33" s="35">
        <v>14.306933801263085</v>
      </c>
      <c r="P33" s="34">
        <v>21.647512904253059</v>
      </c>
      <c r="Q33" s="35">
        <v>1.2593186725651786</v>
      </c>
      <c r="R33" s="24" t="s">
        <v>0</v>
      </c>
      <c r="S33" s="183"/>
      <c r="T33" s="30" t="s">
        <v>0</v>
      </c>
      <c r="U33" s="186"/>
      <c r="V33" s="42"/>
      <c r="Z33" s="13"/>
    </row>
    <row r="34" spans="2:26" ht="17" customHeight="1">
      <c r="B34" s="195" t="s">
        <v>38</v>
      </c>
      <c r="C34" s="14" t="s">
        <v>10</v>
      </c>
      <c r="D34" s="23" t="s">
        <v>0</v>
      </c>
      <c r="E34" s="17" t="s">
        <v>0</v>
      </c>
      <c r="F34" s="23" t="s">
        <v>0</v>
      </c>
      <c r="G34" s="17" t="s">
        <v>0</v>
      </c>
      <c r="H34" s="23" t="s">
        <v>0</v>
      </c>
      <c r="I34" s="17" t="s">
        <v>0</v>
      </c>
      <c r="J34" s="23">
        <v>71.555761350036335</v>
      </c>
      <c r="K34" s="17">
        <v>1.1977702403335833</v>
      </c>
      <c r="L34" s="23">
        <v>102.942231337534</v>
      </c>
      <c r="M34" s="17">
        <v>10.144319968604416</v>
      </c>
      <c r="N34" s="28">
        <v>92.64</v>
      </c>
      <c r="O34" s="29">
        <v>1.9273433848955366</v>
      </c>
      <c r="P34" s="28">
        <v>77.183129969642678</v>
      </c>
      <c r="Q34" s="29">
        <v>4.8012273320699626</v>
      </c>
      <c r="R34" s="20" t="s">
        <v>0</v>
      </c>
      <c r="S34" s="21" t="s">
        <v>0</v>
      </c>
      <c r="T34" s="44" t="s">
        <v>0</v>
      </c>
      <c r="U34" s="38" t="s">
        <v>0</v>
      </c>
      <c r="V34" s="42"/>
      <c r="Z34" s="13"/>
    </row>
    <row r="35" spans="2:26" ht="17" customHeight="1">
      <c r="B35" s="196"/>
      <c r="C35" s="8" t="s">
        <v>37</v>
      </c>
      <c r="D35" s="34" t="s">
        <v>0</v>
      </c>
      <c r="E35" s="45" t="s">
        <v>0</v>
      </c>
      <c r="F35" s="34" t="s">
        <v>0</v>
      </c>
      <c r="G35" s="35" t="s">
        <v>0</v>
      </c>
      <c r="H35" s="34" t="s">
        <v>0</v>
      </c>
      <c r="I35" s="35" t="s">
        <v>0</v>
      </c>
      <c r="J35" s="34" t="s">
        <v>0</v>
      </c>
      <c r="K35" s="35" t="s">
        <v>0</v>
      </c>
      <c r="L35" s="34" t="s">
        <v>0</v>
      </c>
      <c r="M35" s="35" t="s">
        <v>0</v>
      </c>
      <c r="N35" s="44" t="s">
        <v>0</v>
      </c>
      <c r="O35" s="38" t="s">
        <v>0</v>
      </c>
      <c r="P35" s="44" t="s">
        <v>0</v>
      </c>
      <c r="Q35" s="38" t="s">
        <v>0</v>
      </c>
      <c r="R35" s="24" t="s">
        <v>0</v>
      </c>
      <c r="S35" s="25" t="s">
        <v>0</v>
      </c>
      <c r="T35" s="44" t="s">
        <v>0</v>
      </c>
      <c r="U35" s="38" t="s">
        <v>0</v>
      </c>
      <c r="V35" s="42"/>
      <c r="Z35" s="13"/>
    </row>
    <row r="36" spans="2:26" ht="34" customHeight="1">
      <c r="B36" s="195" t="s">
        <v>39</v>
      </c>
      <c r="C36" s="14" t="s">
        <v>10</v>
      </c>
      <c r="D36" s="23" t="s">
        <v>0</v>
      </c>
      <c r="E36" s="17" t="s">
        <v>0</v>
      </c>
      <c r="F36" s="23" t="s">
        <v>0</v>
      </c>
      <c r="G36" s="17" t="s">
        <v>0</v>
      </c>
      <c r="H36" s="23" t="s">
        <v>0</v>
      </c>
      <c r="I36" s="17" t="s">
        <v>0</v>
      </c>
      <c r="J36" s="23">
        <v>59.368478450769665</v>
      </c>
      <c r="K36" s="17">
        <v>2.0760703223397052</v>
      </c>
      <c r="L36" s="23">
        <v>75.156947004615844</v>
      </c>
      <c r="M36" s="17">
        <v>4.9541691676197424</v>
      </c>
      <c r="N36" s="23">
        <v>96.82</v>
      </c>
      <c r="O36" s="17">
        <v>7.5646283318819494</v>
      </c>
      <c r="P36" s="23">
        <v>100.06281042309674</v>
      </c>
      <c r="Q36" s="17">
        <v>2.8936962508450317</v>
      </c>
      <c r="R36" s="20" t="s">
        <v>17</v>
      </c>
      <c r="S36" s="182" t="s">
        <v>424</v>
      </c>
      <c r="T36" s="27" t="s">
        <v>177</v>
      </c>
      <c r="U36" s="15" t="s">
        <v>169</v>
      </c>
      <c r="V36" s="42"/>
      <c r="Z36" s="13"/>
    </row>
    <row r="37" spans="2:26" ht="17" customHeight="1">
      <c r="B37" s="196"/>
      <c r="C37" s="8" t="s">
        <v>40</v>
      </c>
      <c r="D37" s="39">
        <v>80.723773453545235</v>
      </c>
      <c r="E37" s="40">
        <v>6.0159409209243515</v>
      </c>
      <c r="F37" s="39">
        <v>71.34170031883194</v>
      </c>
      <c r="G37" s="41">
        <v>3.2805820699154111</v>
      </c>
      <c r="H37" s="28">
        <v>70.320043122952413</v>
      </c>
      <c r="I37" s="29">
        <v>11.28792193277113</v>
      </c>
      <c r="J37" s="34">
        <v>97.492201519999995</v>
      </c>
      <c r="K37" s="35">
        <v>16.37783392</v>
      </c>
      <c r="L37" s="34">
        <v>78.665989823019132</v>
      </c>
      <c r="M37" s="35">
        <v>10.999453855382582</v>
      </c>
      <c r="N37" s="34">
        <v>84.41</v>
      </c>
      <c r="O37" s="35">
        <v>13.813015423923348</v>
      </c>
      <c r="P37" s="34">
        <v>99.797019379174174</v>
      </c>
      <c r="Q37" s="35">
        <v>4.2411711619684338</v>
      </c>
      <c r="R37" s="24" t="s">
        <v>0</v>
      </c>
      <c r="S37" s="183"/>
      <c r="T37" s="30" t="s">
        <v>178</v>
      </c>
      <c r="U37" s="37" t="s">
        <v>167</v>
      </c>
      <c r="V37" s="42"/>
      <c r="Z37" s="13"/>
    </row>
    <row r="38" spans="2:26" ht="17" customHeight="1">
      <c r="B38" s="195" t="s">
        <v>41</v>
      </c>
      <c r="C38" s="14" t="s">
        <v>10</v>
      </c>
      <c r="D38" s="23" t="s">
        <v>0</v>
      </c>
      <c r="E38" s="17" t="s">
        <v>0</v>
      </c>
      <c r="F38" s="23" t="s">
        <v>0</v>
      </c>
      <c r="G38" s="17" t="s">
        <v>0</v>
      </c>
      <c r="H38" s="23" t="s">
        <v>0</v>
      </c>
      <c r="I38" s="17" t="s">
        <v>0</v>
      </c>
      <c r="J38" s="23">
        <v>68.974501105888507</v>
      </c>
      <c r="K38" s="17">
        <v>3.5226209674195048</v>
      </c>
      <c r="L38" s="23">
        <v>87.477732294121665</v>
      </c>
      <c r="M38" s="17">
        <v>7.2078852189383182</v>
      </c>
      <c r="N38" s="28">
        <v>76.44</v>
      </c>
      <c r="O38" s="29">
        <v>1.4685106411069151</v>
      </c>
      <c r="P38" s="28">
        <v>105.66310577055133</v>
      </c>
      <c r="Q38" s="29">
        <v>4.9107335421933929</v>
      </c>
      <c r="R38" s="20" t="s">
        <v>0</v>
      </c>
      <c r="S38" s="21" t="s">
        <v>0</v>
      </c>
      <c r="T38" s="44" t="s">
        <v>0</v>
      </c>
      <c r="U38" s="38" t="s">
        <v>0</v>
      </c>
      <c r="V38" s="42"/>
      <c r="Z38" s="13"/>
    </row>
    <row r="39" spans="2:26" ht="17" customHeight="1">
      <c r="B39" s="196"/>
      <c r="C39" s="8" t="s">
        <v>40</v>
      </c>
      <c r="D39" s="34" t="s">
        <v>0</v>
      </c>
      <c r="E39" s="45" t="s">
        <v>0</v>
      </c>
      <c r="F39" s="34" t="s">
        <v>0</v>
      </c>
      <c r="G39" s="35" t="s">
        <v>0</v>
      </c>
      <c r="H39" s="34" t="s">
        <v>0</v>
      </c>
      <c r="I39" s="35" t="s">
        <v>0</v>
      </c>
      <c r="J39" s="34" t="s">
        <v>0</v>
      </c>
      <c r="K39" s="35" t="s">
        <v>0</v>
      </c>
      <c r="L39" s="34" t="s">
        <v>0</v>
      </c>
      <c r="M39" s="35" t="s">
        <v>0</v>
      </c>
      <c r="N39" s="44" t="s">
        <v>0</v>
      </c>
      <c r="O39" s="38" t="s">
        <v>0</v>
      </c>
      <c r="P39" s="44" t="s">
        <v>0</v>
      </c>
      <c r="Q39" s="38" t="s">
        <v>0</v>
      </c>
      <c r="R39" s="24" t="s">
        <v>0</v>
      </c>
      <c r="S39" s="25" t="s">
        <v>0</v>
      </c>
      <c r="T39" s="44" t="s">
        <v>0</v>
      </c>
      <c r="U39" s="38" t="s">
        <v>0</v>
      </c>
      <c r="V39" s="42"/>
      <c r="Z39" s="13"/>
    </row>
    <row r="40" spans="2:26" ht="17" customHeight="1">
      <c r="B40" s="195" t="s">
        <v>42</v>
      </c>
      <c r="C40" s="14" t="s">
        <v>10</v>
      </c>
      <c r="D40" s="23" t="s">
        <v>0</v>
      </c>
      <c r="E40" s="17" t="s">
        <v>0</v>
      </c>
      <c r="F40" s="23" t="s">
        <v>0</v>
      </c>
      <c r="G40" s="17" t="s">
        <v>0</v>
      </c>
      <c r="H40" s="23" t="s">
        <v>0</v>
      </c>
      <c r="I40" s="17" t="s">
        <v>0</v>
      </c>
      <c r="J40" s="23">
        <v>52.487812006811673</v>
      </c>
      <c r="K40" s="17">
        <v>1.5268234783079204</v>
      </c>
      <c r="L40" s="23">
        <v>93.145248242572833</v>
      </c>
      <c r="M40" s="17">
        <v>3.3322159632509862</v>
      </c>
      <c r="N40" s="23">
        <v>87.18</v>
      </c>
      <c r="O40" s="17">
        <v>3.8748729099648553</v>
      </c>
      <c r="P40" s="23">
        <v>101.26192683260665</v>
      </c>
      <c r="Q40" s="17">
        <v>3.6175862427004515</v>
      </c>
      <c r="R40" s="20" t="s">
        <v>193</v>
      </c>
      <c r="S40" s="182" t="s">
        <v>245</v>
      </c>
      <c r="T40" s="27" t="s">
        <v>179</v>
      </c>
      <c r="U40" s="184" t="s">
        <v>180</v>
      </c>
      <c r="V40" s="42"/>
      <c r="Z40" s="13"/>
    </row>
    <row r="41" spans="2:26" ht="17" customHeight="1">
      <c r="B41" s="196"/>
      <c r="C41" s="8" t="s">
        <v>40</v>
      </c>
      <c r="D41" s="28" t="s">
        <v>0</v>
      </c>
      <c r="E41" s="42" t="s">
        <v>0</v>
      </c>
      <c r="F41" s="28" t="s">
        <v>0</v>
      </c>
      <c r="G41" s="29" t="s">
        <v>0</v>
      </c>
      <c r="H41" s="28" t="s">
        <v>0</v>
      </c>
      <c r="I41" s="29" t="s">
        <v>0</v>
      </c>
      <c r="J41" s="34" t="s">
        <v>0</v>
      </c>
      <c r="K41" s="35" t="s">
        <v>0</v>
      </c>
      <c r="L41" s="34" t="s">
        <v>0</v>
      </c>
      <c r="M41" s="35" t="s">
        <v>0</v>
      </c>
      <c r="N41" s="30" t="s">
        <v>0</v>
      </c>
      <c r="O41" s="37" t="s">
        <v>0</v>
      </c>
      <c r="P41" s="30" t="s">
        <v>0</v>
      </c>
      <c r="Q41" s="37" t="s">
        <v>0</v>
      </c>
      <c r="R41" s="36" t="s">
        <v>0</v>
      </c>
      <c r="S41" s="183"/>
      <c r="T41" s="30" t="s">
        <v>0</v>
      </c>
      <c r="U41" s="186"/>
      <c r="V41" s="42"/>
      <c r="Z41" s="13"/>
    </row>
    <row r="42" spans="2:26" ht="17" customHeight="1">
      <c r="B42" s="195" t="s">
        <v>43</v>
      </c>
      <c r="C42" s="14" t="s">
        <v>10</v>
      </c>
      <c r="D42" s="23" t="s">
        <v>0</v>
      </c>
      <c r="E42" s="17" t="s">
        <v>0</v>
      </c>
      <c r="F42" s="23" t="s">
        <v>0</v>
      </c>
      <c r="G42" s="17" t="s">
        <v>0</v>
      </c>
      <c r="H42" s="23" t="s">
        <v>0</v>
      </c>
      <c r="I42" s="17" t="s">
        <v>0</v>
      </c>
      <c r="J42" s="23">
        <v>65.462332573951343</v>
      </c>
      <c r="K42" s="17">
        <v>6.7754846512000695</v>
      </c>
      <c r="L42" s="23">
        <v>81.852889625754344</v>
      </c>
      <c r="M42" s="17">
        <v>2.3563189997079026</v>
      </c>
      <c r="N42" s="28">
        <v>91.04</v>
      </c>
      <c r="O42" s="29">
        <v>2.8584564364902434</v>
      </c>
      <c r="P42" s="28">
        <v>109.18770654596983</v>
      </c>
      <c r="Q42" s="29">
        <v>6.3347764032278286</v>
      </c>
      <c r="R42" s="20" t="s">
        <v>118</v>
      </c>
      <c r="S42" s="182" t="s">
        <v>245</v>
      </c>
      <c r="T42" s="44" t="s">
        <v>181</v>
      </c>
      <c r="U42" s="184" t="s">
        <v>167</v>
      </c>
      <c r="V42" s="42"/>
      <c r="Z42" s="13"/>
    </row>
    <row r="43" spans="2:26" ht="17" customHeight="1">
      <c r="B43" s="196"/>
      <c r="C43" s="8" t="s">
        <v>44</v>
      </c>
      <c r="D43" s="31">
        <v>0</v>
      </c>
      <c r="E43" s="33">
        <v>0</v>
      </c>
      <c r="F43" s="31">
        <v>0</v>
      </c>
      <c r="G43" s="32">
        <v>0</v>
      </c>
      <c r="H43" s="34">
        <v>0</v>
      </c>
      <c r="I43" s="35">
        <v>0</v>
      </c>
      <c r="J43" s="34">
        <v>108.8188085</v>
      </c>
      <c r="K43" s="35">
        <v>6.3174078189999996</v>
      </c>
      <c r="L43" s="34">
        <v>25.158202545487125</v>
      </c>
      <c r="M43" s="35">
        <v>5.677695900832779</v>
      </c>
      <c r="N43" s="28">
        <v>70.34</v>
      </c>
      <c r="O43" s="29">
        <v>11.162236710710076</v>
      </c>
      <c r="P43" s="28">
        <v>60.674063680761471</v>
      </c>
      <c r="Q43" s="29">
        <v>1.1002114332296657</v>
      </c>
      <c r="R43" s="36" t="s">
        <v>0</v>
      </c>
      <c r="S43" s="183"/>
      <c r="T43" s="44" t="s">
        <v>0</v>
      </c>
      <c r="U43" s="185"/>
      <c r="V43" s="42"/>
      <c r="Z43" s="13"/>
    </row>
    <row r="44" spans="2:26" ht="17" customHeight="1">
      <c r="B44" s="195" t="s">
        <v>45</v>
      </c>
      <c r="C44" s="14" t="s">
        <v>10</v>
      </c>
      <c r="D44" s="23" t="s">
        <v>0</v>
      </c>
      <c r="E44" s="17" t="s">
        <v>0</v>
      </c>
      <c r="F44" s="23" t="s">
        <v>0</v>
      </c>
      <c r="G44" s="17" t="s">
        <v>0</v>
      </c>
      <c r="H44" s="23" t="s">
        <v>0</v>
      </c>
      <c r="I44" s="17" t="s">
        <v>0</v>
      </c>
      <c r="J44" s="23">
        <v>70.458388279962506</v>
      </c>
      <c r="K44" s="17">
        <v>2.0445305740263513</v>
      </c>
      <c r="L44" s="23">
        <v>74.349784770743838</v>
      </c>
      <c r="M44" s="17">
        <v>2.8347565145419713</v>
      </c>
      <c r="N44" s="23">
        <v>104</v>
      </c>
      <c r="O44" s="17">
        <v>2.9315477418124769</v>
      </c>
      <c r="P44" s="23">
        <v>97.407977271915499</v>
      </c>
      <c r="Q44" s="17">
        <v>6.1422210675815796</v>
      </c>
      <c r="R44" s="20" t="s">
        <v>195</v>
      </c>
      <c r="S44" s="21" t="s">
        <v>245</v>
      </c>
      <c r="T44" s="27" t="s">
        <v>0</v>
      </c>
      <c r="U44" s="15" t="s">
        <v>0</v>
      </c>
      <c r="V44" s="42"/>
      <c r="Z44" s="13"/>
    </row>
    <row r="45" spans="2:26" ht="35" customHeight="1">
      <c r="B45" s="196"/>
      <c r="C45" s="8" t="s">
        <v>46</v>
      </c>
      <c r="D45" s="39">
        <v>14.8584464799796</v>
      </c>
      <c r="E45" s="40">
        <v>6.272824550165363</v>
      </c>
      <c r="F45" s="39">
        <v>30.306943996041365</v>
      </c>
      <c r="G45" s="41">
        <v>0.4253139677968103</v>
      </c>
      <c r="H45" s="28">
        <v>27.353487950299272</v>
      </c>
      <c r="I45" s="29">
        <v>7.9489286415574929</v>
      </c>
      <c r="J45" s="34">
        <v>164.3798042</v>
      </c>
      <c r="K45" s="35">
        <v>20.66880055</v>
      </c>
      <c r="L45" s="34">
        <v>70.727836461208753</v>
      </c>
      <c r="M45" s="35">
        <v>28.065676637059685</v>
      </c>
      <c r="N45" s="34">
        <v>68.989999999999995</v>
      </c>
      <c r="O45" s="35">
        <v>8.5657967419086898</v>
      </c>
      <c r="P45" s="34">
        <v>141.63952403308483</v>
      </c>
      <c r="Q45" s="35">
        <v>2.4827847354156298</v>
      </c>
      <c r="R45" s="24" t="s">
        <v>47</v>
      </c>
      <c r="S45" s="25" t="s">
        <v>18</v>
      </c>
      <c r="T45" s="30" t="s">
        <v>0</v>
      </c>
      <c r="U45" s="37" t="s">
        <v>0</v>
      </c>
      <c r="V45" s="42"/>
      <c r="Z45" s="13"/>
    </row>
    <row r="46" spans="2:26" ht="17" customHeight="1">
      <c r="B46" s="195" t="s">
        <v>48</v>
      </c>
      <c r="C46" s="14" t="s">
        <v>10</v>
      </c>
      <c r="D46" s="23" t="s">
        <v>0</v>
      </c>
      <c r="E46" s="17" t="s">
        <v>0</v>
      </c>
      <c r="F46" s="23" t="s">
        <v>0</v>
      </c>
      <c r="G46" s="17" t="s">
        <v>0</v>
      </c>
      <c r="H46" s="23" t="s">
        <v>0</v>
      </c>
      <c r="I46" s="17" t="s">
        <v>0</v>
      </c>
      <c r="J46" s="23">
        <v>60.689292339971324</v>
      </c>
      <c r="K46" s="17">
        <v>7.3119268050670518</v>
      </c>
      <c r="L46" s="23">
        <v>74.240495407356832</v>
      </c>
      <c r="M46" s="17">
        <v>4.4311627087428507</v>
      </c>
      <c r="N46" s="28">
        <v>97.91</v>
      </c>
      <c r="O46" s="29">
        <v>2.1612010514912061</v>
      </c>
      <c r="P46" s="28">
        <v>98.09579994316482</v>
      </c>
      <c r="Q46" s="29">
        <v>1.9673213221934791</v>
      </c>
      <c r="R46" s="20" t="s">
        <v>196</v>
      </c>
      <c r="S46" s="182" t="s">
        <v>191</v>
      </c>
      <c r="T46" s="44" t="s">
        <v>0</v>
      </c>
      <c r="U46" s="38" t="s">
        <v>0</v>
      </c>
      <c r="V46" s="42"/>
      <c r="Z46" s="13"/>
    </row>
    <row r="47" spans="2:26" ht="17" customHeight="1">
      <c r="B47" s="196"/>
      <c r="C47" s="8" t="s">
        <v>49</v>
      </c>
      <c r="D47" s="31">
        <v>19.662985692174619</v>
      </c>
      <c r="E47" s="33">
        <v>9.4890730645007242</v>
      </c>
      <c r="F47" s="31">
        <v>32.074689669905531</v>
      </c>
      <c r="G47" s="32">
        <v>2.4031947793413808</v>
      </c>
      <c r="H47" s="34">
        <v>35.335702177721636</v>
      </c>
      <c r="I47" s="35">
        <v>6.9598272860730068</v>
      </c>
      <c r="J47" s="34">
        <v>134.74816759999999</v>
      </c>
      <c r="K47" s="35">
        <v>13.900723640000001</v>
      </c>
      <c r="L47" s="34">
        <v>65.752753403278589</v>
      </c>
      <c r="M47" s="35">
        <v>19.436378541603318</v>
      </c>
      <c r="N47" s="28">
        <v>60.29</v>
      </c>
      <c r="O47" s="29">
        <v>10.475873519755982</v>
      </c>
      <c r="P47" s="28">
        <v>220.07003046448122</v>
      </c>
      <c r="Q47" s="29">
        <v>11.109851603528872</v>
      </c>
      <c r="R47" s="36" t="s">
        <v>0</v>
      </c>
      <c r="S47" s="183"/>
      <c r="T47" s="44" t="s">
        <v>0</v>
      </c>
      <c r="U47" s="38" t="s">
        <v>0</v>
      </c>
      <c r="V47" s="42"/>
      <c r="Z47" s="13"/>
    </row>
    <row r="48" spans="2:26" ht="17" customHeight="1">
      <c r="B48" s="195" t="s">
        <v>50</v>
      </c>
      <c r="C48" s="14" t="s">
        <v>10</v>
      </c>
      <c r="D48" s="23" t="s">
        <v>0</v>
      </c>
      <c r="E48" s="17" t="s">
        <v>0</v>
      </c>
      <c r="F48" s="23" t="s">
        <v>0</v>
      </c>
      <c r="G48" s="17" t="s">
        <v>0</v>
      </c>
      <c r="H48" s="23" t="s">
        <v>0</v>
      </c>
      <c r="I48" s="17" t="s">
        <v>0</v>
      </c>
      <c r="J48" s="23">
        <v>59.991298065637004</v>
      </c>
      <c r="K48" s="17">
        <v>3.7048577226307442</v>
      </c>
      <c r="L48" s="23">
        <v>84.880639861140835</v>
      </c>
      <c r="M48" s="17">
        <v>2.5120617714508113</v>
      </c>
      <c r="N48" s="23">
        <v>39.26</v>
      </c>
      <c r="O48" s="17">
        <v>3.71576043244831</v>
      </c>
      <c r="P48" s="23">
        <v>98.648455078748754</v>
      </c>
      <c r="Q48" s="17">
        <v>10.027481564765836</v>
      </c>
      <c r="R48" s="20" t="s">
        <v>0</v>
      </c>
      <c r="S48" s="21" t="s">
        <v>0</v>
      </c>
      <c r="T48" s="27" t="s">
        <v>0</v>
      </c>
      <c r="U48" s="15" t="s">
        <v>0</v>
      </c>
      <c r="V48" s="42"/>
      <c r="Z48" s="13"/>
    </row>
    <row r="49" spans="2:26" ht="17" customHeight="1">
      <c r="B49" s="196"/>
      <c r="C49" s="8" t="s">
        <v>51</v>
      </c>
      <c r="D49" s="39">
        <v>26.289929972824996</v>
      </c>
      <c r="E49" s="40">
        <v>29.930600943664494</v>
      </c>
      <c r="F49" s="39">
        <v>47.75830917019055</v>
      </c>
      <c r="G49" s="41">
        <v>33.304864100543355</v>
      </c>
      <c r="H49" s="28">
        <v>23.996286601445476</v>
      </c>
      <c r="I49" s="29">
        <v>27.345204193655405</v>
      </c>
      <c r="J49" s="34">
        <v>76.840893640000004</v>
      </c>
      <c r="K49" s="35">
        <v>7.9694192130000001</v>
      </c>
      <c r="L49" s="34">
        <v>76.619152851262598</v>
      </c>
      <c r="M49" s="35">
        <v>8.9500438840882204</v>
      </c>
      <c r="N49" s="34">
        <v>15.34</v>
      </c>
      <c r="O49" s="35">
        <v>0.81015266556225884</v>
      </c>
      <c r="P49" s="34">
        <v>13.024092280324213</v>
      </c>
      <c r="Q49" s="35">
        <v>1.0191305695508357</v>
      </c>
      <c r="R49" s="24" t="s">
        <v>0</v>
      </c>
      <c r="S49" s="25" t="s">
        <v>0</v>
      </c>
      <c r="T49" s="30" t="s">
        <v>0</v>
      </c>
      <c r="U49" s="37" t="s">
        <v>0</v>
      </c>
      <c r="V49" s="46"/>
      <c r="Z49" s="13"/>
    </row>
    <row r="50" spans="2:26" ht="17" customHeight="1">
      <c r="B50" s="195" t="s">
        <v>52</v>
      </c>
      <c r="C50" s="14" t="s">
        <v>10</v>
      </c>
      <c r="D50" s="23" t="s">
        <v>0</v>
      </c>
      <c r="E50" s="17" t="s">
        <v>0</v>
      </c>
      <c r="F50" s="23" t="s">
        <v>0</v>
      </c>
      <c r="G50" s="17" t="s">
        <v>0</v>
      </c>
      <c r="H50" s="23" t="s">
        <v>0</v>
      </c>
      <c r="I50" s="17" t="s">
        <v>0</v>
      </c>
      <c r="J50" s="23">
        <v>68.166755385258327</v>
      </c>
      <c r="K50" s="17">
        <v>3.1852855648381206</v>
      </c>
      <c r="L50" s="23">
        <v>49.264361206252836</v>
      </c>
      <c r="M50" s="17">
        <v>4.8259027490187973</v>
      </c>
      <c r="N50" s="28">
        <v>118.15</v>
      </c>
      <c r="O50" s="29">
        <v>1.963513932005285</v>
      </c>
      <c r="P50" s="23">
        <v>96.887073200806171</v>
      </c>
      <c r="Q50" s="17">
        <v>11.264394447580759</v>
      </c>
      <c r="R50" s="20" t="s">
        <v>0</v>
      </c>
      <c r="S50" s="21" t="s">
        <v>0</v>
      </c>
      <c r="T50" s="44" t="s">
        <v>0</v>
      </c>
      <c r="U50" s="38" t="s">
        <v>0</v>
      </c>
      <c r="V50" s="42"/>
      <c r="Z50" s="13"/>
    </row>
    <row r="51" spans="2:26" ht="17" customHeight="1">
      <c r="B51" s="196"/>
      <c r="C51" s="8" t="s">
        <v>53</v>
      </c>
      <c r="D51" s="31">
        <v>0</v>
      </c>
      <c r="E51" s="33">
        <v>0</v>
      </c>
      <c r="F51" s="31">
        <v>0</v>
      </c>
      <c r="G51" s="32">
        <v>0</v>
      </c>
      <c r="H51" s="34">
        <v>1.0402270316394118</v>
      </c>
      <c r="I51" s="35">
        <v>1.4711031760915627</v>
      </c>
      <c r="J51" s="34">
        <v>143.9958354</v>
      </c>
      <c r="K51" s="35">
        <v>13.65381869</v>
      </c>
      <c r="L51" s="34">
        <v>265.43597026390199</v>
      </c>
      <c r="M51" s="35">
        <v>28.623729310810315</v>
      </c>
      <c r="N51" s="28">
        <v>50.11</v>
      </c>
      <c r="O51" s="29">
        <v>5.6918329800060752</v>
      </c>
      <c r="P51" s="34">
        <v>82.835806065985764</v>
      </c>
      <c r="Q51" s="35">
        <v>6.3066497820977716</v>
      </c>
      <c r="R51" s="24" t="s">
        <v>0</v>
      </c>
      <c r="S51" s="25" t="s">
        <v>0</v>
      </c>
      <c r="T51" s="44" t="s">
        <v>0</v>
      </c>
      <c r="U51" s="38" t="s">
        <v>0</v>
      </c>
      <c r="V51" s="42"/>
      <c r="Z51" s="13"/>
    </row>
    <row r="52" spans="2:26" ht="17" customHeight="1">
      <c r="B52" s="195" t="s">
        <v>54</v>
      </c>
      <c r="C52" s="14" t="s">
        <v>10</v>
      </c>
      <c r="D52" s="23" t="s">
        <v>0</v>
      </c>
      <c r="E52" s="17" t="s">
        <v>0</v>
      </c>
      <c r="F52" s="23" t="s">
        <v>0</v>
      </c>
      <c r="G52" s="17" t="s">
        <v>0</v>
      </c>
      <c r="H52" s="23" t="s">
        <v>0</v>
      </c>
      <c r="I52" s="17" t="s">
        <v>0</v>
      </c>
      <c r="J52" s="28">
        <v>61.221386914614158</v>
      </c>
      <c r="K52" s="29">
        <v>8.979312948737542</v>
      </c>
      <c r="L52" s="28">
        <v>73.1532080657325</v>
      </c>
      <c r="M52" s="29">
        <v>5.4000639099245138</v>
      </c>
      <c r="N52" s="23">
        <v>93.75</v>
      </c>
      <c r="O52" s="17">
        <v>1.821069256965036</v>
      </c>
      <c r="P52" s="28">
        <v>97.436171181780836</v>
      </c>
      <c r="Q52" s="29">
        <v>4.5392338307390547</v>
      </c>
      <c r="R52" s="11" t="s">
        <v>0</v>
      </c>
      <c r="S52" s="26" t="s">
        <v>0</v>
      </c>
      <c r="T52" s="27" t="s">
        <v>0</v>
      </c>
      <c r="U52" s="15" t="s">
        <v>0</v>
      </c>
      <c r="V52" s="42"/>
      <c r="Z52" s="13"/>
    </row>
    <row r="53" spans="2:26" ht="17" customHeight="1">
      <c r="B53" s="196"/>
      <c r="C53" s="8" t="s">
        <v>55</v>
      </c>
      <c r="D53" s="31">
        <v>0.71860355940479126</v>
      </c>
      <c r="E53" s="33">
        <v>1.0162588996798358</v>
      </c>
      <c r="F53" s="31">
        <v>0</v>
      </c>
      <c r="G53" s="32">
        <v>0</v>
      </c>
      <c r="H53" s="34">
        <v>1.0036449016857893</v>
      </c>
      <c r="I53" s="35">
        <v>1.4193682317706546</v>
      </c>
      <c r="J53" s="34">
        <v>205.94961319999999</v>
      </c>
      <c r="K53" s="35">
        <v>45.491853849999998</v>
      </c>
      <c r="L53" s="34">
        <v>176.17838881476382</v>
      </c>
      <c r="M53" s="35">
        <v>4.9961816119979217</v>
      </c>
      <c r="N53" s="34">
        <v>69.37</v>
      </c>
      <c r="O53" s="35">
        <v>30.689485291191456</v>
      </c>
      <c r="P53" s="34">
        <v>224.61326593083263</v>
      </c>
      <c r="Q53" s="35">
        <v>7.858904077425005</v>
      </c>
      <c r="R53" s="24" t="s">
        <v>0</v>
      </c>
      <c r="S53" s="25" t="s">
        <v>0</v>
      </c>
      <c r="T53" s="30" t="s">
        <v>0</v>
      </c>
      <c r="U53" s="37" t="s">
        <v>0</v>
      </c>
      <c r="V53" s="42"/>
      <c r="Z53" s="13"/>
    </row>
    <row r="54" spans="2:26">
      <c r="U54" s="11"/>
      <c r="X54" s="13"/>
    </row>
    <row r="55" spans="2:26">
      <c r="B55" s="47"/>
    </row>
    <row r="58" spans="2:26">
      <c r="B58" s="48"/>
      <c r="C58" s="48"/>
    </row>
  </sheetData>
  <mergeCells count="62">
    <mergeCell ref="B32:B33"/>
    <mergeCell ref="B34:B35"/>
    <mergeCell ref="B36:B37"/>
    <mergeCell ref="B38:B39"/>
    <mergeCell ref="B22:B23"/>
    <mergeCell ref="B24:B25"/>
    <mergeCell ref="B26:B27"/>
    <mergeCell ref="B28:B29"/>
    <mergeCell ref="B50:B51"/>
    <mergeCell ref="B52:B53"/>
    <mergeCell ref="B40:B41"/>
    <mergeCell ref="B42:B43"/>
    <mergeCell ref="B44:B45"/>
    <mergeCell ref="B46:B47"/>
    <mergeCell ref="B48:B49"/>
    <mergeCell ref="B8:B9"/>
    <mergeCell ref="B10:B11"/>
    <mergeCell ref="B12:B13"/>
    <mergeCell ref="B30:B31"/>
    <mergeCell ref="B14:B15"/>
    <mergeCell ref="B16:B17"/>
    <mergeCell ref="B18:B19"/>
    <mergeCell ref="B20:B21"/>
    <mergeCell ref="F4:G4"/>
    <mergeCell ref="D4:E4"/>
    <mergeCell ref="H4:I4"/>
    <mergeCell ref="B6:B7"/>
    <mergeCell ref="D3:I3"/>
    <mergeCell ref="B3:C5"/>
    <mergeCell ref="U16:U17"/>
    <mergeCell ref="U18:U19"/>
    <mergeCell ref="U28:U29"/>
    <mergeCell ref="R3:U4"/>
    <mergeCell ref="S6:S7"/>
    <mergeCell ref="S8:S9"/>
    <mergeCell ref="S10:S11"/>
    <mergeCell ref="S12:S13"/>
    <mergeCell ref="S14:S15"/>
    <mergeCell ref="S16:S17"/>
    <mergeCell ref="U22:U23"/>
    <mergeCell ref="U20:U21"/>
    <mergeCell ref="S18:S19"/>
    <mergeCell ref="S20:S21"/>
    <mergeCell ref="S22:S23"/>
    <mergeCell ref="S24:S25"/>
    <mergeCell ref="N4:O4"/>
    <mergeCell ref="J3:M3"/>
    <mergeCell ref="J4:K4"/>
    <mergeCell ref="U12:U13"/>
    <mergeCell ref="L4:M4"/>
    <mergeCell ref="P4:Q4"/>
    <mergeCell ref="N3:Q3"/>
    <mergeCell ref="S26:S27"/>
    <mergeCell ref="S46:S47"/>
    <mergeCell ref="U42:U43"/>
    <mergeCell ref="S28:S29"/>
    <mergeCell ref="S32:S33"/>
    <mergeCell ref="S36:S37"/>
    <mergeCell ref="S40:S41"/>
    <mergeCell ref="S42:S43"/>
    <mergeCell ref="U32:U33"/>
    <mergeCell ref="U40:U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5ED65-F3D8-5F46-B234-3CD21B9AD3B1}">
  <dimension ref="B1:P57"/>
  <sheetViews>
    <sheetView zoomScaleNormal="100" workbookViewId="0">
      <selection sqref="A1:XFD1048576"/>
    </sheetView>
  </sheetViews>
  <sheetFormatPr baseColWidth="10" defaultColWidth="12.5" defaultRowHeight="16"/>
  <cols>
    <col min="1" max="2" width="12.5" style="11"/>
    <col min="3" max="3" width="15.33203125" style="11" customWidth="1"/>
    <col min="4" max="4" width="14.83203125" style="12" customWidth="1"/>
    <col min="5" max="5" width="10.5" style="12" customWidth="1"/>
    <col min="6" max="6" width="14.83203125" style="12" customWidth="1"/>
    <col min="7" max="7" width="10.6640625" style="12" customWidth="1"/>
    <col min="8" max="8" width="14.83203125" style="12" customWidth="1"/>
    <col min="9" max="9" width="11.33203125" style="12" customWidth="1"/>
    <col min="10" max="10" width="16.5" style="11" customWidth="1"/>
    <col min="11" max="11" width="30.1640625" style="11" customWidth="1"/>
    <col min="12" max="12" width="24" style="11" customWidth="1"/>
    <col min="13" max="13" width="12.5" style="11" customWidth="1"/>
    <col min="14" max="14" width="20.5" style="11" customWidth="1"/>
    <col min="15" max="15" width="20.5" style="13" customWidth="1"/>
    <col min="16" max="16" width="19" style="11" customWidth="1"/>
    <col min="17" max="17" width="17.83203125" style="11" customWidth="1"/>
    <col min="18" max="18" width="17" style="11" customWidth="1"/>
    <col min="19" max="19" width="14.1640625" style="11" customWidth="1"/>
    <col min="20" max="20" width="59.5" style="11" customWidth="1"/>
    <col min="21" max="16384" width="12.5" style="11"/>
  </cols>
  <sheetData>
    <row r="1" spans="2:15">
      <c r="B1" s="10" t="s">
        <v>531</v>
      </c>
    </row>
    <row r="3" spans="2:15">
      <c r="B3" s="190" t="s">
        <v>1</v>
      </c>
      <c r="C3" s="182"/>
      <c r="D3" s="200" t="s">
        <v>2</v>
      </c>
      <c r="E3" s="201"/>
      <c r="F3" s="202"/>
      <c r="G3" s="202"/>
      <c r="H3" s="202"/>
      <c r="I3" s="203"/>
      <c r="J3" s="190" t="s">
        <v>3</v>
      </c>
      <c r="K3" s="182"/>
    </row>
    <row r="4" spans="2:15" ht="16" customHeight="1">
      <c r="B4" s="207"/>
      <c r="C4" s="199"/>
      <c r="D4" s="200" t="s">
        <v>248</v>
      </c>
      <c r="E4" s="205"/>
      <c r="F4" s="202" t="s">
        <v>249</v>
      </c>
      <c r="G4" s="203"/>
      <c r="H4" s="206" t="s">
        <v>250</v>
      </c>
      <c r="I4" s="203"/>
      <c r="J4" s="204"/>
      <c r="K4" s="183"/>
    </row>
    <row r="5" spans="2:15" ht="34">
      <c r="B5" s="204"/>
      <c r="C5" s="192"/>
      <c r="D5" s="54" t="s">
        <v>5</v>
      </c>
      <c r="E5" s="52" t="s">
        <v>6</v>
      </c>
      <c r="F5" s="51" t="s">
        <v>5</v>
      </c>
      <c r="G5" s="51" t="s">
        <v>6</v>
      </c>
      <c r="H5" s="54" t="s">
        <v>5</v>
      </c>
      <c r="I5" s="52" t="s">
        <v>6</v>
      </c>
      <c r="J5" s="24" t="s">
        <v>7</v>
      </c>
      <c r="K5" s="25" t="s">
        <v>8</v>
      </c>
      <c r="O5" s="11"/>
    </row>
    <row r="6" spans="2:15" ht="17" customHeight="1">
      <c r="B6" s="190" t="s">
        <v>9</v>
      </c>
      <c r="C6" s="20" t="s">
        <v>10</v>
      </c>
      <c r="D6" s="49">
        <v>165.55</v>
      </c>
      <c r="E6" s="53" t="s">
        <v>0</v>
      </c>
      <c r="F6" s="50">
        <v>148.56</v>
      </c>
      <c r="G6" s="53" t="s">
        <v>0</v>
      </c>
      <c r="H6" s="49">
        <v>160</v>
      </c>
      <c r="I6" s="53" t="s">
        <v>0</v>
      </c>
      <c r="J6" s="20" t="s">
        <v>56</v>
      </c>
      <c r="K6" s="56" t="s">
        <v>57</v>
      </c>
      <c r="M6" s="57"/>
    </row>
    <row r="7" spans="2:15" ht="17" customHeight="1">
      <c r="B7" s="204"/>
      <c r="C7" s="1" t="s">
        <v>11</v>
      </c>
      <c r="D7" s="58">
        <v>36.857117205641195</v>
      </c>
      <c r="E7" s="59">
        <v>9.6930000729358898</v>
      </c>
      <c r="F7" s="60">
        <v>16.493959854151168</v>
      </c>
      <c r="G7" s="60">
        <v>0.98946982968597741</v>
      </c>
      <c r="H7" s="58">
        <v>17.847645916262156</v>
      </c>
      <c r="I7" s="59">
        <v>1.5777991802120155</v>
      </c>
      <c r="J7" s="36" t="s">
        <v>0</v>
      </c>
      <c r="K7" s="61" t="s">
        <v>0</v>
      </c>
      <c r="M7" s="57"/>
    </row>
    <row r="8" spans="2:15" ht="17" customHeight="1">
      <c r="B8" s="190" t="s">
        <v>12</v>
      </c>
      <c r="C8" s="20" t="s">
        <v>10</v>
      </c>
      <c r="D8" s="49">
        <v>85.23</v>
      </c>
      <c r="E8" s="53" t="s">
        <v>0</v>
      </c>
      <c r="F8" s="50">
        <v>85.69</v>
      </c>
      <c r="G8" s="53" t="s">
        <v>0</v>
      </c>
      <c r="H8" s="49">
        <v>91.67</v>
      </c>
      <c r="I8" s="53" t="s">
        <v>0</v>
      </c>
      <c r="J8" s="20" t="s">
        <v>58</v>
      </c>
      <c r="K8" s="56" t="s">
        <v>59</v>
      </c>
      <c r="M8" s="57"/>
    </row>
    <row r="9" spans="2:15" ht="17" customHeight="1">
      <c r="B9" s="204"/>
      <c r="C9" s="1" t="s">
        <v>13</v>
      </c>
      <c r="D9" s="58">
        <v>61.038311044662599</v>
      </c>
      <c r="E9" s="59">
        <v>4.2355722017279334</v>
      </c>
      <c r="F9" s="60">
        <v>42.617377609472882</v>
      </c>
      <c r="G9" s="60">
        <v>2.0733341789562125</v>
      </c>
      <c r="H9" s="58">
        <v>38.37420076491464</v>
      </c>
      <c r="I9" s="59">
        <v>1.7986369264624353</v>
      </c>
      <c r="J9" s="36" t="s">
        <v>0</v>
      </c>
      <c r="K9" s="61" t="s">
        <v>0</v>
      </c>
    </row>
    <row r="10" spans="2:15" ht="17" customHeight="1">
      <c r="B10" s="190" t="s">
        <v>14</v>
      </c>
      <c r="C10" s="20" t="s">
        <v>10</v>
      </c>
      <c r="D10" s="49">
        <v>99.18</v>
      </c>
      <c r="E10" s="53" t="s">
        <v>0</v>
      </c>
      <c r="F10" s="50">
        <v>96.71</v>
      </c>
      <c r="G10" s="53" t="s">
        <v>0</v>
      </c>
      <c r="H10" s="49">
        <v>108.27</v>
      </c>
      <c r="I10" s="53" t="s">
        <v>0</v>
      </c>
      <c r="J10" s="20" t="s">
        <v>60</v>
      </c>
      <c r="K10" s="56" t="s">
        <v>59</v>
      </c>
      <c r="M10" s="62"/>
    </row>
    <row r="11" spans="2:15" ht="17" customHeight="1">
      <c r="B11" s="204"/>
      <c r="C11" s="1" t="s">
        <v>15</v>
      </c>
      <c r="D11" s="58">
        <v>62.327192859067331</v>
      </c>
      <c r="E11" s="59">
        <v>0.36144461821450985</v>
      </c>
      <c r="F11" s="60">
        <v>58.415427189512151</v>
      </c>
      <c r="G11" s="60">
        <v>1.6448000046693103</v>
      </c>
      <c r="H11" s="58">
        <v>47.255369446137287</v>
      </c>
      <c r="I11" s="59">
        <v>2.0882370469359297</v>
      </c>
      <c r="J11" s="36" t="s">
        <v>0</v>
      </c>
      <c r="K11" s="61" t="s">
        <v>0</v>
      </c>
    </row>
    <row r="12" spans="2:15" ht="17" customHeight="1">
      <c r="B12" s="190" t="s">
        <v>16</v>
      </c>
      <c r="C12" s="20" t="s">
        <v>10</v>
      </c>
      <c r="D12" s="49">
        <v>110.34</v>
      </c>
      <c r="E12" s="53" t="s">
        <v>0</v>
      </c>
      <c r="F12" s="50">
        <v>133.18</v>
      </c>
      <c r="G12" s="53" t="s">
        <v>0</v>
      </c>
      <c r="H12" s="49">
        <v>109.17</v>
      </c>
      <c r="I12" s="53" t="s">
        <v>0</v>
      </c>
      <c r="J12" s="20" t="s">
        <v>61</v>
      </c>
      <c r="K12" s="56" t="s">
        <v>59</v>
      </c>
      <c r="M12" s="62"/>
    </row>
    <row r="13" spans="2:15" ht="17" customHeight="1">
      <c r="B13" s="204"/>
      <c r="C13" s="1" t="s">
        <v>19</v>
      </c>
      <c r="D13" s="58">
        <v>67.872332094267804</v>
      </c>
      <c r="E13" s="59">
        <v>4.6684263063501756</v>
      </c>
      <c r="F13" s="60">
        <v>65.178962008056288</v>
      </c>
      <c r="G13" s="60">
        <v>1.1503127420884052</v>
      </c>
      <c r="H13" s="58">
        <v>60.687071287860554</v>
      </c>
      <c r="I13" s="59">
        <v>2.3485053039626274</v>
      </c>
      <c r="J13" s="36" t="s">
        <v>0</v>
      </c>
      <c r="K13" s="61" t="s">
        <v>0</v>
      </c>
    </row>
    <row r="14" spans="2:15" ht="17" customHeight="1">
      <c r="B14" s="190" t="s">
        <v>20</v>
      </c>
      <c r="C14" s="20" t="s">
        <v>10</v>
      </c>
      <c r="D14" s="49">
        <v>81.67</v>
      </c>
      <c r="E14" s="53" t="s">
        <v>0</v>
      </c>
      <c r="F14" s="50">
        <v>79.930000000000007</v>
      </c>
      <c r="G14" s="53" t="s">
        <v>0</v>
      </c>
      <c r="H14" s="49">
        <v>82.51</v>
      </c>
      <c r="I14" s="53" t="s">
        <v>0</v>
      </c>
      <c r="J14" s="20" t="s">
        <v>62</v>
      </c>
      <c r="K14" s="56" t="s">
        <v>59</v>
      </c>
      <c r="M14" s="62"/>
    </row>
    <row r="15" spans="2:15" ht="17" customHeight="1">
      <c r="B15" s="204"/>
      <c r="C15" s="1" t="s">
        <v>21</v>
      </c>
      <c r="D15" s="58">
        <v>59.373688861950313</v>
      </c>
      <c r="E15" s="59">
        <v>4.371272413565424</v>
      </c>
      <c r="F15" s="60">
        <v>80.322246165672809</v>
      </c>
      <c r="G15" s="60">
        <v>8.9847995104184619</v>
      </c>
      <c r="H15" s="58">
        <v>63.335711403467151</v>
      </c>
      <c r="I15" s="59">
        <v>1.5770513217199214</v>
      </c>
      <c r="J15" s="36" t="s">
        <v>63</v>
      </c>
      <c r="K15" s="61" t="s">
        <v>64</v>
      </c>
    </row>
    <row r="16" spans="2:15" ht="17" customHeight="1">
      <c r="B16" s="190" t="s">
        <v>22</v>
      </c>
      <c r="C16" s="20" t="s">
        <v>10</v>
      </c>
      <c r="D16" s="49">
        <v>79.849999999999994</v>
      </c>
      <c r="E16" s="53" t="s">
        <v>0</v>
      </c>
      <c r="F16" s="50">
        <v>98.74</v>
      </c>
      <c r="G16" s="53" t="s">
        <v>0</v>
      </c>
      <c r="H16" s="49">
        <v>171.75</v>
      </c>
      <c r="I16" s="53" t="s">
        <v>0</v>
      </c>
      <c r="J16" s="20" t="s">
        <v>65</v>
      </c>
      <c r="K16" s="56" t="s">
        <v>59</v>
      </c>
      <c r="M16" s="62"/>
    </row>
    <row r="17" spans="2:13" ht="17" customHeight="1">
      <c r="B17" s="204"/>
      <c r="C17" s="2" t="s">
        <v>23</v>
      </c>
      <c r="D17" s="58">
        <v>86.736087864622391</v>
      </c>
      <c r="E17" s="59">
        <v>7.8565797520881127</v>
      </c>
      <c r="F17" s="60">
        <v>77.617628401684229</v>
      </c>
      <c r="G17" s="60">
        <v>2.688724596155962</v>
      </c>
      <c r="H17" s="58">
        <v>34.317452795192125</v>
      </c>
      <c r="I17" s="59">
        <v>23.837383569603851</v>
      </c>
      <c r="J17" s="36" t="s">
        <v>0</v>
      </c>
      <c r="K17" s="61" t="s">
        <v>0</v>
      </c>
    </row>
    <row r="18" spans="2:13" ht="17" customHeight="1">
      <c r="B18" s="190" t="s">
        <v>24</v>
      </c>
      <c r="C18" s="20" t="s">
        <v>10</v>
      </c>
      <c r="D18" s="49">
        <v>90.91</v>
      </c>
      <c r="E18" s="53" t="s">
        <v>0</v>
      </c>
      <c r="F18" s="50">
        <v>102.79</v>
      </c>
      <c r="G18" s="53" t="s">
        <v>0</v>
      </c>
      <c r="H18" s="49">
        <v>93.29</v>
      </c>
      <c r="I18" s="53" t="s">
        <v>0</v>
      </c>
      <c r="J18" s="20" t="s">
        <v>66</v>
      </c>
      <c r="K18" s="56" t="s">
        <v>59</v>
      </c>
      <c r="M18" s="62"/>
    </row>
    <row r="19" spans="2:13" ht="17" customHeight="1">
      <c r="B19" s="204"/>
      <c r="C19" s="1" t="s">
        <v>25</v>
      </c>
      <c r="D19" s="58">
        <v>104.36304671232453</v>
      </c>
      <c r="E19" s="59">
        <v>9.1513777124774958</v>
      </c>
      <c r="F19" s="60">
        <v>76.903548106800784</v>
      </c>
      <c r="G19" s="60">
        <v>3.6853592307703211</v>
      </c>
      <c r="H19" s="58">
        <v>80.153210034537807</v>
      </c>
      <c r="I19" s="59">
        <v>8.1777388595185148</v>
      </c>
      <c r="J19" s="36" t="s">
        <v>0</v>
      </c>
      <c r="K19" s="61" t="s">
        <v>0</v>
      </c>
    </row>
    <row r="20" spans="2:13" ht="17" customHeight="1">
      <c r="B20" s="190" t="s">
        <v>26</v>
      </c>
      <c r="C20" s="20" t="s">
        <v>10</v>
      </c>
      <c r="D20" s="49" t="s">
        <v>67</v>
      </c>
      <c r="E20" s="53" t="s">
        <v>0</v>
      </c>
      <c r="F20" s="50">
        <v>89</v>
      </c>
      <c r="G20" s="53" t="s">
        <v>0</v>
      </c>
      <c r="H20" s="49" t="s">
        <v>68</v>
      </c>
      <c r="I20" s="53" t="s">
        <v>0</v>
      </c>
      <c r="J20" s="20" t="s">
        <v>0</v>
      </c>
      <c r="K20" s="56" t="s">
        <v>0</v>
      </c>
      <c r="M20" s="62"/>
    </row>
    <row r="21" spans="2:13" ht="17" customHeight="1">
      <c r="B21" s="204"/>
      <c r="C21" s="1" t="s">
        <v>27</v>
      </c>
      <c r="D21" s="58">
        <v>42.760205135047222</v>
      </c>
      <c r="E21" s="59">
        <v>29.675663081310034</v>
      </c>
      <c r="F21" s="60">
        <v>49.857480549009246</v>
      </c>
      <c r="G21" s="60">
        <v>2.3071511083106975</v>
      </c>
      <c r="H21" s="58">
        <v>39.500919056376624</v>
      </c>
      <c r="I21" s="59">
        <v>2.0870970445987398</v>
      </c>
      <c r="J21" s="36" t="s">
        <v>0</v>
      </c>
      <c r="K21" s="61" t="s">
        <v>0</v>
      </c>
    </row>
    <row r="22" spans="2:13" ht="17" customHeight="1">
      <c r="B22" s="190" t="s">
        <v>28</v>
      </c>
      <c r="C22" s="20" t="s">
        <v>10</v>
      </c>
      <c r="D22" s="49">
        <v>0</v>
      </c>
      <c r="E22" s="53" t="s">
        <v>0</v>
      </c>
      <c r="F22" s="50">
        <v>88</v>
      </c>
      <c r="G22" s="53" t="s">
        <v>0</v>
      </c>
      <c r="H22" s="49">
        <v>0</v>
      </c>
      <c r="I22" s="53" t="s">
        <v>0</v>
      </c>
      <c r="J22" s="20" t="s">
        <v>0</v>
      </c>
      <c r="K22" s="56" t="s">
        <v>0</v>
      </c>
      <c r="M22" s="62"/>
    </row>
    <row r="23" spans="2:13" ht="17" customHeight="1">
      <c r="B23" s="204"/>
      <c r="C23" s="1" t="s">
        <v>29</v>
      </c>
      <c r="D23" s="58">
        <v>10.577053537095562</v>
      </c>
      <c r="E23" s="59">
        <v>6.9690493088632151</v>
      </c>
      <c r="F23" s="60">
        <v>6.5041173079404713</v>
      </c>
      <c r="G23" s="60">
        <v>4.3197197539009196</v>
      </c>
      <c r="H23" s="58">
        <v>2.2364087957109673</v>
      </c>
      <c r="I23" s="59">
        <v>3.1627596499049302</v>
      </c>
      <c r="J23" s="36" t="s">
        <v>0</v>
      </c>
      <c r="K23" s="61" t="s">
        <v>0</v>
      </c>
    </row>
    <row r="24" spans="2:13" ht="17" customHeight="1">
      <c r="B24" s="190" t="s">
        <v>30</v>
      </c>
      <c r="C24" s="20" t="s">
        <v>10</v>
      </c>
      <c r="D24" s="49" t="s">
        <v>69</v>
      </c>
      <c r="E24" s="53" t="s">
        <v>0</v>
      </c>
      <c r="F24" s="50">
        <v>69</v>
      </c>
      <c r="G24" s="53" t="s">
        <v>0</v>
      </c>
      <c r="H24" s="49" t="s">
        <v>67</v>
      </c>
      <c r="I24" s="53" t="s">
        <v>0</v>
      </c>
      <c r="J24" s="20" t="s">
        <v>0</v>
      </c>
      <c r="K24" s="56" t="s">
        <v>0</v>
      </c>
      <c r="M24" s="62"/>
    </row>
    <row r="25" spans="2:13" ht="17" customHeight="1">
      <c r="B25" s="204"/>
      <c r="C25" s="1" t="s">
        <v>31</v>
      </c>
      <c r="D25" s="63" t="s">
        <v>0</v>
      </c>
      <c r="E25" s="64" t="s">
        <v>0</v>
      </c>
      <c r="F25" s="63" t="s">
        <v>0</v>
      </c>
      <c r="G25" s="64" t="s">
        <v>0</v>
      </c>
      <c r="H25" s="63" t="s">
        <v>0</v>
      </c>
      <c r="I25" s="64" t="s">
        <v>0</v>
      </c>
      <c r="J25" s="36" t="s">
        <v>0</v>
      </c>
      <c r="K25" s="61" t="s">
        <v>0</v>
      </c>
    </row>
    <row r="26" spans="2:13" ht="17" customHeight="1">
      <c r="B26" s="190" t="s">
        <v>32</v>
      </c>
      <c r="C26" s="20" t="s">
        <v>10</v>
      </c>
      <c r="D26" s="49" t="s">
        <v>70</v>
      </c>
      <c r="E26" s="50" t="s">
        <v>0</v>
      </c>
      <c r="F26" s="49">
        <v>92</v>
      </c>
      <c r="G26" s="53" t="s">
        <v>0</v>
      </c>
      <c r="H26" s="50" t="s">
        <v>71</v>
      </c>
      <c r="I26" s="53" t="s">
        <v>0</v>
      </c>
      <c r="J26" s="20" t="s">
        <v>0</v>
      </c>
      <c r="K26" s="56" t="s">
        <v>0</v>
      </c>
      <c r="M26" s="62"/>
    </row>
    <row r="27" spans="2:13" ht="17" customHeight="1">
      <c r="B27" s="204"/>
      <c r="C27" s="1" t="s">
        <v>31</v>
      </c>
      <c r="D27" s="58">
        <v>4.425213502708055</v>
      </c>
      <c r="E27" s="59">
        <v>0.94229211686050784</v>
      </c>
      <c r="F27" s="12">
        <v>10.027710981367841</v>
      </c>
      <c r="G27" s="12">
        <v>1.722352200899866</v>
      </c>
      <c r="H27" s="63">
        <v>14.997986512131021</v>
      </c>
      <c r="I27" s="64">
        <v>6.8307908013129994</v>
      </c>
      <c r="J27" s="36" t="s">
        <v>0</v>
      </c>
      <c r="K27" s="61" t="s">
        <v>0</v>
      </c>
    </row>
    <row r="28" spans="2:13" ht="17" customHeight="1">
      <c r="B28" s="190" t="s">
        <v>33</v>
      </c>
      <c r="C28" s="20" t="s">
        <v>10</v>
      </c>
      <c r="D28" s="63">
        <v>64.06</v>
      </c>
      <c r="E28" s="50" t="s">
        <v>0</v>
      </c>
      <c r="F28" s="49">
        <v>53.64</v>
      </c>
      <c r="G28" s="53" t="s">
        <v>0</v>
      </c>
      <c r="H28" s="50">
        <v>64.28</v>
      </c>
      <c r="I28" s="53" t="s">
        <v>0</v>
      </c>
      <c r="J28" s="20" t="s">
        <v>72</v>
      </c>
      <c r="K28" s="56" t="s">
        <v>59</v>
      </c>
      <c r="M28" s="62"/>
    </row>
    <row r="29" spans="2:13" ht="17" customHeight="1">
      <c r="B29" s="204"/>
      <c r="C29" s="1" t="s">
        <v>34</v>
      </c>
      <c r="D29" s="63">
        <v>62.738779611634904</v>
      </c>
      <c r="E29" s="12">
        <v>3.8770870952636565</v>
      </c>
      <c r="F29" s="58">
        <v>57.080898041739509</v>
      </c>
      <c r="G29" s="59">
        <v>3.1094248187997073</v>
      </c>
      <c r="H29" s="60">
        <v>60.904213353947917</v>
      </c>
      <c r="I29" s="59">
        <v>3.5432799543114548</v>
      </c>
      <c r="J29" s="36" t="s">
        <v>0</v>
      </c>
      <c r="K29" s="61" t="s">
        <v>0</v>
      </c>
    </row>
    <row r="30" spans="2:13" ht="17" customHeight="1">
      <c r="B30" s="190" t="s">
        <v>35</v>
      </c>
      <c r="C30" s="20" t="s">
        <v>10</v>
      </c>
      <c r="D30" s="49" t="s">
        <v>67</v>
      </c>
      <c r="E30" s="50" t="s">
        <v>0</v>
      </c>
      <c r="F30" s="63">
        <v>0</v>
      </c>
      <c r="G30" s="53" t="s">
        <v>0</v>
      </c>
      <c r="H30" s="12" t="s">
        <v>67</v>
      </c>
      <c r="I30" s="53" t="s">
        <v>0</v>
      </c>
      <c r="J30" s="20" t="s">
        <v>0</v>
      </c>
      <c r="K30" s="56" t="s">
        <v>0</v>
      </c>
      <c r="M30" s="62"/>
    </row>
    <row r="31" spans="2:13" ht="17" customHeight="1">
      <c r="B31" s="204"/>
      <c r="C31" s="1" t="s">
        <v>34</v>
      </c>
      <c r="D31" s="63" t="s">
        <v>0</v>
      </c>
      <c r="E31" s="12" t="s">
        <v>0</v>
      </c>
      <c r="F31" s="63" t="s">
        <v>0</v>
      </c>
      <c r="G31" s="64" t="s">
        <v>0</v>
      </c>
      <c r="H31" s="12" t="s">
        <v>0</v>
      </c>
      <c r="I31" s="64" t="s">
        <v>0</v>
      </c>
      <c r="J31" s="36" t="s">
        <v>0</v>
      </c>
      <c r="K31" s="61" t="s">
        <v>0</v>
      </c>
    </row>
    <row r="32" spans="2:13" ht="17" customHeight="1">
      <c r="B32" s="190" t="s">
        <v>36</v>
      </c>
      <c r="C32" s="20" t="s">
        <v>10</v>
      </c>
      <c r="D32" s="49">
        <v>0</v>
      </c>
      <c r="E32" s="50" t="s">
        <v>0</v>
      </c>
      <c r="F32" s="49">
        <v>0</v>
      </c>
      <c r="G32" s="53" t="s">
        <v>0</v>
      </c>
      <c r="H32" s="50">
        <v>1.55</v>
      </c>
      <c r="I32" s="53" t="s">
        <v>0</v>
      </c>
      <c r="J32" s="20" t="s">
        <v>73</v>
      </c>
      <c r="K32" s="56" t="s">
        <v>59</v>
      </c>
      <c r="M32" s="62"/>
    </row>
    <row r="33" spans="2:13" ht="17" customHeight="1">
      <c r="B33" s="204"/>
      <c r="C33" s="1" t="s">
        <v>37</v>
      </c>
      <c r="D33" s="58">
        <v>49.843519951914878</v>
      </c>
      <c r="E33" s="60">
        <v>4.1727638547526462</v>
      </c>
      <c r="F33" s="58">
        <v>52.099078169077444</v>
      </c>
      <c r="G33" s="59">
        <v>1.993656623029991</v>
      </c>
      <c r="H33" s="60">
        <v>130.73240000000001</v>
      </c>
      <c r="I33" s="59">
        <v>14.40146</v>
      </c>
      <c r="J33" s="36" t="s">
        <v>0</v>
      </c>
      <c r="K33" s="61" t="s">
        <v>0</v>
      </c>
    </row>
    <row r="34" spans="2:13" ht="17" customHeight="1">
      <c r="B34" s="190" t="s">
        <v>38</v>
      </c>
      <c r="C34" s="20" t="s">
        <v>10</v>
      </c>
      <c r="D34" s="63">
        <v>65.930000000000007</v>
      </c>
      <c r="E34" s="50" t="s">
        <v>0</v>
      </c>
      <c r="F34" s="63">
        <v>93.37</v>
      </c>
      <c r="G34" s="53" t="s">
        <v>0</v>
      </c>
      <c r="H34" s="12">
        <v>82.59</v>
      </c>
      <c r="I34" s="53" t="s">
        <v>0</v>
      </c>
      <c r="J34" s="20" t="s">
        <v>74</v>
      </c>
      <c r="K34" s="56" t="s">
        <v>59</v>
      </c>
      <c r="M34" s="62"/>
    </row>
    <row r="35" spans="2:13" ht="17" customHeight="1">
      <c r="B35" s="204"/>
      <c r="C35" s="1" t="s">
        <v>37</v>
      </c>
      <c r="D35" s="63" t="s">
        <v>0</v>
      </c>
      <c r="E35" s="12" t="s">
        <v>0</v>
      </c>
      <c r="F35" s="63" t="s">
        <v>0</v>
      </c>
      <c r="G35" s="64" t="s">
        <v>0</v>
      </c>
      <c r="H35" s="12" t="s">
        <v>0</v>
      </c>
      <c r="I35" s="64" t="s">
        <v>0</v>
      </c>
      <c r="J35" s="36" t="s">
        <v>0</v>
      </c>
      <c r="K35" s="61" t="s">
        <v>0</v>
      </c>
    </row>
    <row r="36" spans="2:13" ht="17" customHeight="1">
      <c r="B36" s="190" t="s">
        <v>39</v>
      </c>
      <c r="C36" s="20" t="s">
        <v>10</v>
      </c>
      <c r="D36" s="49">
        <v>92.27</v>
      </c>
      <c r="E36" s="50" t="s">
        <v>0</v>
      </c>
      <c r="F36" s="49">
        <v>100.77</v>
      </c>
      <c r="G36" s="53" t="s">
        <v>0</v>
      </c>
      <c r="H36" s="50">
        <v>84.69</v>
      </c>
      <c r="I36" s="53" t="s">
        <v>0</v>
      </c>
      <c r="J36" s="20" t="s">
        <v>73</v>
      </c>
      <c r="K36" s="56" t="s">
        <v>59</v>
      </c>
      <c r="M36" s="62"/>
    </row>
    <row r="37" spans="2:13" ht="17" customHeight="1">
      <c r="B37" s="204"/>
      <c r="C37" s="1" t="s">
        <v>40</v>
      </c>
      <c r="D37" s="58">
        <v>49.041261542233563</v>
      </c>
      <c r="E37" s="60">
        <v>4.105600963822809</v>
      </c>
      <c r="F37" s="58">
        <v>51.260515330054261</v>
      </c>
      <c r="G37" s="59">
        <v>1.9615676414856384</v>
      </c>
      <c r="H37" s="60">
        <v>36.1038664919894</v>
      </c>
      <c r="I37" s="59">
        <v>23.574321591733671</v>
      </c>
      <c r="J37" s="36" t="s">
        <v>0</v>
      </c>
      <c r="K37" s="61" t="s">
        <v>0</v>
      </c>
    </row>
    <row r="38" spans="2:13" ht="17" customHeight="1">
      <c r="B38" s="190" t="s">
        <v>41</v>
      </c>
      <c r="C38" s="20" t="s">
        <v>10</v>
      </c>
      <c r="D38" s="63">
        <v>92</v>
      </c>
      <c r="E38" s="50" t="s">
        <v>0</v>
      </c>
      <c r="F38" s="63">
        <v>101</v>
      </c>
      <c r="G38" s="53" t="s">
        <v>0</v>
      </c>
      <c r="H38" s="12">
        <v>0</v>
      </c>
      <c r="I38" s="53" t="s">
        <v>0</v>
      </c>
      <c r="J38" s="20" t="s">
        <v>0</v>
      </c>
      <c r="K38" s="56" t="s">
        <v>0</v>
      </c>
      <c r="M38" s="62"/>
    </row>
    <row r="39" spans="2:13" ht="17" customHeight="1">
      <c r="B39" s="204"/>
      <c r="C39" s="1" t="s">
        <v>40</v>
      </c>
      <c r="D39" s="63" t="s">
        <v>0</v>
      </c>
      <c r="E39" s="12" t="s">
        <v>0</v>
      </c>
      <c r="F39" s="63" t="s">
        <v>0</v>
      </c>
      <c r="G39" s="64" t="s">
        <v>0</v>
      </c>
      <c r="H39" s="12" t="s">
        <v>0</v>
      </c>
      <c r="I39" s="64" t="s">
        <v>0</v>
      </c>
      <c r="J39" s="36" t="s">
        <v>0</v>
      </c>
      <c r="K39" s="61" t="s">
        <v>0</v>
      </c>
    </row>
    <row r="40" spans="2:13" ht="17" customHeight="1">
      <c r="B40" s="190" t="s">
        <v>42</v>
      </c>
      <c r="C40" s="20" t="s">
        <v>10</v>
      </c>
      <c r="D40" s="49">
        <v>32.78</v>
      </c>
      <c r="E40" s="50" t="s">
        <v>0</v>
      </c>
      <c r="F40" s="49">
        <v>54.03</v>
      </c>
      <c r="G40" s="53" t="s">
        <v>0</v>
      </c>
      <c r="H40" s="50">
        <v>63.49</v>
      </c>
      <c r="I40" s="53" t="s">
        <v>0</v>
      </c>
      <c r="J40" s="20" t="s">
        <v>75</v>
      </c>
      <c r="K40" s="56" t="s">
        <v>59</v>
      </c>
      <c r="M40" s="62"/>
    </row>
    <row r="41" spans="2:13" ht="17" customHeight="1">
      <c r="B41" s="204"/>
      <c r="C41" s="1" t="s">
        <v>40</v>
      </c>
      <c r="D41" s="58" t="s">
        <v>0</v>
      </c>
      <c r="E41" s="60" t="s">
        <v>0</v>
      </c>
      <c r="F41" s="58" t="s">
        <v>0</v>
      </c>
      <c r="G41" s="59" t="s">
        <v>0</v>
      </c>
      <c r="H41" s="60" t="s">
        <v>0</v>
      </c>
      <c r="I41" s="59" t="s">
        <v>0</v>
      </c>
      <c r="J41" s="36" t="s">
        <v>0</v>
      </c>
      <c r="K41" s="61" t="s">
        <v>0</v>
      </c>
    </row>
    <row r="42" spans="2:13" ht="17" customHeight="1">
      <c r="B42" s="190" t="s">
        <v>43</v>
      </c>
      <c r="C42" s="20" t="s">
        <v>10</v>
      </c>
      <c r="D42" s="63">
        <v>0</v>
      </c>
      <c r="E42" s="53" t="s">
        <v>0</v>
      </c>
      <c r="F42" s="12">
        <v>0</v>
      </c>
      <c r="G42" s="53" t="s">
        <v>0</v>
      </c>
      <c r="H42" s="63">
        <v>126</v>
      </c>
      <c r="I42" s="53" t="s">
        <v>0</v>
      </c>
      <c r="J42" s="20" t="s">
        <v>0</v>
      </c>
      <c r="K42" s="56" t="s">
        <v>0</v>
      </c>
      <c r="M42" s="62"/>
    </row>
    <row r="43" spans="2:13" ht="17" customHeight="1">
      <c r="B43" s="204"/>
      <c r="C43" s="1" t="s">
        <v>44</v>
      </c>
      <c r="D43" s="58">
        <v>0</v>
      </c>
      <c r="E43" s="59">
        <v>0</v>
      </c>
      <c r="F43" s="60">
        <v>4.931093916238634</v>
      </c>
      <c r="G43" s="60">
        <v>3.6858259595528402</v>
      </c>
      <c r="H43" s="58">
        <v>3.7230047532942443</v>
      </c>
      <c r="I43" s="59">
        <v>5.2651238148882191</v>
      </c>
      <c r="J43" s="36" t="s">
        <v>0</v>
      </c>
      <c r="K43" s="61" t="s">
        <v>0</v>
      </c>
    </row>
    <row r="44" spans="2:13" ht="17" customHeight="1">
      <c r="B44" s="190" t="s">
        <v>45</v>
      </c>
      <c r="C44" s="20" t="s">
        <v>10</v>
      </c>
      <c r="D44" s="49">
        <v>123</v>
      </c>
      <c r="E44" s="53" t="s">
        <v>0</v>
      </c>
      <c r="F44" s="50">
        <v>114</v>
      </c>
      <c r="G44" s="53" t="s">
        <v>0</v>
      </c>
      <c r="H44" s="49">
        <v>95</v>
      </c>
      <c r="I44" s="53" t="s">
        <v>0</v>
      </c>
      <c r="J44" s="20" t="s">
        <v>0</v>
      </c>
      <c r="K44" s="56" t="s">
        <v>0</v>
      </c>
      <c r="M44" s="62"/>
    </row>
    <row r="45" spans="2:13" ht="17" customHeight="1">
      <c r="B45" s="204"/>
      <c r="C45" s="1" t="s">
        <v>46</v>
      </c>
      <c r="D45" s="58">
        <v>52.513549055324042</v>
      </c>
      <c r="E45" s="59">
        <v>34.965347982909861</v>
      </c>
      <c r="F45" s="60">
        <v>43.614076359540491</v>
      </c>
      <c r="G45" s="60">
        <v>5.4362502667602381</v>
      </c>
      <c r="H45" s="58">
        <v>41.625366489867424</v>
      </c>
      <c r="I45" s="59">
        <v>5.7962552495898496</v>
      </c>
      <c r="J45" s="36" t="s">
        <v>0</v>
      </c>
      <c r="K45" s="61" t="s">
        <v>0</v>
      </c>
    </row>
    <row r="46" spans="2:13" ht="17" customHeight="1">
      <c r="B46" s="190" t="s">
        <v>48</v>
      </c>
      <c r="C46" s="20" t="s">
        <v>10</v>
      </c>
      <c r="D46" s="49">
        <v>46</v>
      </c>
      <c r="E46" s="53" t="s">
        <v>0</v>
      </c>
      <c r="F46" s="50">
        <v>0</v>
      </c>
      <c r="G46" s="53" t="s">
        <v>0</v>
      </c>
      <c r="H46" s="49">
        <v>95</v>
      </c>
      <c r="I46" s="53" t="s">
        <v>0</v>
      </c>
      <c r="J46" s="20" t="s">
        <v>0</v>
      </c>
      <c r="K46" s="56" t="s">
        <v>0</v>
      </c>
      <c r="M46" s="62"/>
    </row>
    <row r="47" spans="2:13" ht="17" customHeight="1">
      <c r="B47" s="204"/>
      <c r="C47" s="1" t="s">
        <v>49</v>
      </c>
      <c r="D47" s="58">
        <v>85.565845139671922</v>
      </c>
      <c r="E47" s="59">
        <v>9.0118997378161367</v>
      </c>
      <c r="F47" s="60">
        <v>47.99472445160243</v>
      </c>
      <c r="G47" s="60">
        <v>1.0382834973737485</v>
      </c>
      <c r="H47" s="58">
        <v>63.399437232791307</v>
      </c>
      <c r="I47" s="59">
        <v>6.6345055315243151</v>
      </c>
      <c r="J47" s="36" t="s">
        <v>0</v>
      </c>
      <c r="K47" s="61" t="s">
        <v>0</v>
      </c>
    </row>
    <row r="48" spans="2:13" ht="17" customHeight="1">
      <c r="B48" s="190" t="s">
        <v>50</v>
      </c>
      <c r="C48" s="20" t="s">
        <v>10</v>
      </c>
      <c r="D48" s="49">
        <v>117</v>
      </c>
      <c r="E48" s="53" t="s">
        <v>0</v>
      </c>
      <c r="F48" s="50">
        <v>88</v>
      </c>
      <c r="G48" s="53" t="s">
        <v>0</v>
      </c>
      <c r="H48" s="49">
        <v>107</v>
      </c>
      <c r="I48" s="53" t="s">
        <v>0</v>
      </c>
      <c r="J48" s="20" t="s">
        <v>0</v>
      </c>
      <c r="K48" s="56" t="s">
        <v>0</v>
      </c>
      <c r="M48" s="62"/>
    </row>
    <row r="49" spans="2:16" ht="17" customHeight="1">
      <c r="B49" s="204"/>
      <c r="C49" s="1" t="s">
        <v>51</v>
      </c>
      <c r="D49" s="58">
        <v>67.000780369814052</v>
      </c>
      <c r="E49" s="59">
        <v>13.532556095450108</v>
      </c>
      <c r="F49" s="60">
        <v>69.101306902770034</v>
      </c>
      <c r="G49" s="60">
        <v>4.2013304539913108</v>
      </c>
      <c r="H49" s="58">
        <v>69.436295172496642</v>
      </c>
      <c r="I49" s="59">
        <v>3.1511783435499101</v>
      </c>
      <c r="J49" s="36" t="s">
        <v>0</v>
      </c>
      <c r="K49" s="61" t="s">
        <v>0</v>
      </c>
    </row>
    <row r="50" spans="2:16" ht="17" customHeight="1">
      <c r="B50" s="190" t="s">
        <v>52</v>
      </c>
      <c r="C50" s="20" t="s">
        <v>10</v>
      </c>
      <c r="D50" s="49">
        <v>0</v>
      </c>
      <c r="E50" s="53" t="s">
        <v>0</v>
      </c>
      <c r="F50" s="50">
        <v>18</v>
      </c>
      <c r="G50" s="53" t="s">
        <v>0</v>
      </c>
      <c r="H50" s="49">
        <v>19</v>
      </c>
      <c r="I50" s="53" t="s">
        <v>0</v>
      </c>
      <c r="J50" s="20" t="s">
        <v>0</v>
      </c>
      <c r="K50" s="56" t="s">
        <v>0</v>
      </c>
      <c r="M50" s="62"/>
    </row>
    <row r="51" spans="2:16" ht="17" customHeight="1">
      <c r="B51" s="204"/>
      <c r="C51" s="1" t="s">
        <v>53</v>
      </c>
      <c r="D51" s="58">
        <v>38.623136318497181</v>
      </c>
      <c r="E51" s="59">
        <v>25.58313818443423</v>
      </c>
      <c r="F51" s="60">
        <v>93.351587116796523</v>
      </c>
      <c r="G51" s="60">
        <v>10.765894207132938</v>
      </c>
      <c r="H51" s="58">
        <v>91.475454979157732</v>
      </c>
      <c r="I51" s="59">
        <v>10.031031489192427</v>
      </c>
      <c r="J51" s="36" t="s">
        <v>0</v>
      </c>
      <c r="K51" s="61" t="s">
        <v>0</v>
      </c>
    </row>
    <row r="52" spans="2:16" ht="17" customHeight="1">
      <c r="B52" s="190" t="s">
        <v>54</v>
      </c>
      <c r="C52" s="20" t="s">
        <v>10</v>
      </c>
      <c r="D52" s="63">
        <v>46</v>
      </c>
      <c r="E52" s="53" t="s">
        <v>0</v>
      </c>
      <c r="F52" s="12">
        <v>0</v>
      </c>
      <c r="G52" s="53" t="s">
        <v>0</v>
      </c>
      <c r="H52" s="63">
        <v>65</v>
      </c>
      <c r="I52" s="53" t="s">
        <v>0</v>
      </c>
      <c r="J52" s="11" t="s">
        <v>0</v>
      </c>
      <c r="K52" s="65" t="s">
        <v>0</v>
      </c>
    </row>
    <row r="53" spans="2:16" ht="17" customHeight="1">
      <c r="B53" s="204"/>
      <c r="C53" s="1" t="s">
        <v>55</v>
      </c>
      <c r="D53" s="58">
        <v>75.494800364302733</v>
      </c>
      <c r="E53" s="59">
        <v>3.4473990508358892</v>
      </c>
      <c r="F53" s="60">
        <v>41.806579659094901</v>
      </c>
      <c r="G53" s="60">
        <v>29.000249699400985</v>
      </c>
      <c r="H53" s="58">
        <v>28.974059490135208</v>
      </c>
      <c r="I53" s="59">
        <v>40.975507887954095</v>
      </c>
      <c r="J53" s="24" t="s">
        <v>0</v>
      </c>
      <c r="K53" s="61" t="s">
        <v>0</v>
      </c>
      <c r="M53" s="66"/>
    </row>
    <row r="54" spans="2:16">
      <c r="O54" s="67"/>
      <c r="P54" s="67"/>
    </row>
    <row r="55" spans="2:16">
      <c r="K55" s="13"/>
    </row>
    <row r="56" spans="2:16">
      <c r="M56" s="13"/>
      <c r="N56" s="13"/>
      <c r="O56" s="11"/>
    </row>
    <row r="57" spans="2:16">
      <c r="B57" s="199"/>
      <c r="C57" s="199"/>
      <c r="D57" s="199"/>
      <c r="E57" s="199"/>
    </row>
  </sheetData>
  <mergeCells count="31">
    <mergeCell ref="B32:B33"/>
    <mergeCell ref="B34:B35"/>
    <mergeCell ref="B36:B37"/>
    <mergeCell ref="B22:B23"/>
    <mergeCell ref="B24:B25"/>
    <mergeCell ref="B26:B27"/>
    <mergeCell ref="B28:B29"/>
    <mergeCell ref="B48:B49"/>
    <mergeCell ref="B50:B51"/>
    <mergeCell ref="B52:B53"/>
    <mergeCell ref="B38:B39"/>
    <mergeCell ref="B40:B41"/>
    <mergeCell ref="B42:B43"/>
    <mergeCell ref="B44:B45"/>
    <mergeCell ref="B46:B47"/>
    <mergeCell ref="B57:E57"/>
    <mergeCell ref="D3:I3"/>
    <mergeCell ref="J3:K4"/>
    <mergeCell ref="D4:E4"/>
    <mergeCell ref="F4:G4"/>
    <mergeCell ref="H4:I4"/>
    <mergeCell ref="B6:B7"/>
    <mergeCell ref="B8:B9"/>
    <mergeCell ref="B10:B11"/>
    <mergeCell ref="B12:B13"/>
    <mergeCell ref="B30:B31"/>
    <mergeCell ref="B14:B15"/>
    <mergeCell ref="B16:B17"/>
    <mergeCell ref="B18:B19"/>
    <mergeCell ref="B20:B21"/>
    <mergeCell ref="B3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65FD9-6E44-884A-BD3A-5BE180431AF6}">
  <dimension ref="B1:BF53"/>
  <sheetViews>
    <sheetView zoomScaleNormal="100" workbookViewId="0">
      <selection activeCell="AC1" sqref="A1:XFD1048576"/>
    </sheetView>
  </sheetViews>
  <sheetFormatPr baseColWidth="10" defaultColWidth="12.5" defaultRowHeight="16"/>
  <cols>
    <col min="1" max="2" width="12.5" style="66"/>
    <col min="3" max="3" width="15.33203125" style="66" customWidth="1"/>
    <col min="4" max="4" width="14.83203125" style="74" customWidth="1"/>
    <col min="5" max="5" width="4.83203125" style="74" customWidth="1"/>
    <col min="6" max="6" width="14.83203125" style="74" customWidth="1"/>
    <col min="7" max="7" width="4.83203125" style="74" customWidth="1"/>
    <col min="8" max="8" width="14.83203125" style="74" customWidth="1"/>
    <col min="9" max="9" width="4.6640625" style="74" customWidth="1"/>
    <col min="10" max="10" width="14.83203125" style="74" customWidth="1"/>
    <col min="11" max="11" width="5.1640625" style="74" customWidth="1"/>
    <col min="12" max="12" width="14.83203125" style="74" customWidth="1"/>
    <col min="13" max="13" width="5.5" style="74" customWidth="1"/>
    <col min="14" max="14" width="14.83203125" style="74" customWidth="1"/>
    <col min="15" max="15" width="5.33203125" style="74" customWidth="1"/>
    <col min="16" max="16" width="14.83203125" style="74" customWidth="1"/>
    <col min="17" max="17" width="5" style="74" customWidth="1"/>
    <col min="18" max="18" width="14.83203125" style="74" customWidth="1"/>
    <col min="19" max="19" width="4.83203125" style="74" customWidth="1"/>
    <col min="20" max="20" width="14.83203125" style="74" customWidth="1"/>
    <col min="21" max="21" width="4.83203125" style="74" customWidth="1"/>
    <col min="22" max="22" width="14.83203125" style="74" customWidth="1"/>
    <col min="23" max="23" width="4.83203125" style="74" customWidth="1"/>
    <col min="24" max="24" width="14.83203125" style="74" customWidth="1"/>
    <col min="25" max="25" width="4.83203125" style="74" customWidth="1"/>
    <col min="26" max="26" width="14.83203125" style="74" customWidth="1"/>
    <col min="27" max="27" width="4.83203125" style="74" customWidth="1"/>
    <col min="28" max="28" width="14.83203125" style="74" customWidth="1"/>
    <col min="29" max="29" width="4.83203125" style="74" customWidth="1"/>
    <col min="30" max="30" width="14.83203125" style="74" customWidth="1"/>
    <col min="31" max="31" width="4.83203125" style="74" customWidth="1"/>
    <col min="32" max="32" width="14.83203125" style="74" customWidth="1"/>
    <col min="33" max="33" width="4.83203125" style="74" customWidth="1"/>
    <col min="34" max="34" width="14.83203125" style="74" customWidth="1"/>
    <col min="35" max="35" width="4.83203125" style="74" customWidth="1"/>
    <col min="36" max="36" width="14.83203125" style="74" customWidth="1"/>
    <col min="37" max="37" width="6.5" style="74" customWidth="1"/>
    <col min="38" max="38" width="14.83203125" style="74" customWidth="1"/>
    <col min="39" max="39" width="4.83203125" style="74" customWidth="1"/>
    <col min="40" max="40" width="12.6640625" style="74" customWidth="1"/>
    <col min="41" max="41" width="10.6640625" style="74" customWidth="1"/>
    <col min="42" max="42" width="12.1640625" style="233" customWidth="1"/>
    <col min="43" max="43" width="10.6640625" style="233" customWidth="1"/>
    <col min="44" max="44" width="12.33203125" style="233" customWidth="1"/>
    <col min="45" max="45" width="10.6640625" style="233" customWidth="1"/>
    <col min="46" max="46" width="12.5" style="233" customWidth="1"/>
    <col min="47" max="47" width="10.6640625" style="233" customWidth="1"/>
    <col min="48" max="48" width="11.5" style="233" customWidth="1"/>
    <col min="49" max="49" width="10.6640625" style="233" customWidth="1"/>
    <col min="50" max="50" width="13" style="233" customWidth="1"/>
    <col min="51" max="51" width="12.33203125" style="233" customWidth="1"/>
    <col min="52" max="52" width="12.6640625" style="66" customWidth="1"/>
    <col min="53" max="53" width="59.5" style="66" customWidth="1"/>
    <col min="54" max="54" width="12.6640625" style="66" customWidth="1"/>
    <col min="55" max="57" width="12.5" style="66"/>
    <col min="58" max="58" width="17.33203125" style="66" bestFit="1" customWidth="1"/>
    <col min="59" max="16384" width="12.5" style="66"/>
  </cols>
  <sheetData>
    <row r="1" spans="2:58">
      <c r="B1" s="231" t="s">
        <v>547</v>
      </c>
      <c r="N1" s="232"/>
    </row>
    <row r="2" spans="2:58">
      <c r="N2" s="234"/>
      <c r="O2" s="234"/>
      <c r="P2" s="234"/>
      <c r="Q2" s="234"/>
      <c r="R2" s="234"/>
      <c r="S2" s="234"/>
      <c r="T2" s="234"/>
      <c r="U2" s="234"/>
    </row>
    <row r="3" spans="2:58" ht="16.5" customHeight="1">
      <c r="B3" s="235" t="s">
        <v>1</v>
      </c>
      <c r="C3" s="236"/>
      <c r="D3" s="237" t="s">
        <v>2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9"/>
      <c r="AN3" s="240" t="s">
        <v>417</v>
      </c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2"/>
      <c r="AZ3" s="235" t="s">
        <v>3</v>
      </c>
      <c r="BA3" s="243"/>
    </row>
    <row r="4" spans="2:58" ht="36" customHeight="1">
      <c r="B4" s="244"/>
      <c r="C4" s="245"/>
      <c r="D4" s="237" t="s">
        <v>408</v>
      </c>
      <c r="E4" s="239"/>
      <c r="F4" s="246" t="s">
        <v>409</v>
      </c>
      <c r="G4" s="246"/>
      <c r="H4" s="247" t="s">
        <v>301</v>
      </c>
      <c r="I4" s="234"/>
      <c r="J4" s="247" t="s">
        <v>410</v>
      </c>
      <c r="K4" s="234"/>
      <c r="L4" s="248" t="s">
        <v>411</v>
      </c>
      <c r="M4" s="246"/>
      <c r="N4" s="247" t="s">
        <v>412</v>
      </c>
      <c r="O4" s="234"/>
      <c r="P4" s="247" t="s">
        <v>76</v>
      </c>
      <c r="Q4" s="234"/>
      <c r="R4" s="248" t="s">
        <v>413</v>
      </c>
      <c r="S4" s="246"/>
      <c r="T4" s="247" t="s">
        <v>77</v>
      </c>
      <c r="U4" s="234"/>
      <c r="V4" s="247" t="s">
        <v>414</v>
      </c>
      <c r="W4" s="234"/>
      <c r="X4" s="247" t="s">
        <v>415</v>
      </c>
      <c r="Y4" s="234"/>
      <c r="Z4" s="248" t="s">
        <v>416</v>
      </c>
      <c r="AA4" s="246"/>
      <c r="AB4" s="247" t="s">
        <v>204</v>
      </c>
      <c r="AC4" s="234"/>
      <c r="AD4" s="247" t="s">
        <v>4</v>
      </c>
      <c r="AE4" s="234"/>
      <c r="AF4" s="247" t="s">
        <v>107</v>
      </c>
      <c r="AG4" s="234"/>
      <c r="AH4" s="237" t="s">
        <v>250</v>
      </c>
      <c r="AI4" s="239"/>
      <c r="AJ4" s="240" t="s">
        <v>248</v>
      </c>
      <c r="AK4" s="242"/>
      <c r="AL4" s="238" t="s">
        <v>418</v>
      </c>
      <c r="AM4" s="239"/>
      <c r="AN4" s="237" t="s">
        <v>267</v>
      </c>
      <c r="AO4" s="238"/>
      <c r="AP4" s="249" t="s">
        <v>268</v>
      </c>
      <c r="AQ4" s="250"/>
      <c r="AR4" s="249" t="s">
        <v>269</v>
      </c>
      <c r="AS4" s="250"/>
      <c r="AT4" s="249" t="s">
        <v>270</v>
      </c>
      <c r="AU4" s="250"/>
      <c r="AV4" s="249" t="s">
        <v>272</v>
      </c>
      <c r="AW4" s="250"/>
      <c r="AX4" s="249" t="s">
        <v>271</v>
      </c>
      <c r="AY4" s="251"/>
      <c r="AZ4" s="252"/>
      <c r="BA4" s="253"/>
    </row>
    <row r="5" spans="2:58" ht="51">
      <c r="B5" s="252"/>
      <c r="C5" s="254"/>
      <c r="D5" s="255" t="s">
        <v>5</v>
      </c>
      <c r="E5" s="256" t="s">
        <v>6</v>
      </c>
      <c r="F5" s="255" t="s">
        <v>5</v>
      </c>
      <c r="G5" s="257" t="s">
        <v>6</v>
      </c>
      <c r="H5" s="256" t="s">
        <v>5</v>
      </c>
      <c r="I5" s="256" t="s">
        <v>6</v>
      </c>
      <c r="J5" s="255" t="s">
        <v>5</v>
      </c>
      <c r="K5" s="256" t="s">
        <v>6</v>
      </c>
      <c r="L5" s="70" t="s">
        <v>5</v>
      </c>
      <c r="M5" s="258" t="s">
        <v>6</v>
      </c>
      <c r="N5" s="71" t="s">
        <v>5</v>
      </c>
      <c r="O5" s="71" t="s">
        <v>6</v>
      </c>
      <c r="P5" s="70" t="s">
        <v>5</v>
      </c>
      <c r="Q5" s="71" t="s">
        <v>6</v>
      </c>
      <c r="R5" s="70" t="s">
        <v>5</v>
      </c>
      <c r="S5" s="258" t="s">
        <v>6</v>
      </c>
      <c r="T5" s="256" t="s">
        <v>5</v>
      </c>
      <c r="U5" s="256" t="s">
        <v>6</v>
      </c>
      <c r="V5" s="255" t="s">
        <v>5</v>
      </c>
      <c r="W5" s="256" t="s">
        <v>6</v>
      </c>
      <c r="X5" s="255" t="s">
        <v>5</v>
      </c>
      <c r="Y5" s="256" t="s">
        <v>6</v>
      </c>
      <c r="Z5" s="255" t="s">
        <v>5</v>
      </c>
      <c r="AA5" s="257" t="s">
        <v>6</v>
      </c>
      <c r="AB5" s="256" t="s">
        <v>5</v>
      </c>
      <c r="AC5" s="256" t="s">
        <v>6</v>
      </c>
      <c r="AD5" s="259" t="s">
        <v>5</v>
      </c>
      <c r="AE5" s="74" t="s">
        <v>6</v>
      </c>
      <c r="AF5" s="70" t="s">
        <v>5</v>
      </c>
      <c r="AG5" s="71" t="s">
        <v>6</v>
      </c>
      <c r="AH5" s="255" t="s">
        <v>5</v>
      </c>
      <c r="AI5" s="257" t="s">
        <v>6</v>
      </c>
      <c r="AJ5" s="70" t="s">
        <v>5</v>
      </c>
      <c r="AK5" s="258" t="s">
        <v>6</v>
      </c>
      <c r="AL5" s="74" t="s">
        <v>5</v>
      </c>
      <c r="AM5" s="260" t="s">
        <v>6</v>
      </c>
      <c r="AN5" s="70" t="s">
        <v>5</v>
      </c>
      <c r="AO5" s="258" t="s">
        <v>6</v>
      </c>
      <c r="AP5" s="261" t="s">
        <v>5</v>
      </c>
      <c r="AQ5" s="262" t="s">
        <v>6</v>
      </c>
      <c r="AR5" s="261" t="s">
        <v>5</v>
      </c>
      <c r="AS5" s="262" t="s">
        <v>6</v>
      </c>
      <c r="AT5" s="263" t="s">
        <v>5</v>
      </c>
      <c r="AU5" s="262" t="s">
        <v>6</v>
      </c>
      <c r="AV5" s="261" t="s">
        <v>5</v>
      </c>
      <c r="AW5" s="262" t="s">
        <v>6</v>
      </c>
      <c r="AX5" s="261" t="s">
        <v>5</v>
      </c>
      <c r="AY5" s="262" t="s">
        <v>6</v>
      </c>
      <c r="AZ5" s="264" t="s">
        <v>7</v>
      </c>
      <c r="BA5" s="265" t="s">
        <v>78</v>
      </c>
      <c r="BC5" s="266"/>
    </row>
    <row r="6" spans="2:58" ht="17" customHeight="1">
      <c r="B6" s="235" t="s">
        <v>9</v>
      </c>
      <c r="C6" s="267" t="s">
        <v>10</v>
      </c>
      <c r="D6" s="70" t="s">
        <v>0</v>
      </c>
      <c r="E6" s="71" t="s">
        <v>0</v>
      </c>
      <c r="F6" s="70">
        <v>30.852287213261022</v>
      </c>
      <c r="G6" s="258">
        <v>4.122614743707361</v>
      </c>
      <c r="H6" s="71">
        <v>71.48757327192466</v>
      </c>
      <c r="I6" s="71">
        <v>2.4921806838026943</v>
      </c>
      <c r="J6" s="70">
        <v>22.100731211353828</v>
      </c>
      <c r="K6" s="71">
        <v>3.5370863815710445</v>
      </c>
      <c r="L6" s="70">
        <v>96.281823676306161</v>
      </c>
      <c r="M6" s="258">
        <v>2.3184492176015086</v>
      </c>
      <c r="N6" s="70" t="s">
        <v>0</v>
      </c>
      <c r="O6" s="258" t="s">
        <v>0</v>
      </c>
      <c r="P6" s="70" t="s">
        <v>0</v>
      </c>
      <c r="Q6" s="258" t="s">
        <v>0</v>
      </c>
      <c r="R6" s="70" t="s">
        <v>0</v>
      </c>
      <c r="S6" s="258" t="s">
        <v>0</v>
      </c>
      <c r="T6" s="71" t="s">
        <v>0</v>
      </c>
      <c r="U6" s="71" t="s">
        <v>0</v>
      </c>
      <c r="V6" s="70" t="s">
        <v>0</v>
      </c>
      <c r="W6" s="71" t="s">
        <v>0</v>
      </c>
      <c r="X6" s="70" t="s">
        <v>0</v>
      </c>
      <c r="Y6" s="71" t="s">
        <v>0</v>
      </c>
      <c r="Z6" s="70" t="s">
        <v>0</v>
      </c>
      <c r="AA6" s="258" t="s">
        <v>0</v>
      </c>
      <c r="AB6" s="71" t="s">
        <v>0</v>
      </c>
      <c r="AC6" s="71" t="s">
        <v>0</v>
      </c>
      <c r="AD6" s="70" t="s">
        <v>0</v>
      </c>
      <c r="AE6" s="71" t="s">
        <v>0</v>
      </c>
      <c r="AF6" s="70" t="s">
        <v>0</v>
      </c>
      <c r="AG6" s="258" t="s">
        <v>0</v>
      </c>
      <c r="AH6" s="70">
        <v>94.821573778038214</v>
      </c>
      <c r="AI6" s="71">
        <v>3.9412986032921835</v>
      </c>
      <c r="AJ6" s="71">
        <v>99.605964819933419</v>
      </c>
      <c r="AK6" s="258">
        <v>4.9854522774900403</v>
      </c>
      <c r="AL6" s="71">
        <v>104.67338140454058</v>
      </c>
      <c r="AM6" s="258">
        <v>6.9453762499001996</v>
      </c>
      <c r="AN6" s="70" t="s">
        <v>0</v>
      </c>
      <c r="AO6" s="258" t="s">
        <v>0</v>
      </c>
      <c r="AP6" s="70" t="s">
        <v>0</v>
      </c>
      <c r="AQ6" s="258" t="s">
        <v>0</v>
      </c>
      <c r="AR6" s="70" t="s">
        <v>0</v>
      </c>
      <c r="AS6" s="258" t="s">
        <v>0</v>
      </c>
      <c r="AT6" s="70" t="s">
        <v>0</v>
      </c>
      <c r="AU6" s="258" t="s">
        <v>0</v>
      </c>
      <c r="AV6" s="268">
        <v>109.70518859660551</v>
      </c>
      <c r="AW6" s="269">
        <v>2.4561538076494105</v>
      </c>
      <c r="AX6" s="268">
        <v>98.223515517823841</v>
      </c>
      <c r="AY6" s="269">
        <v>2.1600994934483908</v>
      </c>
      <c r="AZ6" s="267" t="s">
        <v>79</v>
      </c>
      <c r="BA6" s="270" t="s">
        <v>80</v>
      </c>
      <c r="BC6" s="266"/>
      <c r="BF6" s="271"/>
    </row>
    <row r="7" spans="2:58" ht="34">
      <c r="B7" s="252"/>
      <c r="C7" s="272" t="s">
        <v>548</v>
      </c>
      <c r="D7" s="273">
        <v>41.291559601401538</v>
      </c>
      <c r="E7" s="274">
        <v>5.6771897803053175</v>
      </c>
      <c r="F7" s="273">
        <v>68.579800880721095</v>
      </c>
      <c r="G7" s="275">
        <v>7.7473582253518778</v>
      </c>
      <c r="H7" s="276">
        <v>65.775108240581645</v>
      </c>
      <c r="I7" s="276">
        <v>8.6957024706680492</v>
      </c>
      <c r="J7" s="277">
        <v>54.793059892287012</v>
      </c>
      <c r="K7" s="276">
        <v>6.9826432836541725</v>
      </c>
      <c r="L7" s="277">
        <v>80.039555333536313</v>
      </c>
      <c r="M7" s="278">
        <v>11.50038760664742</v>
      </c>
      <c r="N7" s="277">
        <v>9.5178531223829719</v>
      </c>
      <c r="O7" s="278">
        <v>1.5877809619356971</v>
      </c>
      <c r="P7" s="277">
        <v>33.911792989235714</v>
      </c>
      <c r="Q7" s="278">
        <v>2.4042115461663394</v>
      </c>
      <c r="R7" s="277">
        <v>18.854373799705996</v>
      </c>
      <c r="S7" s="278">
        <v>4.1460518286575931</v>
      </c>
      <c r="T7" s="276">
        <v>11.857379277893125</v>
      </c>
      <c r="U7" s="276">
        <v>1.05343153497121</v>
      </c>
      <c r="V7" s="277">
        <v>71.760395537594675</v>
      </c>
      <c r="W7" s="276">
        <v>8.9797863254099806</v>
      </c>
      <c r="X7" s="277">
        <v>74.128029448586076</v>
      </c>
      <c r="Y7" s="276">
        <v>11.353789361617279</v>
      </c>
      <c r="Z7" s="277">
        <v>60.95236932018463</v>
      </c>
      <c r="AA7" s="278">
        <v>1.6506772226025062</v>
      </c>
      <c r="AB7" s="276">
        <v>47.382517678006174</v>
      </c>
      <c r="AC7" s="276">
        <v>2.1304223800482438</v>
      </c>
      <c r="AD7" s="259">
        <v>78.777440660226503</v>
      </c>
      <c r="AE7" s="74">
        <v>3.6454679131199974</v>
      </c>
      <c r="AF7" s="259">
        <v>88.042811360139083</v>
      </c>
      <c r="AG7" s="278">
        <v>5.6066753751640839</v>
      </c>
      <c r="AH7" s="259">
        <v>73.663321121198777</v>
      </c>
      <c r="AI7" s="276">
        <v>4.55300259545798</v>
      </c>
      <c r="AJ7" s="279">
        <v>96.101495302189022</v>
      </c>
      <c r="AK7" s="280">
        <v>7.3852827085023138</v>
      </c>
      <c r="AL7" s="276">
        <v>72.771174642684485</v>
      </c>
      <c r="AM7" s="278">
        <v>5.2758951297835903</v>
      </c>
      <c r="AN7" s="277">
        <v>85.846740595336769</v>
      </c>
      <c r="AO7" s="278">
        <v>1.785419387287414</v>
      </c>
      <c r="AP7" s="281">
        <v>41.647831219934695</v>
      </c>
      <c r="AQ7" s="282">
        <v>2.3386613171873147</v>
      </c>
      <c r="AR7" s="281">
        <v>64.316002615799434</v>
      </c>
      <c r="AS7" s="282">
        <v>2.5228048573202422</v>
      </c>
      <c r="AT7" s="281">
        <v>79.218306674773871</v>
      </c>
      <c r="AU7" s="282">
        <v>1.3459369115068982</v>
      </c>
      <c r="AV7" s="281">
        <v>61.644330456137872</v>
      </c>
      <c r="AW7" s="282">
        <v>0.53438755558334672</v>
      </c>
      <c r="AX7" s="281">
        <v>87.641999884630465</v>
      </c>
      <c r="AY7" s="282">
        <v>0.69645913083580235</v>
      </c>
      <c r="AZ7" s="283" t="s">
        <v>81</v>
      </c>
      <c r="BA7" s="284" t="s">
        <v>82</v>
      </c>
      <c r="BC7" s="266"/>
    </row>
    <row r="8" spans="2:58" ht="17" customHeight="1">
      <c r="B8" s="235" t="s">
        <v>12</v>
      </c>
      <c r="C8" s="267" t="s">
        <v>10</v>
      </c>
      <c r="D8" s="70" t="s">
        <v>0</v>
      </c>
      <c r="E8" s="71" t="s">
        <v>0</v>
      </c>
      <c r="F8" s="70">
        <v>45.033450093823539</v>
      </c>
      <c r="G8" s="258">
        <v>5.3463433216483063</v>
      </c>
      <c r="H8" s="71">
        <v>83.401170007861836</v>
      </c>
      <c r="I8" s="71">
        <v>2.6819244392181218</v>
      </c>
      <c r="J8" s="70">
        <v>43.042156858846816</v>
      </c>
      <c r="K8" s="71">
        <v>3.9188399148626893</v>
      </c>
      <c r="L8" s="259">
        <v>87.71839762522599</v>
      </c>
      <c r="M8" s="74">
        <v>1.886124312228703</v>
      </c>
      <c r="N8" s="70" t="s">
        <v>0</v>
      </c>
      <c r="O8" s="258" t="s">
        <v>0</v>
      </c>
      <c r="P8" s="70" t="s">
        <v>0</v>
      </c>
      <c r="Q8" s="258" t="s">
        <v>0</v>
      </c>
      <c r="R8" s="70" t="s">
        <v>0</v>
      </c>
      <c r="S8" s="258" t="s">
        <v>0</v>
      </c>
      <c r="T8" s="71" t="s">
        <v>0</v>
      </c>
      <c r="U8" s="71" t="s">
        <v>0</v>
      </c>
      <c r="V8" s="70" t="s">
        <v>0</v>
      </c>
      <c r="W8" s="71" t="s">
        <v>0</v>
      </c>
      <c r="X8" s="70" t="s">
        <v>0</v>
      </c>
      <c r="Y8" s="71" t="s">
        <v>0</v>
      </c>
      <c r="Z8" s="70" t="s">
        <v>0</v>
      </c>
      <c r="AA8" s="258" t="s">
        <v>0</v>
      </c>
      <c r="AB8" s="71" t="s">
        <v>0</v>
      </c>
      <c r="AC8" s="71" t="s">
        <v>0</v>
      </c>
      <c r="AD8" s="70" t="s">
        <v>0</v>
      </c>
      <c r="AE8" s="71" t="s">
        <v>0</v>
      </c>
      <c r="AF8" s="70" t="s">
        <v>0</v>
      </c>
      <c r="AG8" s="258" t="s">
        <v>0</v>
      </c>
      <c r="AH8" s="70">
        <v>89.115192881078414</v>
      </c>
      <c r="AI8" s="71">
        <v>2.6136633014321782</v>
      </c>
      <c r="AJ8" s="71">
        <v>85.96785690079173</v>
      </c>
      <c r="AK8" s="258">
        <v>3.3785601408674166</v>
      </c>
      <c r="AL8" s="71">
        <v>88.746529187570687</v>
      </c>
      <c r="AM8" s="258">
        <v>6.8002666248722576</v>
      </c>
      <c r="AN8" s="70" t="s">
        <v>0</v>
      </c>
      <c r="AO8" s="258" t="s">
        <v>0</v>
      </c>
      <c r="AP8" s="70" t="s">
        <v>0</v>
      </c>
      <c r="AQ8" s="258" t="s">
        <v>0</v>
      </c>
      <c r="AR8" s="70" t="s">
        <v>0</v>
      </c>
      <c r="AS8" s="258" t="s">
        <v>0</v>
      </c>
      <c r="AT8" s="70" t="s">
        <v>0</v>
      </c>
      <c r="AU8" s="258" t="s">
        <v>0</v>
      </c>
      <c r="AV8" s="268">
        <v>82.122747896153669</v>
      </c>
      <c r="AW8" s="269">
        <v>2.1393790551836256</v>
      </c>
      <c r="AX8" s="268">
        <v>91.148043547905843</v>
      </c>
      <c r="AY8" s="269">
        <v>2.7903186873286758</v>
      </c>
      <c r="AZ8" s="267" t="s">
        <v>83</v>
      </c>
      <c r="BA8" s="270" t="s">
        <v>84</v>
      </c>
      <c r="BC8" s="266"/>
      <c r="BF8" s="271"/>
    </row>
    <row r="9" spans="2:58" ht="33" customHeight="1">
      <c r="B9" s="252"/>
      <c r="C9" s="272" t="s">
        <v>549</v>
      </c>
      <c r="D9" s="273">
        <v>17.091263168212738</v>
      </c>
      <c r="E9" s="274">
        <v>0.86913792884756158</v>
      </c>
      <c r="F9" s="277">
        <v>95.4228743642024</v>
      </c>
      <c r="G9" s="278">
        <v>11.760686297200039</v>
      </c>
      <c r="H9" s="276">
        <v>89.321911649288481</v>
      </c>
      <c r="I9" s="276">
        <v>9.3523960852044059</v>
      </c>
      <c r="J9" s="277">
        <v>103.01448221008202</v>
      </c>
      <c r="K9" s="276">
        <v>12.72224227781183</v>
      </c>
      <c r="L9" s="277">
        <v>91.808729311983839</v>
      </c>
      <c r="M9" s="276">
        <v>11.005810581667408</v>
      </c>
      <c r="N9" s="277">
        <v>1.905899937762668</v>
      </c>
      <c r="O9" s="278">
        <v>0.19969504274735975</v>
      </c>
      <c r="P9" s="277">
        <v>64.323507968830015</v>
      </c>
      <c r="Q9" s="278">
        <v>6.2273482785958887</v>
      </c>
      <c r="R9" s="277">
        <v>6.7274272649042421</v>
      </c>
      <c r="S9" s="278">
        <v>0.44367219782740608</v>
      </c>
      <c r="T9" s="276">
        <v>42.919124237525132</v>
      </c>
      <c r="U9" s="276">
        <v>3.4312791622152941</v>
      </c>
      <c r="V9" s="277">
        <v>11.191408352162592</v>
      </c>
      <c r="W9" s="276">
        <v>1.5997025846028614</v>
      </c>
      <c r="X9" s="277">
        <v>15.485091146211785</v>
      </c>
      <c r="Y9" s="276">
        <v>2.2304306991070666</v>
      </c>
      <c r="Z9" s="277">
        <v>10.318695439293153</v>
      </c>
      <c r="AA9" s="278">
        <v>0.61261898237774659</v>
      </c>
      <c r="AB9" s="276">
        <v>14.321727147026769</v>
      </c>
      <c r="AC9" s="276">
        <v>2.0546847916591919</v>
      </c>
      <c r="AD9" s="277">
        <v>16.315453137635306</v>
      </c>
      <c r="AE9" s="276">
        <v>0.57649487762283047</v>
      </c>
      <c r="AF9" s="277">
        <v>17.258482933114681</v>
      </c>
      <c r="AG9" s="278">
        <v>0.62751306760488434</v>
      </c>
      <c r="AH9" s="277">
        <v>81.025515790876796</v>
      </c>
      <c r="AI9" s="276">
        <v>7.1299245732859644</v>
      </c>
      <c r="AJ9" s="279">
        <v>74.874015534670988</v>
      </c>
      <c r="AK9" s="280">
        <v>20.667200958069628</v>
      </c>
      <c r="AL9" s="276">
        <v>101.23623688093146</v>
      </c>
      <c r="AM9" s="278">
        <v>6.9243683521704318</v>
      </c>
      <c r="AN9" s="277">
        <v>111.51288835196648</v>
      </c>
      <c r="AO9" s="278">
        <v>4.6145017556625172</v>
      </c>
      <c r="AP9" s="281">
        <v>60.758202330661057</v>
      </c>
      <c r="AQ9" s="282">
        <v>2.9134857366423512</v>
      </c>
      <c r="AR9" s="281">
        <v>88.404810660451957</v>
      </c>
      <c r="AS9" s="282">
        <v>2.7586681515708524</v>
      </c>
      <c r="AT9" s="281">
        <v>97.786590157558564</v>
      </c>
      <c r="AU9" s="282">
        <v>3.9331658466272428</v>
      </c>
      <c r="AV9" s="281">
        <v>117.88501569533771</v>
      </c>
      <c r="AW9" s="282">
        <v>3.61099377878325</v>
      </c>
      <c r="AX9" s="281">
        <v>122.12210321509879</v>
      </c>
      <c r="AY9" s="282">
        <v>7.553642122316667</v>
      </c>
      <c r="AZ9" s="283" t="s">
        <v>85</v>
      </c>
      <c r="BA9" s="284" t="s">
        <v>82</v>
      </c>
    </row>
    <row r="10" spans="2:58" ht="17" customHeight="1">
      <c r="B10" s="235" t="s">
        <v>14</v>
      </c>
      <c r="C10" s="267" t="s">
        <v>10</v>
      </c>
      <c r="D10" s="70" t="s">
        <v>0</v>
      </c>
      <c r="E10" s="71" t="s">
        <v>0</v>
      </c>
      <c r="F10" s="70">
        <v>56.956793622665565</v>
      </c>
      <c r="G10" s="258">
        <v>10.139423900725669</v>
      </c>
      <c r="H10" s="71">
        <v>82.74037949724233</v>
      </c>
      <c r="I10" s="71">
        <v>3.2745791348058662</v>
      </c>
      <c r="J10" s="70">
        <v>52.349078007166817</v>
      </c>
      <c r="K10" s="71">
        <v>5.9772399277837165</v>
      </c>
      <c r="L10" s="70">
        <v>85.575539060686495</v>
      </c>
      <c r="M10" s="71">
        <v>1.3626900655730654</v>
      </c>
      <c r="N10" s="70" t="s">
        <v>0</v>
      </c>
      <c r="O10" s="258" t="s">
        <v>0</v>
      </c>
      <c r="P10" s="70" t="s">
        <v>0</v>
      </c>
      <c r="Q10" s="258" t="s">
        <v>0</v>
      </c>
      <c r="R10" s="70" t="s">
        <v>0</v>
      </c>
      <c r="S10" s="258" t="s">
        <v>0</v>
      </c>
      <c r="T10" s="71" t="s">
        <v>0</v>
      </c>
      <c r="U10" s="71" t="s">
        <v>0</v>
      </c>
      <c r="V10" s="70" t="s">
        <v>0</v>
      </c>
      <c r="W10" s="71" t="s">
        <v>0</v>
      </c>
      <c r="X10" s="70" t="s">
        <v>0</v>
      </c>
      <c r="Y10" s="71" t="s">
        <v>0</v>
      </c>
      <c r="Z10" s="70" t="s">
        <v>0</v>
      </c>
      <c r="AA10" s="258" t="s">
        <v>0</v>
      </c>
      <c r="AB10" s="71" t="s">
        <v>0</v>
      </c>
      <c r="AC10" s="71" t="s">
        <v>0</v>
      </c>
      <c r="AD10" s="70" t="s">
        <v>0</v>
      </c>
      <c r="AE10" s="71" t="s">
        <v>0</v>
      </c>
      <c r="AF10" s="70" t="s">
        <v>0</v>
      </c>
      <c r="AG10" s="258" t="s">
        <v>0</v>
      </c>
      <c r="AH10" s="70">
        <v>119.96507417319788</v>
      </c>
      <c r="AI10" s="71">
        <v>4.2250303159844433</v>
      </c>
      <c r="AJ10" s="71">
        <v>113.33148665064788</v>
      </c>
      <c r="AK10" s="258">
        <v>2.8471704435740568</v>
      </c>
      <c r="AL10" s="74">
        <v>125.73699338404485</v>
      </c>
      <c r="AM10" s="260">
        <v>9.6857561281888742</v>
      </c>
      <c r="AN10" s="70" t="s">
        <v>0</v>
      </c>
      <c r="AO10" s="258" t="s">
        <v>0</v>
      </c>
      <c r="AP10" s="70" t="s">
        <v>0</v>
      </c>
      <c r="AQ10" s="258" t="s">
        <v>0</v>
      </c>
      <c r="AR10" s="70" t="s">
        <v>0</v>
      </c>
      <c r="AS10" s="258" t="s">
        <v>0</v>
      </c>
      <c r="AT10" s="70" t="s">
        <v>0</v>
      </c>
      <c r="AU10" s="258" t="s">
        <v>0</v>
      </c>
      <c r="AV10" s="268">
        <v>108.16114077689333</v>
      </c>
      <c r="AW10" s="269">
        <v>8.0904230608593632</v>
      </c>
      <c r="AX10" s="268">
        <v>108.99483033063051</v>
      </c>
      <c r="AY10" s="269">
        <v>7.7310986488113338</v>
      </c>
      <c r="AZ10" s="267" t="s">
        <v>86</v>
      </c>
      <c r="BA10" s="270" t="s">
        <v>87</v>
      </c>
      <c r="BF10" s="271"/>
    </row>
    <row r="11" spans="2:58" ht="34" customHeight="1">
      <c r="B11" s="252"/>
      <c r="C11" s="272" t="s">
        <v>550</v>
      </c>
      <c r="D11" s="273">
        <v>58.923944193694751</v>
      </c>
      <c r="E11" s="274">
        <v>3.6292156241782703</v>
      </c>
      <c r="F11" s="277">
        <v>129.22947824047245</v>
      </c>
      <c r="G11" s="278">
        <v>12.566298345763524</v>
      </c>
      <c r="H11" s="276">
        <v>112.38334643716736</v>
      </c>
      <c r="I11" s="276">
        <v>15.815456671503917</v>
      </c>
      <c r="J11" s="277">
        <v>114.56331280451671</v>
      </c>
      <c r="K11" s="276">
        <v>15.465772312422921</v>
      </c>
      <c r="L11" s="277">
        <v>113.83575400183496</v>
      </c>
      <c r="M11" s="276">
        <v>17.558320906806955</v>
      </c>
      <c r="N11" s="277">
        <v>3.5694223279245456</v>
      </c>
      <c r="O11" s="278">
        <v>0.24957584992656581</v>
      </c>
      <c r="P11" s="277">
        <v>68.842412838164122</v>
      </c>
      <c r="Q11" s="278">
        <v>6.9849310492457484</v>
      </c>
      <c r="R11" s="277">
        <v>43.781639067067282</v>
      </c>
      <c r="S11" s="278">
        <v>4.1319250622302883</v>
      </c>
      <c r="T11" s="276">
        <v>55.32919890743991</v>
      </c>
      <c r="U11" s="276">
        <v>4.3566337512452771</v>
      </c>
      <c r="V11" s="277">
        <v>62.8692810769357</v>
      </c>
      <c r="W11" s="276">
        <v>6.587913823757801</v>
      </c>
      <c r="X11" s="277">
        <v>90.949854433271298</v>
      </c>
      <c r="Y11" s="276">
        <v>10.614872769995225</v>
      </c>
      <c r="Z11" s="277">
        <v>78.75889850381769</v>
      </c>
      <c r="AA11" s="278">
        <v>3.4668053575655597</v>
      </c>
      <c r="AB11" s="276">
        <v>74.925078186468241</v>
      </c>
      <c r="AC11" s="276">
        <v>5.3727470368059276</v>
      </c>
      <c r="AD11" s="259">
        <v>92.514368728046989</v>
      </c>
      <c r="AE11" s="74">
        <v>3.1996949787685733</v>
      </c>
      <c r="AF11" s="277">
        <v>107.94919909896684</v>
      </c>
      <c r="AG11" s="278">
        <v>1.6476057801147577</v>
      </c>
      <c r="AH11" s="277">
        <v>87.378904756615455</v>
      </c>
      <c r="AI11" s="276">
        <v>5.7525838328813608</v>
      </c>
      <c r="AJ11" s="74">
        <v>94.150963819848386</v>
      </c>
      <c r="AK11" s="260">
        <v>8.9029476927885423</v>
      </c>
      <c r="AL11" s="74">
        <v>93.907272167943248</v>
      </c>
      <c r="AM11" s="260">
        <v>8.0395925728512783</v>
      </c>
      <c r="AN11" s="277">
        <v>120.20325994980305</v>
      </c>
      <c r="AO11" s="278">
        <v>3.5912775428653356</v>
      </c>
      <c r="AP11" s="281">
        <v>70.684719318548574</v>
      </c>
      <c r="AQ11" s="282">
        <v>2.9914543055723866</v>
      </c>
      <c r="AR11" s="281">
        <v>70.423719998337418</v>
      </c>
      <c r="AS11" s="282">
        <v>1.0513778038554022</v>
      </c>
      <c r="AT11" s="281">
        <v>107.24012678491243</v>
      </c>
      <c r="AU11" s="282">
        <v>6.9002701659103796</v>
      </c>
      <c r="AV11" s="281">
        <v>113.33217050930578</v>
      </c>
      <c r="AW11" s="282">
        <v>6.1674115971839703</v>
      </c>
      <c r="AX11" s="281">
        <v>112.77853103359466</v>
      </c>
      <c r="AY11" s="282">
        <v>3.6467518231711322</v>
      </c>
      <c r="AZ11" s="283" t="s">
        <v>88</v>
      </c>
      <c r="BA11" s="284" t="s">
        <v>82</v>
      </c>
    </row>
    <row r="12" spans="2:58" ht="17" customHeight="1">
      <c r="B12" s="235" t="s">
        <v>16</v>
      </c>
      <c r="C12" s="267" t="s">
        <v>10</v>
      </c>
      <c r="D12" s="70" t="s">
        <v>0</v>
      </c>
      <c r="E12" s="71" t="s">
        <v>0</v>
      </c>
      <c r="F12" s="70">
        <v>39.043016149114507</v>
      </c>
      <c r="G12" s="258">
        <v>5.2472521109984598</v>
      </c>
      <c r="H12" s="71">
        <v>102.66788751108633</v>
      </c>
      <c r="I12" s="71">
        <v>4.7742483351371643</v>
      </c>
      <c r="J12" s="70">
        <v>38.710052980790884</v>
      </c>
      <c r="K12" s="71">
        <v>5.3231823565367984</v>
      </c>
      <c r="L12" s="70">
        <v>99.708307873345504</v>
      </c>
      <c r="M12" s="71">
        <v>3.4415687471179317</v>
      </c>
      <c r="N12" s="70" t="s">
        <v>0</v>
      </c>
      <c r="O12" s="258" t="s">
        <v>0</v>
      </c>
      <c r="P12" s="70" t="s">
        <v>0</v>
      </c>
      <c r="Q12" s="258" t="s">
        <v>0</v>
      </c>
      <c r="R12" s="70" t="s">
        <v>0</v>
      </c>
      <c r="S12" s="258" t="s">
        <v>0</v>
      </c>
      <c r="T12" s="71" t="s">
        <v>0</v>
      </c>
      <c r="U12" s="71" t="s">
        <v>0</v>
      </c>
      <c r="V12" s="70" t="s">
        <v>0</v>
      </c>
      <c r="W12" s="71" t="s">
        <v>0</v>
      </c>
      <c r="X12" s="70" t="s">
        <v>0</v>
      </c>
      <c r="Y12" s="71" t="s">
        <v>0</v>
      </c>
      <c r="Z12" s="70" t="s">
        <v>0</v>
      </c>
      <c r="AA12" s="258" t="s">
        <v>0</v>
      </c>
      <c r="AB12" s="71" t="s">
        <v>0</v>
      </c>
      <c r="AC12" s="71" t="s">
        <v>0</v>
      </c>
      <c r="AD12" s="70" t="s">
        <v>0</v>
      </c>
      <c r="AE12" s="71" t="s">
        <v>0</v>
      </c>
      <c r="AF12" s="70" t="s">
        <v>0</v>
      </c>
      <c r="AG12" s="258" t="s">
        <v>0</v>
      </c>
      <c r="AH12" s="70">
        <v>82.593778668613169</v>
      </c>
      <c r="AI12" s="258">
        <v>0.49342951166582011</v>
      </c>
      <c r="AJ12" s="71">
        <v>90.41402978185134</v>
      </c>
      <c r="AK12" s="258">
        <v>2.5704347931955733</v>
      </c>
      <c r="AL12" s="71">
        <v>88.473379282173184</v>
      </c>
      <c r="AM12" s="258">
        <v>4.3406514317442877</v>
      </c>
      <c r="AN12" s="70" t="s">
        <v>0</v>
      </c>
      <c r="AO12" s="258" t="s">
        <v>0</v>
      </c>
      <c r="AP12" s="70" t="s">
        <v>0</v>
      </c>
      <c r="AQ12" s="258" t="s">
        <v>0</v>
      </c>
      <c r="AR12" s="70" t="s">
        <v>0</v>
      </c>
      <c r="AS12" s="258" t="s">
        <v>0</v>
      </c>
      <c r="AT12" s="70" t="s">
        <v>0</v>
      </c>
      <c r="AU12" s="258" t="s">
        <v>0</v>
      </c>
      <c r="AV12" s="268">
        <v>103.5870350540535</v>
      </c>
      <c r="AW12" s="269">
        <v>5.0503604877842143</v>
      </c>
      <c r="AX12" s="268">
        <v>102.5166554271715</v>
      </c>
      <c r="AY12" s="269">
        <v>6.5504508221661188</v>
      </c>
      <c r="AZ12" s="267" t="s">
        <v>89</v>
      </c>
      <c r="BA12" s="270" t="s">
        <v>84</v>
      </c>
      <c r="BF12" s="271"/>
    </row>
    <row r="13" spans="2:58" ht="34" customHeight="1">
      <c r="B13" s="252"/>
      <c r="C13" s="272" t="s">
        <v>551</v>
      </c>
      <c r="D13" s="273">
        <v>90.553635698736102</v>
      </c>
      <c r="E13" s="274">
        <v>15.463328900200979</v>
      </c>
      <c r="F13" s="277">
        <v>79.71245808035475</v>
      </c>
      <c r="G13" s="278">
        <v>8.0161734856126134</v>
      </c>
      <c r="H13" s="276">
        <v>77.903709270483205</v>
      </c>
      <c r="I13" s="276">
        <v>10.861164568480209</v>
      </c>
      <c r="J13" s="277">
        <v>94.418573567101078</v>
      </c>
      <c r="K13" s="276">
        <v>14.645499689560999</v>
      </c>
      <c r="L13" s="277">
        <v>82.532921916745352</v>
      </c>
      <c r="M13" s="276">
        <v>11.445470765700179</v>
      </c>
      <c r="N13" s="277">
        <v>5.7628891794554882</v>
      </c>
      <c r="O13" s="278">
        <v>0.28385491382494293</v>
      </c>
      <c r="P13" s="277">
        <v>61.532166683836245</v>
      </c>
      <c r="Q13" s="278">
        <v>7.5932308464766187</v>
      </c>
      <c r="R13" s="277">
        <v>64.346740018569236</v>
      </c>
      <c r="S13" s="278">
        <v>5.9529091336369646</v>
      </c>
      <c r="T13" s="276">
        <v>52.787792188184063</v>
      </c>
      <c r="U13" s="276">
        <v>5.8594494087311766</v>
      </c>
      <c r="V13" s="277">
        <v>60.858860199941972</v>
      </c>
      <c r="W13" s="276">
        <v>7.7939853208063408</v>
      </c>
      <c r="X13" s="277">
        <v>80.459588029951632</v>
      </c>
      <c r="Y13" s="276">
        <v>13.609081813639682</v>
      </c>
      <c r="Z13" s="277">
        <v>87.993869502171378</v>
      </c>
      <c r="AA13" s="278">
        <v>3.3523411008364978</v>
      </c>
      <c r="AB13" s="276">
        <v>99.197908353616597</v>
      </c>
      <c r="AC13" s="276">
        <v>2.0563685000902718</v>
      </c>
      <c r="AD13" s="277">
        <v>108.40742854970119</v>
      </c>
      <c r="AE13" s="276">
        <v>1.3056632766579708</v>
      </c>
      <c r="AF13" s="277">
        <v>111.76631815630356</v>
      </c>
      <c r="AG13" s="278">
        <v>5.6122564200398664</v>
      </c>
      <c r="AH13" s="277">
        <v>138.58337743957276</v>
      </c>
      <c r="AI13" s="278">
        <v>21.588131550906436</v>
      </c>
      <c r="AJ13" s="74">
        <v>131.74831274463833</v>
      </c>
      <c r="AK13" s="260">
        <v>30.255453324187958</v>
      </c>
      <c r="AL13" s="276">
        <v>135.15110677290846</v>
      </c>
      <c r="AM13" s="278">
        <v>28.244233615051204</v>
      </c>
      <c r="AN13" s="277">
        <v>107.18970059679805</v>
      </c>
      <c r="AO13" s="278">
        <v>8.9756365476954336</v>
      </c>
      <c r="AP13" s="281">
        <v>51.903712401452658</v>
      </c>
      <c r="AQ13" s="282">
        <v>1.8237648744335797</v>
      </c>
      <c r="AR13" s="281">
        <v>82.813441260229624</v>
      </c>
      <c r="AS13" s="282">
        <v>3.0485818042651176</v>
      </c>
      <c r="AT13" s="281">
        <v>98.47755973764238</v>
      </c>
      <c r="AU13" s="282">
        <v>7.2967356681945637</v>
      </c>
      <c r="AV13" s="281">
        <v>84.868565584200311</v>
      </c>
      <c r="AW13" s="282">
        <v>4.385723798707601</v>
      </c>
      <c r="AX13" s="281">
        <v>111.93643819218107</v>
      </c>
      <c r="AY13" s="282">
        <v>5.0934789818796338</v>
      </c>
      <c r="AZ13" s="283" t="s">
        <v>90</v>
      </c>
      <c r="BA13" s="284" t="s">
        <v>82</v>
      </c>
    </row>
    <row r="14" spans="2:58" ht="17" customHeight="1">
      <c r="B14" s="235" t="s">
        <v>20</v>
      </c>
      <c r="C14" s="267" t="s">
        <v>10</v>
      </c>
      <c r="D14" s="70" t="s">
        <v>0</v>
      </c>
      <c r="E14" s="71" t="s">
        <v>0</v>
      </c>
      <c r="F14" s="70">
        <v>53.412301468437391</v>
      </c>
      <c r="G14" s="258">
        <v>8.2608013604829775</v>
      </c>
      <c r="H14" s="71">
        <v>80.942767206281658</v>
      </c>
      <c r="I14" s="71">
        <v>4.5270018650937054</v>
      </c>
      <c r="J14" s="70">
        <v>43.140438119501511</v>
      </c>
      <c r="K14" s="71">
        <v>3.9788414203130054</v>
      </c>
      <c r="L14" s="70">
        <v>87.606108611827338</v>
      </c>
      <c r="M14" s="71">
        <v>2.0863100214538992</v>
      </c>
      <c r="N14" s="70" t="s">
        <v>0</v>
      </c>
      <c r="O14" s="258" t="s">
        <v>0</v>
      </c>
      <c r="P14" s="70" t="s">
        <v>0</v>
      </c>
      <c r="Q14" s="258" t="s">
        <v>0</v>
      </c>
      <c r="R14" s="70" t="s">
        <v>0</v>
      </c>
      <c r="S14" s="258" t="s">
        <v>0</v>
      </c>
      <c r="T14" s="71" t="s">
        <v>0</v>
      </c>
      <c r="U14" s="71" t="s">
        <v>0</v>
      </c>
      <c r="V14" s="70" t="s">
        <v>0</v>
      </c>
      <c r="W14" s="71" t="s">
        <v>0</v>
      </c>
      <c r="X14" s="70" t="s">
        <v>0</v>
      </c>
      <c r="Y14" s="71" t="s">
        <v>0</v>
      </c>
      <c r="Z14" s="70" t="s">
        <v>0</v>
      </c>
      <c r="AA14" s="258" t="s">
        <v>0</v>
      </c>
      <c r="AB14" s="71" t="s">
        <v>0</v>
      </c>
      <c r="AC14" s="71" t="s">
        <v>0</v>
      </c>
      <c r="AD14" s="70" t="s">
        <v>0</v>
      </c>
      <c r="AE14" s="71" t="s">
        <v>0</v>
      </c>
      <c r="AF14" s="70" t="s">
        <v>0</v>
      </c>
      <c r="AG14" s="258" t="s">
        <v>0</v>
      </c>
      <c r="AH14" s="70">
        <v>89.969678935179218</v>
      </c>
      <c r="AI14" s="258">
        <v>5.3402188242026671</v>
      </c>
      <c r="AJ14" s="71">
        <v>96.223634075839982</v>
      </c>
      <c r="AK14" s="258">
        <v>2.2444466826157035</v>
      </c>
      <c r="AL14" s="71">
        <v>94.007415679044016</v>
      </c>
      <c r="AM14" s="258">
        <v>9.1141581029278171</v>
      </c>
      <c r="AN14" s="70" t="s">
        <v>0</v>
      </c>
      <c r="AO14" s="258" t="s">
        <v>0</v>
      </c>
      <c r="AP14" s="70" t="s">
        <v>0</v>
      </c>
      <c r="AQ14" s="258" t="s">
        <v>0</v>
      </c>
      <c r="AR14" s="70" t="s">
        <v>0</v>
      </c>
      <c r="AS14" s="258" t="s">
        <v>0</v>
      </c>
      <c r="AT14" s="70" t="s">
        <v>0</v>
      </c>
      <c r="AU14" s="258" t="s">
        <v>0</v>
      </c>
      <c r="AV14" s="268">
        <v>116.45757518751718</v>
      </c>
      <c r="AW14" s="269">
        <v>4.2264401668618898</v>
      </c>
      <c r="AX14" s="268">
        <v>103.60325172317751</v>
      </c>
      <c r="AY14" s="269">
        <v>10.796003537527861</v>
      </c>
      <c r="AZ14" s="267" t="s">
        <v>91</v>
      </c>
      <c r="BA14" s="270" t="s">
        <v>92</v>
      </c>
      <c r="BF14" s="271"/>
    </row>
    <row r="15" spans="2:58" ht="33" customHeight="1">
      <c r="B15" s="252"/>
      <c r="C15" s="272" t="s">
        <v>552</v>
      </c>
      <c r="D15" s="273">
        <v>78.619315723529496</v>
      </c>
      <c r="E15" s="274">
        <v>15.893047635727605</v>
      </c>
      <c r="F15" s="277">
        <v>117.85305893269526</v>
      </c>
      <c r="G15" s="278">
        <v>9.3798112165007712</v>
      </c>
      <c r="H15" s="276">
        <v>89.950497397279335</v>
      </c>
      <c r="I15" s="276">
        <v>13.162199987967531</v>
      </c>
      <c r="J15" s="277">
        <v>94.793175504908177</v>
      </c>
      <c r="K15" s="276">
        <v>8.5490531252671342</v>
      </c>
      <c r="L15" s="277">
        <v>92.578727962862374</v>
      </c>
      <c r="M15" s="276">
        <v>11.226795438279884</v>
      </c>
      <c r="N15" s="277">
        <v>11.383550880349667</v>
      </c>
      <c r="O15" s="278">
        <v>0.78118937761508001</v>
      </c>
      <c r="P15" s="277">
        <v>91.233612213768438</v>
      </c>
      <c r="Q15" s="278">
        <v>13.917633054751679</v>
      </c>
      <c r="R15" s="277">
        <v>57.713139750561346</v>
      </c>
      <c r="S15" s="278">
        <v>5.3742166172955423</v>
      </c>
      <c r="T15" s="276">
        <v>76.284937391255127</v>
      </c>
      <c r="U15" s="276">
        <v>9.0327079648004975</v>
      </c>
      <c r="V15" s="277">
        <v>62.850626136293407</v>
      </c>
      <c r="W15" s="276">
        <v>6.2975410231329425</v>
      </c>
      <c r="X15" s="277">
        <v>81.85856877847759</v>
      </c>
      <c r="Y15" s="276">
        <v>10.636212223323998</v>
      </c>
      <c r="Z15" s="277">
        <v>75.155494247227026</v>
      </c>
      <c r="AA15" s="278">
        <v>0.75305181511019148</v>
      </c>
      <c r="AB15" s="276">
        <v>86.625261051192197</v>
      </c>
      <c r="AC15" s="276">
        <v>2.1932155788736858</v>
      </c>
      <c r="AD15" s="277">
        <v>90.046383428720972</v>
      </c>
      <c r="AE15" s="276">
        <v>2.6511074247736981</v>
      </c>
      <c r="AF15" s="277">
        <v>101.34315777715841</v>
      </c>
      <c r="AG15" s="278">
        <v>1.8897005292375713</v>
      </c>
      <c r="AH15" s="277">
        <v>213.44297585557331</v>
      </c>
      <c r="AI15" s="278">
        <v>11.019090510787258</v>
      </c>
      <c r="AJ15" s="74">
        <v>204.94638687147219</v>
      </c>
      <c r="AK15" s="260">
        <v>20.364322542292079</v>
      </c>
      <c r="AL15" s="276">
        <v>189.82898632012768</v>
      </c>
      <c r="AM15" s="278">
        <v>15.531680313044806</v>
      </c>
      <c r="AN15" s="277">
        <v>116.81333179925402</v>
      </c>
      <c r="AO15" s="278">
        <v>3.77554132963302</v>
      </c>
      <c r="AP15" s="281">
        <v>64.249147210952501</v>
      </c>
      <c r="AQ15" s="282">
        <v>1.7200039683532689</v>
      </c>
      <c r="AR15" s="281">
        <v>87.520428534216833</v>
      </c>
      <c r="AS15" s="282">
        <v>2.2310768666482712</v>
      </c>
      <c r="AT15" s="281">
        <v>121.51018495490122</v>
      </c>
      <c r="AU15" s="282">
        <v>2.1676586784622338</v>
      </c>
      <c r="AV15" s="281">
        <v>102.74416643475892</v>
      </c>
      <c r="AW15" s="282">
        <v>1.4164955840428941</v>
      </c>
      <c r="AX15" s="281">
        <v>110.89525893306227</v>
      </c>
      <c r="AY15" s="282">
        <v>3.8744968809676883</v>
      </c>
      <c r="AZ15" s="283" t="s">
        <v>79</v>
      </c>
      <c r="BA15" s="284" t="s">
        <v>93</v>
      </c>
      <c r="BB15" s="285"/>
      <c r="BC15" s="266"/>
    </row>
    <row r="16" spans="2:58" ht="17" customHeight="1">
      <c r="B16" s="235" t="s">
        <v>22</v>
      </c>
      <c r="C16" s="267" t="s">
        <v>10</v>
      </c>
      <c r="D16" s="70" t="s">
        <v>0</v>
      </c>
      <c r="E16" s="71" t="s">
        <v>0</v>
      </c>
      <c r="F16" s="70">
        <v>59.004774665151352</v>
      </c>
      <c r="G16" s="258">
        <v>5.4421550647431394</v>
      </c>
      <c r="H16" s="71">
        <v>82.178192800932337</v>
      </c>
      <c r="I16" s="71">
        <v>2.7658213348904805</v>
      </c>
      <c r="J16" s="70">
        <v>54.439004304037532</v>
      </c>
      <c r="K16" s="71">
        <v>6.7273821731951831</v>
      </c>
      <c r="L16" s="70">
        <v>73.288502249611341</v>
      </c>
      <c r="M16" s="71">
        <v>3.0651440517022221</v>
      </c>
      <c r="N16" s="70" t="s">
        <v>0</v>
      </c>
      <c r="O16" s="258" t="s">
        <v>0</v>
      </c>
      <c r="P16" s="70" t="s">
        <v>0</v>
      </c>
      <c r="Q16" s="258" t="s">
        <v>0</v>
      </c>
      <c r="R16" s="70" t="s">
        <v>0</v>
      </c>
      <c r="S16" s="258" t="s">
        <v>0</v>
      </c>
      <c r="T16" s="71" t="s">
        <v>0</v>
      </c>
      <c r="U16" s="71" t="s">
        <v>0</v>
      </c>
      <c r="V16" s="70" t="s">
        <v>0</v>
      </c>
      <c r="W16" s="71" t="s">
        <v>0</v>
      </c>
      <c r="X16" s="70" t="s">
        <v>0</v>
      </c>
      <c r="Y16" s="71" t="s">
        <v>0</v>
      </c>
      <c r="Z16" s="70" t="s">
        <v>0</v>
      </c>
      <c r="AA16" s="258" t="s">
        <v>0</v>
      </c>
      <c r="AB16" s="71" t="s">
        <v>0</v>
      </c>
      <c r="AC16" s="71" t="s">
        <v>0</v>
      </c>
      <c r="AD16" s="70" t="s">
        <v>0</v>
      </c>
      <c r="AE16" s="71" t="s">
        <v>0</v>
      </c>
      <c r="AF16" s="70" t="s">
        <v>0</v>
      </c>
      <c r="AG16" s="258" t="s">
        <v>0</v>
      </c>
      <c r="AH16" s="70">
        <v>87.200891869511509</v>
      </c>
      <c r="AI16" s="258">
        <v>8.7842074292433239</v>
      </c>
      <c r="AJ16" s="71">
        <v>101.41769074959188</v>
      </c>
      <c r="AK16" s="258">
        <v>3.6036228273390023</v>
      </c>
      <c r="AL16" s="71">
        <v>92.672933376681954</v>
      </c>
      <c r="AM16" s="258">
        <v>2.5671789849239985</v>
      </c>
      <c r="AN16" s="70" t="s">
        <v>0</v>
      </c>
      <c r="AO16" s="258" t="s">
        <v>0</v>
      </c>
      <c r="AP16" s="70" t="s">
        <v>0</v>
      </c>
      <c r="AQ16" s="258" t="s">
        <v>0</v>
      </c>
      <c r="AR16" s="70" t="s">
        <v>0</v>
      </c>
      <c r="AS16" s="258" t="s">
        <v>0</v>
      </c>
      <c r="AT16" s="70" t="s">
        <v>0</v>
      </c>
      <c r="AU16" s="258" t="s">
        <v>0</v>
      </c>
      <c r="AV16" s="268">
        <v>97.044766990138172</v>
      </c>
      <c r="AW16" s="269">
        <v>9.6370747100061482</v>
      </c>
      <c r="AX16" s="268">
        <v>94.567617587351663</v>
      </c>
      <c r="AY16" s="269">
        <v>4.2406485704253658</v>
      </c>
      <c r="AZ16" s="267" t="s">
        <v>79</v>
      </c>
      <c r="BA16" s="270" t="s">
        <v>80</v>
      </c>
      <c r="BF16" s="271"/>
    </row>
    <row r="17" spans="2:58" ht="34" customHeight="1">
      <c r="B17" s="252"/>
      <c r="C17" s="272" t="s">
        <v>553</v>
      </c>
      <c r="D17" s="273">
        <v>81.687611468498204</v>
      </c>
      <c r="E17" s="274">
        <v>15.21448827629032</v>
      </c>
      <c r="F17" s="277">
        <v>125.98235232501783</v>
      </c>
      <c r="G17" s="278">
        <v>11.975817175963664</v>
      </c>
      <c r="H17" s="276">
        <v>107.93042170823577</v>
      </c>
      <c r="I17" s="276">
        <v>13.941151256664007</v>
      </c>
      <c r="J17" s="277">
        <v>116.56840820730247</v>
      </c>
      <c r="K17" s="276">
        <v>13.536386330219836</v>
      </c>
      <c r="L17" s="277">
        <v>108.11088522500658</v>
      </c>
      <c r="M17" s="276">
        <v>19.435740741215554</v>
      </c>
      <c r="N17" s="277">
        <v>16.181874320526813</v>
      </c>
      <c r="O17" s="278">
        <v>1.0878840063088602</v>
      </c>
      <c r="P17" s="277">
        <v>94.878353544708986</v>
      </c>
      <c r="Q17" s="278">
        <v>13.037381148665538</v>
      </c>
      <c r="R17" s="277">
        <v>25.903128299421251</v>
      </c>
      <c r="S17" s="278">
        <v>3.2034338121677401</v>
      </c>
      <c r="T17" s="276">
        <v>74.221499899986711</v>
      </c>
      <c r="U17" s="276">
        <v>9.4775181742581669</v>
      </c>
      <c r="V17" s="277">
        <v>45.742808371961303</v>
      </c>
      <c r="W17" s="276">
        <v>6.3481802551642801</v>
      </c>
      <c r="X17" s="277">
        <v>73.222806999185465</v>
      </c>
      <c r="Y17" s="276">
        <v>10.628983334512299</v>
      </c>
      <c r="Z17" s="277">
        <v>75.407992462118514</v>
      </c>
      <c r="AA17" s="278">
        <v>1.1360932477294823</v>
      </c>
      <c r="AB17" s="276">
        <v>89.610459634289626</v>
      </c>
      <c r="AC17" s="276">
        <v>1.0288696446677745</v>
      </c>
      <c r="AD17" s="277">
        <v>87.726771027049026</v>
      </c>
      <c r="AE17" s="276">
        <v>5.5592632479478388</v>
      </c>
      <c r="AF17" s="277">
        <v>96.659058595854773</v>
      </c>
      <c r="AG17" s="278">
        <v>3.0614874150843541</v>
      </c>
      <c r="AH17" s="277">
        <v>190.82691839201496</v>
      </c>
      <c r="AI17" s="278">
        <v>14.232343635509993</v>
      </c>
      <c r="AJ17" s="74">
        <v>188.94100287778332</v>
      </c>
      <c r="AK17" s="260">
        <v>28.07897758858228</v>
      </c>
      <c r="AL17" s="276">
        <v>129.26707319823828</v>
      </c>
      <c r="AM17" s="278">
        <v>13.062103094445957</v>
      </c>
      <c r="AN17" s="277">
        <v>98.621590312882134</v>
      </c>
      <c r="AO17" s="278">
        <v>2.9666348918194507</v>
      </c>
      <c r="AP17" s="281">
        <v>56.632190698204234</v>
      </c>
      <c r="AQ17" s="282">
        <v>3.0299989830890559</v>
      </c>
      <c r="AR17" s="281">
        <v>73.624604679572471</v>
      </c>
      <c r="AS17" s="282">
        <v>3.1805690569902945</v>
      </c>
      <c r="AT17" s="281">
        <v>97.552288608125039</v>
      </c>
      <c r="AU17" s="282">
        <v>7.5660196291087347</v>
      </c>
      <c r="AV17" s="281">
        <v>96.843610121884055</v>
      </c>
      <c r="AW17" s="282">
        <v>2.7525125254812597</v>
      </c>
      <c r="AX17" s="281">
        <v>95.993477375095708</v>
      </c>
      <c r="AY17" s="282">
        <v>2.145518994197285</v>
      </c>
      <c r="AZ17" s="283" t="s">
        <v>81</v>
      </c>
      <c r="BA17" s="284" t="s">
        <v>82</v>
      </c>
      <c r="BB17" s="266"/>
    </row>
    <row r="18" spans="2:58" ht="17" customHeight="1">
      <c r="B18" s="235" t="s">
        <v>24</v>
      </c>
      <c r="C18" s="267" t="s">
        <v>10</v>
      </c>
      <c r="D18" s="70" t="s">
        <v>0</v>
      </c>
      <c r="E18" s="71" t="s">
        <v>0</v>
      </c>
      <c r="F18" s="70">
        <v>58.827970227852994</v>
      </c>
      <c r="G18" s="258">
        <v>9.4171107777274035</v>
      </c>
      <c r="H18" s="71">
        <v>77.581280397787495</v>
      </c>
      <c r="I18" s="71">
        <v>0.70266312446787249</v>
      </c>
      <c r="J18" s="70">
        <v>48.422426405939369</v>
      </c>
      <c r="K18" s="71">
        <v>6.9248203002130921</v>
      </c>
      <c r="L18" s="70">
        <v>74.036396596234837</v>
      </c>
      <c r="M18" s="71">
        <v>4.390877154445568</v>
      </c>
      <c r="N18" s="70" t="s">
        <v>0</v>
      </c>
      <c r="O18" s="258" t="s">
        <v>0</v>
      </c>
      <c r="P18" s="70" t="s">
        <v>0</v>
      </c>
      <c r="Q18" s="258" t="s">
        <v>0</v>
      </c>
      <c r="R18" s="70" t="s">
        <v>0</v>
      </c>
      <c r="S18" s="258" t="s">
        <v>0</v>
      </c>
      <c r="T18" s="71" t="s">
        <v>0</v>
      </c>
      <c r="U18" s="71" t="s">
        <v>0</v>
      </c>
      <c r="V18" s="70" t="s">
        <v>0</v>
      </c>
      <c r="W18" s="71" t="s">
        <v>0</v>
      </c>
      <c r="X18" s="70" t="s">
        <v>0</v>
      </c>
      <c r="Y18" s="71" t="s">
        <v>0</v>
      </c>
      <c r="Z18" s="70" t="s">
        <v>0</v>
      </c>
      <c r="AA18" s="258" t="s">
        <v>0</v>
      </c>
      <c r="AB18" s="71" t="s">
        <v>0</v>
      </c>
      <c r="AC18" s="71" t="s">
        <v>0</v>
      </c>
      <c r="AD18" s="70" t="s">
        <v>0</v>
      </c>
      <c r="AE18" s="71" t="s">
        <v>0</v>
      </c>
      <c r="AF18" s="70" t="s">
        <v>0</v>
      </c>
      <c r="AG18" s="258" t="s">
        <v>0</v>
      </c>
      <c r="AH18" s="70">
        <v>84.688677833408676</v>
      </c>
      <c r="AI18" s="258">
        <v>8.9104894091621762</v>
      </c>
      <c r="AJ18" s="71">
        <v>109.74723530379656</v>
      </c>
      <c r="AK18" s="258">
        <v>11.650806793458967</v>
      </c>
      <c r="AL18" s="71">
        <v>100.91993010318959</v>
      </c>
      <c r="AM18" s="258">
        <v>0.17836066286624686</v>
      </c>
      <c r="AN18" s="70" t="s">
        <v>0</v>
      </c>
      <c r="AO18" s="258" t="s">
        <v>0</v>
      </c>
      <c r="AP18" s="70" t="s">
        <v>0</v>
      </c>
      <c r="AQ18" s="258" t="s">
        <v>0</v>
      </c>
      <c r="AR18" s="70" t="s">
        <v>0</v>
      </c>
      <c r="AS18" s="258" t="s">
        <v>0</v>
      </c>
      <c r="AT18" s="70" t="s">
        <v>0</v>
      </c>
      <c r="AU18" s="258" t="s">
        <v>0</v>
      </c>
      <c r="AV18" s="268">
        <v>101.90123800185683</v>
      </c>
      <c r="AW18" s="269">
        <v>3.8631062285721951</v>
      </c>
      <c r="AX18" s="268">
        <v>102.28854480866717</v>
      </c>
      <c r="AY18" s="269">
        <v>4.0357444819759412</v>
      </c>
      <c r="AZ18" s="267" t="s">
        <v>94</v>
      </c>
      <c r="BA18" s="270" t="s">
        <v>84</v>
      </c>
      <c r="BF18" s="271"/>
    </row>
    <row r="19" spans="2:58" ht="33" customHeight="1">
      <c r="B19" s="252"/>
      <c r="C19" s="272" t="s">
        <v>554</v>
      </c>
      <c r="D19" s="273">
        <v>95.005639149040462</v>
      </c>
      <c r="E19" s="274">
        <v>19.051892837331859</v>
      </c>
      <c r="F19" s="277">
        <v>127.22811472632884</v>
      </c>
      <c r="G19" s="278">
        <v>18.499498471337947</v>
      </c>
      <c r="H19" s="276">
        <v>107.34615986959004</v>
      </c>
      <c r="I19" s="276">
        <v>18.396221747290248</v>
      </c>
      <c r="J19" s="277">
        <v>107.15718920093006</v>
      </c>
      <c r="K19" s="276">
        <v>12.901780127988834</v>
      </c>
      <c r="L19" s="277">
        <v>108.78349186729535</v>
      </c>
      <c r="M19" s="276">
        <v>20.481002498546427</v>
      </c>
      <c r="N19" s="277">
        <v>26.581998872376658</v>
      </c>
      <c r="O19" s="278">
        <v>1.4761337590069106</v>
      </c>
      <c r="P19" s="277">
        <v>96.361454224204067</v>
      </c>
      <c r="Q19" s="278">
        <v>16.747271965776591</v>
      </c>
      <c r="R19" s="277">
        <v>20.740022539599199</v>
      </c>
      <c r="S19" s="278">
        <v>2.9809583465655063</v>
      </c>
      <c r="T19" s="276">
        <v>63.407672229182424</v>
      </c>
      <c r="U19" s="276">
        <v>8.8743132137590859</v>
      </c>
      <c r="V19" s="277">
        <v>81.875939486943821</v>
      </c>
      <c r="W19" s="276">
        <v>14.564390151116864</v>
      </c>
      <c r="X19" s="277">
        <v>80.980586856789216</v>
      </c>
      <c r="Y19" s="276">
        <v>13.142563876102649</v>
      </c>
      <c r="Z19" s="277">
        <v>93.48059209703051</v>
      </c>
      <c r="AA19" s="278">
        <v>3.3334539628265576</v>
      </c>
      <c r="AB19" s="276">
        <v>106.99875930535102</v>
      </c>
      <c r="AC19" s="276">
        <v>2.5090685764596556</v>
      </c>
      <c r="AD19" s="277">
        <v>109.3089905554682</v>
      </c>
      <c r="AE19" s="276">
        <v>7.7852680699577332</v>
      </c>
      <c r="AF19" s="277">
        <v>120.64299566027842</v>
      </c>
      <c r="AG19" s="278">
        <v>5.4272040444703844</v>
      </c>
      <c r="AH19" s="277">
        <v>69.743185771488328</v>
      </c>
      <c r="AI19" s="278">
        <v>5.3770426595254319</v>
      </c>
      <c r="AJ19" s="74">
        <v>77.700345616751221</v>
      </c>
      <c r="AK19" s="260">
        <v>12.284266509576508</v>
      </c>
      <c r="AL19" s="276">
        <v>53.147364675482571</v>
      </c>
      <c r="AM19" s="278">
        <v>12.453150160423741</v>
      </c>
      <c r="AN19" s="277">
        <v>101.80647129523692</v>
      </c>
      <c r="AO19" s="278">
        <v>3.0675827043593711</v>
      </c>
      <c r="AP19" s="281">
        <v>37.999199509757439</v>
      </c>
      <c r="AQ19" s="282">
        <v>0.65966079563884572</v>
      </c>
      <c r="AR19" s="281">
        <v>60.813463040442684</v>
      </c>
      <c r="AS19" s="282">
        <v>1.8684666428721735</v>
      </c>
      <c r="AT19" s="281">
        <v>107.29993319897933</v>
      </c>
      <c r="AU19" s="282">
        <v>5.906670205128111</v>
      </c>
      <c r="AV19" s="281">
        <v>79.589444692428813</v>
      </c>
      <c r="AW19" s="282">
        <v>0.96003234895139256</v>
      </c>
      <c r="AX19" s="281">
        <v>88.874782257049603</v>
      </c>
      <c r="AY19" s="282">
        <v>4.2442942843193023</v>
      </c>
      <c r="AZ19" s="283" t="s">
        <v>95</v>
      </c>
      <c r="BA19" s="284" t="s">
        <v>82</v>
      </c>
    </row>
    <row r="20" spans="2:58" ht="17" customHeight="1">
      <c r="B20" s="235" t="s">
        <v>26</v>
      </c>
      <c r="C20" s="267" t="s">
        <v>10</v>
      </c>
      <c r="D20" s="70" t="s">
        <v>0</v>
      </c>
      <c r="E20" s="71" t="s">
        <v>0</v>
      </c>
      <c r="F20" s="70">
        <v>56.392902662790164</v>
      </c>
      <c r="G20" s="258">
        <v>9.2528569568946288</v>
      </c>
      <c r="H20" s="71">
        <v>83.212201245081175</v>
      </c>
      <c r="I20" s="71">
        <v>2.5049596374267313</v>
      </c>
      <c r="J20" s="70">
        <v>56.006118439846013</v>
      </c>
      <c r="K20" s="71">
        <v>10.542306913141259</v>
      </c>
      <c r="L20" s="70">
        <v>74.372632894618832</v>
      </c>
      <c r="M20" s="71">
        <v>3.8651315553668959</v>
      </c>
      <c r="N20" s="70" t="s">
        <v>0</v>
      </c>
      <c r="O20" s="258" t="s">
        <v>0</v>
      </c>
      <c r="P20" s="70" t="s">
        <v>0</v>
      </c>
      <c r="Q20" s="258" t="s">
        <v>0</v>
      </c>
      <c r="R20" s="70" t="s">
        <v>0</v>
      </c>
      <c r="S20" s="258" t="s">
        <v>0</v>
      </c>
      <c r="T20" s="71" t="s">
        <v>0</v>
      </c>
      <c r="U20" s="71" t="s">
        <v>0</v>
      </c>
      <c r="V20" s="70" t="s">
        <v>0</v>
      </c>
      <c r="W20" s="71" t="s">
        <v>0</v>
      </c>
      <c r="X20" s="70" t="s">
        <v>0</v>
      </c>
      <c r="Y20" s="71" t="s">
        <v>0</v>
      </c>
      <c r="Z20" s="70" t="s">
        <v>0</v>
      </c>
      <c r="AA20" s="258" t="s">
        <v>0</v>
      </c>
      <c r="AB20" s="71" t="s">
        <v>0</v>
      </c>
      <c r="AC20" s="71" t="s">
        <v>0</v>
      </c>
      <c r="AD20" s="70" t="s">
        <v>0</v>
      </c>
      <c r="AE20" s="71" t="s">
        <v>0</v>
      </c>
      <c r="AF20" s="70" t="s">
        <v>0</v>
      </c>
      <c r="AG20" s="258" t="s">
        <v>0</v>
      </c>
      <c r="AH20" s="70">
        <v>71.951878194513824</v>
      </c>
      <c r="AI20" s="258">
        <v>9.1038701396042487</v>
      </c>
      <c r="AJ20" s="71">
        <v>89.479115992628337</v>
      </c>
      <c r="AK20" s="258">
        <v>2.063202303682373</v>
      </c>
      <c r="AL20" s="71">
        <v>110.149546551242</v>
      </c>
      <c r="AM20" s="258">
        <v>12.537047553727982</v>
      </c>
      <c r="AN20" s="70" t="s">
        <v>0</v>
      </c>
      <c r="AO20" s="258" t="s">
        <v>0</v>
      </c>
      <c r="AP20" s="70" t="s">
        <v>0</v>
      </c>
      <c r="AQ20" s="258" t="s">
        <v>0</v>
      </c>
      <c r="AR20" s="70" t="s">
        <v>0</v>
      </c>
      <c r="AS20" s="258" t="s">
        <v>0</v>
      </c>
      <c r="AT20" s="70" t="s">
        <v>0</v>
      </c>
      <c r="AU20" s="258" t="s">
        <v>0</v>
      </c>
      <c r="AV20" s="268">
        <v>117.3755025183825</v>
      </c>
      <c r="AW20" s="269">
        <v>3.7739117958892967</v>
      </c>
      <c r="AX20" s="268">
        <v>103.88671186832984</v>
      </c>
      <c r="AY20" s="269">
        <v>8.5795794807084285</v>
      </c>
      <c r="AZ20" s="267" t="s">
        <v>96</v>
      </c>
      <c r="BA20" s="270" t="s">
        <v>84</v>
      </c>
      <c r="BF20" s="271"/>
    </row>
    <row r="21" spans="2:58" ht="34" customHeight="1">
      <c r="B21" s="252"/>
      <c r="C21" s="272" t="s">
        <v>555</v>
      </c>
      <c r="D21" s="273">
        <v>87.453240156559445</v>
      </c>
      <c r="E21" s="274">
        <v>15.425146505713547</v>
      </c>
      <c r="F21" s="277">
        <v>127.76382160543398</v>
      </c>
      <c r="G21" s="278">
        <v>27.878183972307699</v>
      </c>
      <c r="H21" s="276">
        <v>110.88814010269493</v>
      </c>
      <c r="I21" s="276">
        <v>16.199414059979237</v>
      </c>
      <c r="J21" s="277">
        <v>110.17549445799126</v>
      </c>
      <c r="K21" s="276">
        <v>8.2323344229566064</v>
      </c>
      <c r="L21" s="277">
        <v>108.95078294341751</v>
      </c>
      <c r="M21" s="276">
        <v>19.030760160823732</v>
      </c>
      <c r="N21" s="277">
        <v>23.050379734274113</v>
      </c>
      <c r="O21" s="278">
        <v>1.1613602245509105</v>
      </c>
      <c r="P21" s="277">
        <v>91.513767099241377</v>
      </c>
      <c r="Q21" s="278">
        <v>12.130969347399182</v>
      </c>
      <c r="R21" s="277">
        <v>35.541615823311481</v>
      </c>
      <c r="S21" s="278">
        <v>5.1551244553515421</v>
      </c>
      <c r="T21" s="276">
        <v>63.868579351993041</v>
      </c>
      <c r="U21" s="276">
        <v>7.645646254409785</v>
      </c>
      <c r="V21" s="277">
        <v>78.393404446451285</v>
      </c>
      <c r="W21" s="276">
        <v>14.621286959912741</v>
      </c>
      <c r="X21" s="277">
        <v>95.755273111781335</v>
      </c>
      <c r="Y21" s="276">
        <v>15.610812414217225</v>
      </c>
      <c r="Z21" s="277">
        <v>83.838144366969985</v>
      </c>
      <c r="AA21" s="278">
        <v>1.5550708438967122</v>
      </c>
      <c r="AB21" s="276">
        <v>89.6129992923603</v>
      </c>
      <c r="AC21" s="276">
        <v>0.29074939832632385</v>
      </c>
      <c r="AD21" s="277">
        <v>110.88670193176284</v>
      </c>
      <c r="AE21" s="276">
        <v>3.0369491267768134</v>
      </c>
      <c r="AF21" s="277">
        <v>121.66051424993098</v>
      </c>
      <c r="AG21" s="278">
        <v>4.8848934048337487</v>
      </c>
      <c r="AH21" s="277">
        <v>112.57747025427031</v>
      </c>
      <c r="AI21" s="278">
        <v>9.7958278169023334</v>
      </c>
      <c r="AJ21" s="74">
        <v>111.6068077840759</v>
      </c>
      <c r="AK21" s="260">
        <v>15.126482580825032</v>
      </c>
      <c r="AL21" s="276">
        <v>81.006601110215811</v>
      </c>
      <c r="AM21" s="278">
        <v>21.394123917827407</v>
      </c>
      <c r="AN21" s="277">
        <v>86.276265801892762</v>
      </c>
      <c r="AO21" s="278">
        <v>7.05613309674054</v>
      </c>
      <c r="AP21" s="281">
        <v>45.231645899553087</v>
      </c>
      <c r="AQ21" s="282">
        <v>0.7505804036825755</v>
      </c>
      <c r="AR21" s="281">
        <v>74.366799457927584</v>
      </c>
      <c r="AS21" s="282">
        <v>0.662686434019094</v>
      </c>
      <c r="AT21" s="281">
        <v>92.56719385989777</v>
      </c>
      <c r="AU21" s="282">
        <v>0.96136983883056404</v>
      </c>
      <c r="AV21" s="281">
        <v>96.574751201061687</v>
      </c>
      <c r="AW21" s="282">
        <v>4.482164915248573</v>
      </c>
      <c r="AX21" s="281">
        <v>100.612736299768</v>
      </c>
      <c r="AY21" s="282">
        <v>3.9075602586217446</v>
      </c>
      <c r="AZ21" s="283" t="s">
        <v>97</v>
      </c>
      <c r="BA21" s="284" t="s">
        <v>82</v>
      </c>
    </row>
    <row r="22" spans="2:58" ht="17" customHeight="1">
      <c r="B22" s="235" t="s">
        <v>28</v>
      </c>
      <c r="C22" s="267" t="s">
        <v>10</v>
      </c>
      <c r="D22" s="70" t="s">
        <v>0</v>
      </c>
      <c r="E22" s="71" t="s">
        <v>0</v>
      </c>
      <c r="F22" s="70">
        <v>49.010661729809364</v>
      </c>
      <c r="G22" s="258">
        <v>7.7122912658456837</v>
      </c>
      <c r="H22" s="71">
        <v>83.783549895828671</v>
      </c>
      <c r="I22" s="71">
        <v>2.8386552931087952</v>
      </c>
      <c r="J22" s="70">
        <v>35.239881746018483</v>
      </c>
      <c r="K22" s="71">
        <v>4.0836931196454707</v>
      </c>
      <c r="L22" s="70">
        <v>76.383987212544</v>
      </c>
      <c r="M22" s="71">
        <v>0.14335387014895329</v>
      </c>
      <c r="N22" s="70" t="s">
        <v>0</v>
      </c>
      <c r="O22" s="258" t="s">
        <v>0</v>
      </c>
      <c r="P22" s="70" t="s">
        <v>0</v>
      </c>
      <c r="Q22" s="258" t="s">
        <v>0</v>
      </c>
      <c r="R22" s="70" t="s">
        <v>0</v>
      </c>
      <c r="S22" s="258" t="s">
        <v>0</v>
      </c>
      <c r="T22" s="71" t="s">
        <v>0</v>
      </c>
      <c r="U22" s="71" t="s">
        <v>0</v>
      </c>
      <c r="V22" s="70" t="s">
        <v>0</v>
      </c>
      <c r="W22" s="71" t="s">
        <v>0</v>
      </c>
      <c r="X22" s="70" t="s">
        <v>0</v>
      </c>
      <c r="Y22" s="71" t="s">
        <v>0</v>
      </c>
      <c r="Z22" s="70" t="s">
        <v>0</v>
      </c>
      <c r="AA22" s="258" t="s">
        <v>0</v>
      </c>
      <c r="AB22" s="71" t="s">
        <v>0</v>
      </c>
      <c r="AC22" s="71" t="s">
        <v>0</v>
      </c>
      <c r="AD22" s="70" t="s">
        <v>0</v>
      </c>
      <c r="AE22" s="71" t="s">
        <v>0</v>
      </c>
      <c r="AF22" s="70" t="s">
        <v>0</v>
      </c>
      <c r="AG22" s="258" t="s">
        <v>0</v>
      </c>
      <c r="AH22" s="70">
        <v>78.969976770498491</v>
      </c>
      <c r="AI22" s="258">
        <v>13.443236729041621</v>
      </c>
      <c r="AJ22" s="71">
        <v>97.649335280576494</v>
      </c>
      <c r="AK22" s="258">
        <v>9.2435859577649531</v>
      </c>
      <c r="AL22" s="71">
        <v>101.40960653038975</v>
      </c>
      <c r="AM22" s="258">
        <v>4.049495919852248</v>
      </c>
      <c r="AN22" s="70" t="s">
        <v>0</v>
      </c>
      <c r="AO22" s="258" t="s">
        <v>0</v>
      </c>
      <c r="AP22" s="70" t="s">
        <v>0</v>
      </c>
      <c r="AQ22" s="258" t="s">
        <v>0</v>
      </c>
      <c r="AR22" s="70" t="s">
        <v>0</v>
      </c>
      <c r="AS22" s="258" t="s">
        <v>0</v>
      </c>
      <c r="AT22" s="70" t="s">
        <v>0</v>
      </c>
      <c r="AU22" s="258" t="s">
        <v>0</v>
      </c>
      <c r="AV22" s="268">
        <v>102.9006970327775</v>
      </c>
      <c r="AW22" s="269">
        <v>5.8968420814727107</v>
      </c>
      <c r="AX22" s="268">
        <v>107.94761100548716</v>
      </c>
      <c r="AY22" s="269">
        <v>7.8888914763365561</v>
      </c>
      <c r="AZ22" s="267" t="s">
        <v>98</v>
      </c>
      <c r="BA22" s="270" t="s">
        <v>99</v>
      </c>
      <c r="BF22" s="271"/>
    </row>
    <row r="23" spans="2:58" ht="33" customHeight="1">
      <c r="B23" s="252"/>
      <c r="C23" s="272" t="s">
        <v>556</v>
      </c>
      <c r="D23" s="273">
        <v>79.771863905938361</v>
      </c>
      <c r="E23" s="274">
        <v>14.466201013296347</v>
      </c>
      <c r="F23" s="277">
        <v>109.67677500347652</v>
      </c>
      <c r="G23" s="278">
        <v>23.489360408034056</v>
      </c>
      <c r="H23" s="276">
        <v>100.58667057682733</v>
      </c>
      <c r="I23" s="276">
        <v>18.82000682965322</v>
      </c>
      <c r="J23" s="277">
        <v>71.846251929698795</v>
      </c>
      <c r="K23" s="276">
        <v>6.0823317931428118</v>
      </c>
      <c r="L23" s="277">
        <v>71.454973572272806</v>
      </c>
      <c r="M23" s="276">
        <v>13.229097266286576</v>
      </c>
      <c r="N23" s="277">
        <v>25.99734337801911</v>
      </c>
      <c r="O23" s="278">
        <v>3.2750354178289025</v>
      </c>
      <c r="P23" s="277">
        <v>84.40679306830431</v>
      </c>
      <c r="Q23" s="278">
        <v>9.2078456084540914</v>
      </c>
      <c r="R23" s="277">
        <v>69.14607960433483</v>
      </c>
      <c r="S23" s="278">
        <v>10.615592853287144</v>
      </c>
      <c r="T23" s="276">
        <v>45.256943028781826</v>
      </c>
      <c r="U23" s="276">
        <v>4.8643044668263125</v>
      </c>
      <c r="V23" s="277">
        <v>80.95129385332099</v>
      </c>
      <c r="W23" s="276">
        <v>12.03252358632195</v>
      </c>
      <c r="X23" s="277">
        <v>91.368509428181639</v>
      </c>
      <c r="Y23" s="276">
        <v>15.874921481776598</v>
      </c>
      <c r="Z23" s="277">
        <v>84.51931494818156</v>
      </c>
      <c r="AA23" s="278">
        <v>3.9200664728973296</v>
      </c>
      <c r="AB23" s="276">
        <v>95.326532731153705</v>
      </c>
      <c r="AC23" s="276">
        <v>3.6935242164963045</v>
      </c>
      <c r="AD23" s="277">
        <v>102.05807742866084</v>
      </c>
      <c r="AE23" s="276">
        <v>8.8857382607827695</v>
      </c>
      <c r="AF23" s="277">
        <v>123.52175870086728</v>
      </c>
      <c r="AG23" s="278">
        <v>8.4304143241614611</v>
      </c>
      <c r="AH23" s="277">
        <v>36.436202772508011</v>
      </c>
      <c r="AI23" s="278">
        <v>3.9647535345412375</v>
      </c>
      <c r="AJ23" s="276">
        <v>42.35136512929202</v>
      </c>
      <c r="AK23" s="278">
        <v>7.6492325482997181</v>
      </c>
      <c r="AL23" s="276">
        <v>30.455807225116114</v>
      </c>
      <c r="AM23" s="278">
        <v>8.2818018646889566</v>
      </c>
      <c r="AN23" s="277">
        <v>77.915183267585277</v>
      </c>
      <c r="AO23" s="278">
        <v>4.3588788699889163</v>
      </c>
      <c r="AP23" s="281">
        <v>39.725563015049275</v>
      </c>
      <c r="AQ23" s="282">
        <v>2.3896845941566576</v>
      </c>
      <c r="AR23" s="281">
        <v>63.730728510581308</v>
      </c>
      <c r="AS23" s="282">
        <v>0.72314025419128491</v>
      </c>
      <c r="AT23" s="281">
        <v>87.621250085059543</v>
      </c>
      <c r="AU23" s="282">
        <v>6.0129031543685594</v>
      </c>
      <c r="AV23" s="281">
        <v>74.990434110801274</v>
      </c>
      <c r="AW23" s="282">
        <v>1.8798435044337403</v>
      </c>
      <c r="AX23" s="281">
        <v>79.243193129879572</v>
      </c>
      <c r="AY23" s="282">
        <v>4.290617294503444</v>
      </c>
      <c r="AZ23" s="283" t="s">
        <v>100</v>
      </c>
      <c r="BA23" s="284" t="s">
        <v>82</v>
      </c>
    </row>
    <row r="24" spans="2:58" ht="17" customHeight="1">
      <c r="B24" s="235" t="s">
        <v>30</v>
      </c>
      <c r="C24" s="267" t="s">
        <v>10</v>
      </c>
      <c r="D24" s="70" t="s">
        <v>0</v>
      </c>
      <c r="E24" s="71" t="s">
        <v>0</v>
      </c>
      <c r="F24" s="70">
        <v>43.526743050808619</v>
      </c>
      <c r="G24" s="258">
        <v>7.868355227434817</v>
      </c>
      <c r="H24" s="71">
        <v>49.358588373617295</v>
      </c>
      <c r="I24" s="71">
        <v>2.801372284677452</v>
      </c>
      <c r="J24" s="70">
        <v>47.301303146788221</v>
      </c>
      <c r="K24" s="71">
        <v>8.3505588053653383</v>
      </c>
      <c r="L24" s="70">
        <v>54.894684011961829</v>
      </c>
      <c r="M24" s="71">
        <v>1.3149833785658651</v>
      </c>
      <c r="N24" s="70" t="s">
        <v>0</v>
      </c>
      <c r="O24" s="258" t="s">
        <v>0</v>
      </c>
      <c r="P24" s="70" t="s">
        <v>0</v>
      </c>
      <c r="Q24" s="258" t="s">
        <v>0</v>
      </c>
      <c r="R24" s="70" t="s">
        <v>0</v>
      </c>
      <c r="S24" s="258" t="s">
        <v>0</v>
      </c>
      <c r="T24" s="71" t="s">
        <v>0</v>
      </c>
      <c r="U24" s="71" t="s">
        <v>0</v>
      </c>
      <c r="V24" s="70" t="s">
        <v>0</v>
      </c>
      <c r="W24" s="71" t="s">
        <v>0</v>
      </c>
      <c r="X24" s="70" t="s">
        <v>0</v>
      </c>
      <c r="Y24" s="71" t="s">
        <v>0</v>
      </c>
      <c r="Z24" s="70" t="s">
        <v>0</v>
      </c>
      <c r="AA24" s="258" t="s">
        <v>0</v>
      </c>
      <c r="AB24" s="71" t="s">
        <v>0</v>
      </c>
      <c r="AC24" s="71" t="s">
        <v>0</v>
      </c>
      <c r="AD24" s="70" t="s">
        <v>0</v>
      </c>
      <c r="AE24" s="71" t="s">
        <v>0</v>
      </c>
      <c r="AF24" s="70" t="s">
        <v>0</v>
      </c>
      <c r="AG24" s="258" t="s">
        <v>0</v>
      </c>
      <c r="AH24" s="70">
        <v>139.04417657226034</v>
      </c>
      <c r="AI24" s="258">
        <v>16.996729427383983</v>
      </c>
      <c r="AJ24" s="74">
        <v>67.181350965587498</v>
      </c>
      <c r="AK24" s="260">
        <v>13.418955969909025</v>
      </c>
      <c r="AL24" s="71">
        <v>94.132983108073759</v>
      </c>
      <c r="AM24" s="258">
        <v>20.966985521929747</v>
      </c>
      <c r="AN24" s="70" t="s">
        <v>0</v>
      </c>
      <c r="AO24" s="258" t="s">
        <v>0</v>
      </c>
      <c r="AP24" s="70" t="s">
        <v>0</v>
      </c>
      <c r="AQ24" s="258" t="s">
        <v>0</v>
      </c>
      <c r="AR24" s="70" t="s">
        <v>0</v>
      </c>
      <c r="AS24" s="258" t="s">
        <v>0</v>
      </c>
      <c r="AT24" s="70" t="s">
        <v>0</v>
      </c>
      <c r="AU24" s="258" t="s">
        <v>0</v>
      </c>
      <c r="AV24" s="268">
        <v>113.22586167574934</v>
      </c>
      <c r="AW24" s="269">
        <v>10.32189243431367</v>
      </c>
      <c r="AX24" s="268">
        <v>62.583276284865001</v>
      </c>
      <c r="AY24" s="269">
        <v>5.8719496540005682</v>
      </c>
      <c r="AZ24" s="267" t="s">
        <v>0</v>
      </c>
      <c r="BA24" s="270" t="s">
        <v>0</v>
      </c>
      <c r="BF24" s="271"/>
    </row>
    <row r="25" spans="2:58" ht="17" customHeight="1">
      <c r="B25" s="252"/>
      <c r="C25" s="272" t="s">
        <v>557</v>
      </c>
      <c r="D25" s="277" t="s">
        <v>0</v>
      </c>
      <c r="E25" s="276" t="s">
        <v>0</v>
      </c>
      <c r="F25" s="277" t="s">
        <v>0</v>
      </c>
      <c r="G25" s="276" t="s">
        <v>0</v>
      </c>
      <c r="H25" s="277" t="s">
        <v>0</v>
      </c>
      <c r="I25" s="276" t="s">
        <v>0</v>
      </c>
      <c r="J25" s="277" t="s">
        <v>0</v>
      </c>
      <c r="K25" s="276" t="s">
        <v>0</v>
      </c>
      <c r="L25" s="277" t="s">
        <v>0</v>
      </c>
      <c r="M25" s="276" t="s">
        <v>0</v>
      </c>
      <c r="N25" s="277" t="s">
        <v>0</v>
      </c>
      <c r="O25" s="278" t="s">
        <v>0</v>
      </c>
      <c r="P25" s="277" t="s">
        <v>0</v>
      </c>
      <c r="Q25" s="278" t="s">
        <v>0</v>
      </c>
      <c r="R25" s="277" t="s">
        <v>0</v>
      </c>
      <c r="S25" s="278" t="s">
        <v>0</v>
      </c>
      <c r="T25" s="276" t="s">
        <v>0</v>
      </c>
      <c r="U25" s="276" t="s">
        <v>0</v>
      </c>
      <c r="V25" s="277" t="s">
        <v>0</v>
      </c>
      <c r="W25" s="278" t="s">
        <v>0</v>
      </c>
      <c r="X25" s="276" t="s">
        <v>0</v>
      </c>
      <c r="Y25" s="276" t="s">
        <v>0</v>
      </c>
      <c r="Z25" s="277" t="s">
        <v>0</v>
      </c>
      <c r="AA25" s="278" t="s">
        <v>0</v>
      </c>
      <c r="AB25" s="276" t="s">
        <v>0</v>
      </c>
      <c r="AC25" s="276" t="s">
        <v>0</v>
      </c>
      <c r="AD25" s="277" t="s">
        <v>0</v>
      </c>
      <c r="AE25" s="278" t="s">
        <v>0</v>
      </c>
      <c r="AF25" s="276" t="s">
        <v>0</v>
      </c>
      <c r="AG25" s="276" t="s">
        <v>0</v>
      </c>
      <c r="AH25" s="277" t="s">
        <v>0</v>
      </c>
      <c r="AI25" s="278" t="s">
        <v>0</v>
      </c>
      <c r="AJ25" s="277" t="s">
        <v>0</v>
      </c>
      <c r="AK25" s="278" t="s">
        <v>0</v>
      </c>
      <c r="AL25" s="276" t="s">
        <v>0</v>
      </c>
      <c r="AM25" s="276" t="s">
        <v>0</v>
      </c>
      <c r="AN25" s="277" t="s">
        <v>0</v>
      </c>
      <c r="AO25" s="278" t="s">
        <v>0</v>
      </c>
      <c r="AP25" s="281" t="s">
        <v>0</v>
      </c>
      <c r="AQ25" s="282" t="s">
        <v>0</v>
      </c>
      <c r="AR25" s="281" t="s">
        <v>0</v>
      </c>
      <c r="AS25" s="282" t="s">
        <v>0</v>
      </c>
      <c r="AT25" s="281" t="s">
        <v>0</v>
      </c>
      <c r="AU25" s="282" t="s">
        <v>0</v>
      </c>
      <c r="AV25" s="281" t="s">
        <v>0</v>
      </c>
      <c r="AW25" s="282" t="s">
        <v>0</v>
      </c>
      <c r="AX25" s="281" t="s">
        <v>0</v>
      </c>
      <c r="AY25" s="282" t="s">
        <v>0</v>
      </c>
      <c r="AZ25" s="283" t="s">
        <v>0</v>
      </c>
      <c r="BA25" s="284" t="s">
        <v>0</v>
      </c>
    </row>
    <row r="26" spans="2:58" ht="17" customHeight="1">
      <c r="B26" s="235" t="s">
        <v>32</v>
      </c>
      <c r="C26" s="267" t="s">
        <v>10</v>
      </c>
      <c r="D26" s="70" t="s">
        <v>0</v>
      </c>
      <c r="E26" s="71" t="s">
        <v>0</v>
      </c>
      <c r="F26" s="70">
        <v>43.259149937127681</v>
      </c>
      <c r="G26" s="258">
        <v>7.8199822611322478</v>
      </c>
      <c r="H26" s="71">
        <v>76.274815280698661</v>
      </c>
      <c r="I26" s="71">
        <v>7.4119771323316286</v>
      </c>
      <c r="J26" s="70">
        <v>47.010504844341369</v>
      </c>
      <c r="K26" s="71">
        <v>8.2992213545229028</v>
      </c>
      <c r="L26" s="70">
        <v>77.423682833212652</v>
      </c>
      <c r="M26" s="71">
        <v>4.2048602998219478</v>
      </c>
      <c r="N26" s="70" t="s">
        <v>0</v>
      </c>
      <c r="O26" s="258" t="s">
        <v>0</v>
      </c>
      <c r="P26" s="70" t="s">
        <v>0</v>
      </c>
      <c r="Q26" s="258" t="s">
        <v>0</v>
      </c>
      <c r="R26" s="70" t="s">
        <v>0</v>
      </c>
      <c r="S26" s="258" t="s">
        <v>0</v>
      </c>
      <c r="T26" s="71" t="s">
        <v>0</v>
      </c>
      <c r="U26" s="71" t="s">
        <v>0</v>
      </c>
      <c r="V26" s="70" t="s">
        <v>0</v>
      </c>
      <c r="W26" s="71" t="s">
        <v>0</v>
      </c>
      <c r="X26" s="70" t="s">
        <v>0</v>
      </c>
      <c r="Y26" s="71" t="s">
        <v>0</v>
      </c>
      <c r="Z26" s="70" t="s">
        <v>0</v>
      </c>
      <c r="AA26" s="71" t="s">
        <v>0</v>
      </c>
      <c r="AB26" s="70" t="s">
        <v>0</v>
      </c>
      <c r="AC26" s="258" t="s">
        <v>0</v>
      </c>
      <c r="AD26" s="71" t="s">
        <v>0</v>
      </c>
      <c r="AE26" s="71" t="s">
        <v>0</v>
      </c>
      <c r="AF26" s="70" t="s">
        <v>0</v>
      </c>
      <c r="AG26" s="258" t="s">
        <v>0</v>
      </c>
      <c r="AH26" s="71">
        <v>84.944457144885504</v>
      </c>
      <c r="AI26" s="258">
        <v>11.356317616435767</v>
      </c>
      <c r="AJ26" s="70">
        <v>86.068493739204158</v>
      </c>
      <c r="AK26" s="258">
        <v>7.2021813909794892</v>
      </c>
      <c r="AL26" s="71">
        <v>118.70859240243124</v>
      </c>
      <c r="AM26" s="258">
        <v>7.532832947850757</v>
      </c>
      <c r="AN26" s="70" t="s">
        <v>0</v>
      </c>
      <c r="AO26" s="258" t="s">
        <v>0</v>
      </c>
      <c r="AP26" s="70" t="s">
        <v>0</v>
      </c>
      <c r="AQ26" s="258" t="s">
        <v>0</v>
      </c>
      <c r="AR26" s="70" t="s">
        <v>0</v>
      </c>
      <c r="AS26" s="258" t="s">
        <v>0</v>
      </c>
      <c r="AT26" s="70" t="s">
        <v>0</v>
      </c>
      <c r="AU26" s="258" t="s">
        <v>0</v>
      </c>
      <c r="AV26" s="268">
        <v>83.673501624306496</v>
      </c>
      <c r="AW26" s="269">
        <v>0</v>
      </c>
      <c r="AX26" s="268">
        <v>91.389805084097006</v>
      </c>
      <c r="AY26" s="269">
        <v>4.9941178402840318</v>
      </c>
      <c r="AZ26" s="267" t="s">
        <v>0</v>
      </c>
      <c r="BA26" s="270" t="s">
        <v>0</v>
      </c>
      <c r="BF26" s="271"/>
    </row>
    <row r="27" spans="2:58" ht="17" customHeight="1">
      <c r="B27" s="252"/>
      <c r="C27" s="272" t="s">
        <v>557</v>
      </c>
      <c r="D27" s="286">
        <v>278.18639455011225</v>
      </c>
      <c r="E27" s="287">
        <v>47.868343489782163</v>
      </c>
      <c r="F27" s="277">
        <v>90.827345626639541</v>
      </c>
      <c r="G27" s="278">
        <v>14.226066866214206</v>
      </c>
      <c r="H27" s="276">
        <v>121.4938089759238</v>
      </c>
      <c r="I27" s="276">
        <v>9.9733192338257179</v>
      </c>
      <c r="J27" s="277">
        <v>80.47930502169055</v>
      </c>
      <c r="K27" s="276">
        <v>4.3997068607218681</v>
      </c>
      <c r="L27" s="277">
        <v>131.77989303798697</v>
      </c>
      <c r="M27" s="276">
        <v>10.248909935590923</v>
      </c>
      <c r="N27" s="277">
        <v>114.13707114489711</v>
      </c>
      <c r="O27" s="278">
        <v>9.4196307130803962</v>
      </c>
      <c r="P27" s="277">
        <v>67.153346926984469</v>
      </c>
      <c r="Q27" s="278">
        <v>9.9867696507826089</v>
      </c>
      <c r="R27" s="277">
        <v>114.06236302353575</v>
      </c>
      <c r="S27" s="278">
        <v>21.407549399998057</v>
      </c>
      <c r="T27" s="276">
        <v>36.726643340441058</v>
      </c>
      <c r="U27" s="276">
        <v>4.4802901853515023</v>
      </c>
      <c r="V27" s="277">
        <v>268.12829089839181</v>
      </c>
      <c r="W27" s="276">
        <v>42.651160155875303</v>
      </c>
      <c r="X27" s="277">
        <v>291.11526799076734</v>
      </c>
      <c r="Y27" s="276">
        <v>31.070492248016897</v>
      </c>
      <c r="Z27" s="277">
        <v>279.34711110477366</v>
      </c>
      <c r="AA27" s="278">
        <v>21.407377216426088</v>
      </c>
      <c r="AB27" s="276">
        <v>354.48898584357147</v>
      </c>
      <c r="AC27" s="276">
        <v>13.839308619036908</v>
      </c>
      <c r="AD27" s="277">
        <v>347.04168608739445</v>
      </c>
      <c r="AE27" s="276">
        <v>29.982624349634396</v>
      </c>
      <c r="AF27" s="277">
        <v>351.15032221331131</v>
      </c>
      <c r="AG27" s="278">
        <v>23.026312393907322</v>
      </c>
      <c r="AH27" s="277">
        <v>18.230485945268168</v>
      </c>
      <c r="AI27" s="278">
        <v>2.8105938593141415</v>
      </c>
      <c r="AJ27" s="277">
        <v>32.047611354805511</v>
      </c>
      <c r="AK27" s="278">
        <v>12.30803079054499</v>
      </c>
      <c r="AL27" s="276">
        <v>17.872644735906302</v>
      </c>
      <c r="AM27" s="278">
        <v>3.7598121120535701</v>
      </c>
      <c r="AN27" s="277">
        <v>19.149633194996536</v>
      </c>
      <c r="AO27" s="278">
        <v>2.2458224419014559</v>
      </c>
      <c r="AP27" s="281">
        <v>15.475749817515961</v>
      </c>
      <c r="AQ27" s="282">
        <v>1.4676614481032568</v>
      </c>
      <c r="AR27" s="281">
        <v>56.795868787089425</v>
      </c>
      <c r="AS27" s="282">
        <v>5.9158528808802693</v>
      </c>
      <c r="AT27" s="281">
        <v>16.694764384299457</v>
      </c>
      <c r="AU27" s="282">
        <v>1.811444439844706</v>
      </c>
      <c r="AV27" s="281">
        <v>65.558433223815328</v>
      </c>
      <c r="AW27" s="282">
        <v>1.1634473287217564</v>
      </c>
      <c r="AX27" s="281">
        <v>129.00913826124665</v>
      </c>
      <c r="AY27" s="282">
        <v>7.7984816813031612</v>
      </c>
      <c r="AZ27" s="283" t="s">
        <v>0</v>
      </c>
      <c r="BA27" s="284" t="s">
        <v>0</v>
      </c>
    </row>
    <row r="28" spans="2:58" ht="17" customHeight="1">
      <c r="B28" s="244" t="s">
        <v>33</v>
      </c>
      <c r="C28" s="66" t="s">
        <v>10</v>
      </c>
      <c r="D28" s="259" t="s">
        <v>0</v>
      </c>
      <c r="E28" s="74" t="s">
        <v>0</v>
      </c>
      <c r="F28" s="259">
        <v>47.114497529499168</v>
      </c>
      <c r="G28" s="260">
        <v>5.3691613327467653</v>
      </c>
      <c r="H28" s="74">
        <v>87.950155737937322</v>
      </c>
      <c r="I28" s="74">
        <v>5.3530403797665933</v>
      </c>
      <c r="J28" s="259">
        <v>53.784362145216697</v>
      </c>
      <c r="K28" s="74">
        <v>6.6905613547423357</v>
      </c>
      <c r="L28" s="259">
        <v>91.058339669687328</v>
      </c>
      <c r="M28" s="74">
        <v>6.9974965345206517</v>
      </c>
      <c r="N28" s="259" t="s">
        <v>0</v>
      </c>
      <c r="O28" s="260" t="s">
        <v>0</v>
      </c>
      <c r="P28" s="259" t="s">
        <v>0</v>
      </c>
      <c r="Q28" s="260" t="s">
        <v>0</v>
      </c>
      <c r="R28" s="259" t="s">
        <v>0</v>
      </c>
      <c r="S28" s="260" t="s">
        <v>0</v>
      </c>
      <c r="T28" s="74" t="s">
        <v>0</v>
      </c>
      <c r="U28" s="74" t="s">
        <v>0</v>
      </c>
      <c r="V28" s="259" t="s">
        <v>0</v>
      </c>
      <c r="W28" s="74" t="s">
        <v>0</v>
      </c>
      <c r="X28" s="259" t="s">
        <v>0</v>
      </c>
      <c r="Y28" s="74" t="s">
        <v>0</v>
      </c>
      <c r="Z28" s="259" t="s">
        <v>0</v>
      </c>
      <c r="AA28" s="260" t="s">
        <v>0</v>
      </c>
      <c r="AB28" s="74" t="s">
        <v>0</v>
      </c>
      <c r="AC28" s="74" t="s">
        <v>0</v>
      </c>
      <c r="AD28" s="259" t="s">
        <v>0</v>
      </c>
      <c r="AE28" s="260" t="s">
        <v>0</v>
      </c>
      <c r="AF28" s="74" t="s">
        <v>0</v>
      </c>
      <c r="AG28" s="260" t="s">
        <v>0</v>
      </c>
      <c r="AH28" s="259">
        <v>101.66601474308504</v>
      </c>
      <c r="AI28" s="260">
        <v>3.4458704890645073</v>
      </c>
      <c r="AJ28" s="74">
        <v>104.55317663387319</v>
      </c>
      <c r="AK28" s="260">
        <v>5.5953649959491187</v>
      </c>
      <c r="AL28" s="74">
        <v>102.22745407556859</v>
      </c>
      <c r="AM28" s="260">
        <v>3.6991673565412686</v>
      </c>
      <c r="AN28" s="70" t="s">
        <v>0</v>
      </c>
      <c r="AO28" s="258" t="s">
        <v>0</v>
      </c>
      <c r="AP28" s="70" t="s">
        <v>0</v>
      </c>
      <c r="AQ28" s="258" t="s">
        <v>0</v>
      </c>
      <c r="AR28" s="70" t="s">
        <v>0</v>
      </c>
      <c r="AS28" s="258" t="s">
        <v>0</v>
      </c>
      <c r="AT28" s="70" t="s">
        <v>0</v>
      </c>
      <c r="AU28" s="258" t="s">
        <v>0</v>
      </c>
      <c r="AV28" s="288">
        <v>95.365293897913659</v>
      </c>
      <c r="AW28" s="289">
        <v>3.0843374538453565</v>
      </c>
      <c r="AX28" s="288">
        <v>94.287753275134335</v>
      </c>
      <c r="AY28" s="289">
        <v>1.6066755846493872</v>
      </c>
      <c r="AZ28" s="267" t="s">
        <v>101</v>
      </c>
      <c r="BA28" s="270" t="s">
        <v>84</v>
      </c>
      <c r="BF28" s="271"/>
    </row>
    <row r="29" spans="2:58" ht="17" customHeight="1">
      <c r="B29" s="252"/>
      <c r="C29" s="272" t="s">
        <v>558</v>
      </c>
      <c r="D29" s="273">
        <v>22.481703464978796</v>
      </c>
      <c r="E29" s="274">
        <v>2.1127530054393406</v>
      </c>
      <c r="F29" s="259">
        <v>91.453071446202941</v>
      </c>
      <c r="G29" s="260">
        <v>9.5560896937704687</v>
      </c>
      <c r="H29" s="74">
        <v>91.396163305613541</v>
      </c>
      <c r="I29" s="74">
        <v>13.199875553024956</v>
      </c>
      <c r="J29" s="259">
        <v>112.81763966656558</v>
      </c>
      <c r="K29" s="74">
        <v>18.994985910172431</v>
      </c>
      <c r="L29" s="259">
        <v>84.80337678842865</v>
      </c>
      <c r="M29" s="74">
        <v>11.132615710605783</v>
      </c>
      <c r="N29" s="277">
        <v>29.953375734882897</v>
      </c>
      <c r="O29" s="278">
        <v>1.5621126231528379</v>
      </c>
      <c r="P29" s="277">
        <v>81.398553952096577</v>
      </c>
      <c r="Q29" s="278">
        <v>10.510624526240857</v>
      </c>
      <c r="R29" s="277">
        <v>12.527779391656287</v>
      </c>
      <c r="S29" s="278">
        <v>1.9481477252618151</v>
      </c>
      <c r="T29" s="74">
        <v>75.471872665533454</v>
      </c>
      <c r="U29" s="74">
        <v>9.1186348320936155</v>
      </c>
      <c r="V29" s="259">
        <v>18.670043455321316</v>
      </c>
      <c r="W29" s="74">
        <v>3.388378250751876</v>
      </c>
      <c r="X29" s="259">
        <v>27.71098328097013</v>
      </c>
      <c r="Y29" s="74">
        <v>3.60606688958487</v>
      </c>
      <c r="Z29" s="259">
        <v>19.357140511207177</v>
      </c>
      <c r="AA29" s="260">
        <v>2.2380423591923497</v>
      </c>
      <c r="AB29" s="74">
        <v>20.70723767364953</v>
      </c>
      <c r="AC29" s="74">
        <v>1.9510518429946431</v>
      </c>
      <c r="AD29" s="259">
        <v>23.399642310189659</v>
      </c>
      <c r="AE29" s="260">
        <v>1.5138666670458503</v>
      </c>
      <c r="AF29" s="74">
        <v>26.464413147475852</v>
      </c>
      <c r="AG29" s="260">
        <v>3.0614819883307187</v>
      </c>
      <c r="AH29" s="259">
        <v>65.364879314667149</v>
      </c>
      <c r="AI29" s="260">
        <v>5.3398765961016244</v>
      </c>
      <c r="AJ29" s="74">
        <v>83.248573767623867</v>
      </c>
      <c r="AK29" s="260">
        <v>8.8792417403635433</v>
      </c>
      <c r="AL29" s="74">
        <v>86.030949636088451</v>
      </c>
      <c r="AM29" s="260">
        <v>4.7330528878938143</v>
      </c>
      <c r="AN29" s="259">
        <v>104.27582091900416</v>
      </c>
      <c r="AO29" s="260">
        <v>3.1736638096373797</v>
      </c>
      <c r="AP29" s="288">
        <v>51.835502960969336</v>
      </c>
      <c r="AQ29" s="289">
        <v>1.5488018654053022</v>
      </c>
      <c r="AR29" s="288">
        <v>86.396522689107698</v>
      </c>
      <c r="AS29" s="289">
        <v>3.4487643679404765</v>
      </c>
      <c r="AT29" s="288">
        <v>107.06288917731013</v>
      </c>
      <c r="AU29" s="289">
        <v>2.5452634742176441</v>
      </c>
      <c r="AV29" s="288">
        <v>94.013860506282171</v>
      </c>
      <c r="AW29" s="289">
        <v>2.2027923439997492</v>
      </c>
      <c r="AX29" s="288">
        <v>98.759925750787488</v>
      </c>
      <c r="AY29" s="289">
        <v>2.4505665261967597</v>
      </c>
      <c r="AZ29" s="283" t="s">
        <v>0</v>
      </c>
      <c r="BA29" s="284" t="s">
        <v>0</v>
      </c>
    </row>
    <row r="30" spans="2:58" ht="17" customHeight="1">
      <c r="B30" s="235" t="s">
        <v>35</v>
      </c>
      <c r="C30" s="267" t="s">
        <v>10</v>
      </c>
      <c r="D30" s="70" t="s">
        <v>0</v>
      </c>
      <c r="E30" s="71" t="s">
        <v>0</v>
      </c>
      <c r="F30" s="70">
        <v>47.328462754382237</v>
      </c>
      <c r="G30" s="71">
        <v>5.3935447788670912</v>
      </c>
      <c r="H30" s="70">
        <v>78.218578295889003</v>
      </c>
      <c r="I30" s="71">
        <v>3.8892775491104641</v>
      </c>
      <c r="J30" s="70">
        <v>54.028617814809458</v>
      </c>
      <c r="K30" s="71">
        <v>6.7209457913792097</v>
      </c>
      <c r="L30" s="70">
        <v>92.340467848618985</v>
      </c>
      <c r="M30" s="71">
        <v>4.5357782089274359</v>
      </c>
      <c r="N30" s="70" t="s">
        <v>0</v>
      </c>
      <c r="O30" s="258" t="s">
        <v>0</v>
      </c>
      <c r="P30" s="70" t="s">
        <v>0</v>
      </c>
      <c r="Q30" s="258" t="s">
        <v>0</v>
      </c>
      <c r="R30" s="70" t="s">
        <v>0</v>
      </c>
      <c r="S30" s="258" t="s">
        <v>0</v>
      </c>
      <c r="T30" s="71" t="s">
        <v>0</v>
      </c>
      <c r="U30" s="71" t="s">
        <v>0</v>
      </c>
      <c r="V30" s="70" t="s">
        <v>0</v>
      </c>
      <c r="W30" s="258" t="s">
        <v>0</v>
      </c>
      <c r="X30" s="71" t="s">
        <v>0</v>
      </c>
      <c r="Y30" s="71" t="s">
        <v>0</v>
      </c>
      <c r="Z30" s="70" t="s">
        <v>0</v>
      </c>
      <c r="AA30" s="258" t="s">
        <v>0</v>
      </c>
      <c r="AB30" s="71" t="s">
        <v>0</v>
      </c>
      <c r="AC30" s="71" t="s">
        <v>0</v>
      </c>
      <c r="AD30" s="70" t="s">
        <v>0</v>
      </c>
      <c r="AE30" s="258" t="s">
        <v>0</v>
      </c>
      <c r="AF30" s="71" t="s">
        <v>0</v>
      </c>
      <c r="AG30" s="71" t="s">
        <v>0</v>
      </c>
      <c r="AH30" s="70">
        <v>106.58004513838982</v>
      </c>
      <c r="AI30" s="258">
        <v>17.358932005556373</v>
      </c>
      <c r="AJ30" s="70">
        <v>86.938739276843947</v>
      </c>
      <c r="AK30" s="258">
        <v>31.854918768889359</v>
      </c>
      <c r="AL30" s="71">
        <v>82.528213852713407</v>
      </c>
      <c r="AM30" s="71">
        <v>7.1961858703660013</v>
      </c>
      <c r="AN30" s="70" t="s">
        <v>0</v>
      </c>
      <c r="AO30" s="258" t="s">
        <v>0</v>
      </c>
      <c r="AP30" s="70" t="s">
        <v>0</v>
      </c>
      <c r="AQ30" s="258" t="s">
        <v>0</v>
      </c>
      <c r="AR30" s="70" t="s">
        <v>0</v>
      </c>
      <c r="AS30" s="258" t="s">
        <v>0</v>
      </c>
      <c r="AT30" s="70" t="s">
        <v>0</v>
      </c>
      <c r="AU30" s="258" t="s">
        <v>0</v>
      </c>
      <c r="AV30" s="268">
        <v>92.379751226624833</v>
      </c>
      <c r="AW30" s="269">
        <v>3.1046646417336459</v>
      </c>
      <c r="AX30" s="268">
        <v>97.124277765860498</v>
      </c>
      <c r="AY30" s="269">
        <v>7.6713157674495216</v>
      </c>
      <c r="AZ30" s="267" t="s">
        <v>0</v>
      </c>
      <c r="BA30" s="270" t="s">
        <v>0</v>
      </c>
      <c r="BF30" s="271"/>
    </row>
    <row r="31" spans="2:58" ht="17" customHeight="1">
      <c r="B31" s="252"/>
      <c r="C31" s="272" t="s">
        <v>558</v>
      </c>
      <c r="D31" s="277" t="s">
        <v>0</v>
      </c>
      <c r="E31" s="276" t="s">
        <v>0</v>
      </c>
      <c r="F31" s="277" t="s">
        <v>0</v>
      </c>
      <c r="G31" s="276" t="s">
        <v>0</v>
      </c>
      <c r="H31" s="277" t="s">
        <v>0</v>
      </c>
      <c r="I31" s="276" t="s">
        <v>0</v>
      </c>
      <c r="J31" s="277" t="s">
        <v>0</v>
      </c>
      <c r="K31" s="276" t="s">
        <v>0</v>
      </c>
      <c r="L31" s="277" t="s">
        <v>0</v>
      </c>
      <c r="M31" s="276" t="s">
        <v>0</v>
      </c>
      <c r="N31" s="277" t="s">
        <v>0</v>
      </c>
      <c r="O31" s="278" t="s">
        <v>0</v>
      </c>
      <c r="P31" s="277" t="s">
        <v>0</v>
      </c>
      <c r="Q31" s="278" t="s">
        <v>0</v>
      </c>
      <c r="R31" s="277" t="s">
        <v>0</v>
      </c>
      <c r="S31" s="278" t="s">
        <v>0</v>
      </c>
      <c r="T31" s="276" t="s">
        <v>0</v>
      </c>
      <c r="U31" s="276" t="s">
        <v>0</v>
      </c>
      <c r="V31" s="277" t="s">
        <v>0</v>
      </c>
      <c r="W31" s="278" t="s">
        <v>0</v>
      </c>
      <c r="X31" s="276" t="s">
        <v>0</v>
      </c>
      <c r="Y31" s="276" t="s">
        <v>0</v>
      </c>
      <c r="Z31" s="277" t="s">
        <v>0</v>
      </c>
      <c r="AA31" s="278" t="s">
        <v>0</v>
      </c>
      <c r="AB31" s="276" t="s">
        <v>0</v>
      </c>
      <c r="AC31" s="276" t="s">
        <v>0</v>
      </c>
      <c r="AD31" s="277" t="s">
        <v>0</v>
      </c>
      <c r="AE31" s="278" t="s">
        <v>0</v>
      </c>
      <c r="AF31" s="276" t="s">
        <v>0</v>
      </c>
      <c r="AG31" s="276" t="s">
        <v>0</v>
      </c>
      <c r="AH31" s="277" t="s">
        <v>0</v>
      </c>
      <c r="AI31" s="278" t="s">
        <v>0</v>
      </c>
      <c r="AJ31" s="277" t="s">
        <v>0</v>
      </c>
      <c r="AK31" s="278" t="s">
        <v>0</v>
      </c>
      <c r="AL31" s="276" t="s">
        <v>0</v>
      </c>
      <c r="AM31" s="276" t="s">
        <v>0</v>
      </c>
      <c r="AN31" s="277" t="s">
        <v>0</v>
      </c>
      <c r="AO31" s="278" t="s">
        <v>0</v>
      </c>
      <c r="AP31" s="281" t="s">
        <v>0</v>
      </c>
      <c r="AQ31" s="282" t="s">
        <v>0</v>
      </c>
      <c r="AR31" s="281" t="s">
        <v>0</v>
      </c>
      <c r="AS31" s="282" t="s">
        <v>0</v>
      </c>
      <c r="AT31" s="281" t="s">
        <v>0</v>
      </c>
      <c r="AU31" s="282" t="s">
        <v>0</v>
      </c>
      <c r="AV31" s="281" t="s">
        <v>0</v>
      </c>
      <c r="AW31" s="282" t="s">
        <v>0</v>
      </c>
      <c r="AX31" s="281" t="s">
        <v>0</v>
      </c>
      <c r="AY31" s="282" t="s">
        <v>0</v>
      </c>
      <c r="AZ31" s="283" t="s">
        <v>0</v>
      </c>
      <c r="BA31" s="284" t="s">
        <v>0</v>
      </c>
      <c r="BC31" s="266"/>
    </row>
    <row r="32" spans="2:58" ht="34" customHeight="1">
      <c r="B32" s="235" t="s">
        <v>36</v>
      </c>
      <c r="C32" s="267" t="s">
        <v>10</v>
      </c>
      <c r="D32" s="259" t="s">
        <v>0</v>
      </c>
      <c r="E32" s="74" t="s">
        <v>0</v>
      </c>
      <c r="F32" s="259">
        <v>46.44079674466051</v>
      </c>
      <c r="G32" s="260">
        <v>7.4429896717390704</v>
      </c>
      <c r="H32" s="74">
        <v>89.703052673874325</v>
      </c>
      <c r="I32" s="74">
        <v>1.5258393969231157</v>
      </c>
      <c r="J32" s="259">
        <v>44.948664478427382</v>
      </c>
      <c r="K32" s="74">
        <v>8.7004765791653895</v>
      </c>
      <c r="L32" s="259">
        <v>90.502781122165501</v>
      </c>
      <c r="M32" s="74">
        <v>4.5427077436261527</v>
      </c>
      <c r="N32" s="70" t="s">
        <v>0</v>
      </c>
      <c r="O32" s="258" t="s">
        <v>0</v>
      </c>
      <c r="P32" s="70" t="s">
        <v>0</v>
      </c>
      <c r="Q32" s="258" t="s">
        <v>0</v>
      </c>
      <c r="R32" s="70" t="s">
        <v>0</v>
      </c>
      <c r="S32" s="258" t="s">
        <v>0</v>
      </c>
      <c r="T32" s="74" t="s">
        <v>0</v>
      </c>
      <c r="U32" s="74" t="s">
        <v>0</v>
      </c>
      <c r="V32" s="259" t="s">
        <v>0</v>
      </c>
      <c r="W32" s="74" t="s">
        <v>0</v>
      </c>
      <c r="X32" s="259" t="s">
        <v>0</v>
      </c>
      <c r="Y32" s="74" t="s">
        <v>0</v>
      </c>
      <c r="Z32" s="70" t="s">
        <v>0</v>
      </c>
      <c r="AA32" s="258" t="s">
        <v>0</v>
      </c>
      <c r="AB32" s="71" t="s">
        <v>0</v>
      </c>
      <c r="AC32" s="71" t="s">
        <v>0</v>
      </c>
      <c r="AD32" s="70" t="s">
        <v>0</v>
      </c>
      <c r="AE32" s="258" t="s">
        <v>0</v>
      </c>
      <c r="AF32" s="71" t="s">
        <v>0</v>
      </c>
      <c r="AG32" s="258" t="s">
        <v>0</v>
      </c>
      <c r="AH32" s="259">
        <v>1.554706203247785</v>
      </c>
      <c r="AI32" s="260">
        <v>2.1986865981385995</v>
      </c>
      <c r="AJ32" s="74">
        <v>59.123895975476195</v>
      </c>
      <c r="AK32" s="260">
        <v>16.915462093691769</v>
      </c>
      <c r="AL32" s="74">
        <v>0</v>
      </c>
      <c r="AM32" s="260">
        <v>0</v>
      </c>
      <c r="AN32" s="70" t="s">
        <v>0</v>
      </c>
      <c r="AO32" s="258" t="s">
        <v>0</v>
      </c>
      <c r="AP32" s="70" t="s">
        <v>0</v>
      </c>
      <c r="AQ32" s="258" t="s">
        <v>0</v>
      </c>
      <c r="AR32" s="70" t="s">
        <v>0</v>
      </c>
      <c r="AS32" s="258" t="s">
        <v>0</v>
      </c>
      <c r="AT32" s="70" t="s">
        <v>0</v>
      </c>
      <c r="AU32" s="258" t="s">
        <v>0</v>
      </c>
      <c r="AV32" s="288">
        <v>102.26615966753549</v>
      </c>
      <c r="AW32" s="289">
        <v>7.5656287116765597</v>
      </c>
      <c r="AX32" s="288">
        <v>93.72357917907334</v>
      </c>
      <c r="AY32" s="289">
        <v>6.5728837484632603</v>
      </c>
      <c r="AZ32" s="267" t="s">
        <v>79</v>
      </c>
      <c r="BA32" s="270" t="s">
        <v>102</v>
      </c>
      <c r="BF32" s="271"/>
    </row>
    <row r="33" spans="2:58" ht="35" customHeight="1">
      <c r="B33" s="252"/>
      <c r="C33" s="272" t="s">
        <v>559</v>
      </c>
      <c r="D33" s="277">
        <v>92.43489546053155</v>
      </c>
      <c r="E33" s="276">
        <v>16.361408785071674</v>
      </c>
      <c r="F33" s="277">
        <v>91.963873807197118</v>
      </c>
      <c r="G33" s="278">
        <v>11.226445664448367</v>
      </c>
      <c r="H33" s="276">
        <v>71.476280844815918</v>
      </c>
      <c r="I33" s="276">
        <v>12.214552909884233</v>
      </c>
      <c r="J33" s="277">
        <v>108.5308601220129</v>
      </c>
      <c r="K33" s="276">
        <v>19.36357308660094</v>
      </c>
      <c r="L33" s="277">
        <v>81.820351241472125</v>
      </c>
      <c r="M33" s="276">
        <v>10.807818867564238</v>
      </c>
      <c r="N33" s="277">
        <v>48.824923067380304</v>
      </c>
      <c r="O33" s="278">
        <v>3.2421692775646904</v>
      </c>
      <c r="P33" s="277">
        <v>71.139020668054442</v>
      </c>
      <c r="Q33" s="278">
        <v>9.4902307667391934</v>
      </c>
      <c r="R33" s="277">
        <v>84.471608466341991</v>
      </c>
      <c r="S33" s="278">
        <v>12.201289926993514</v>
      </c>
      <c r="T33" s="276">
        <v>79.024217427213458</v>
      </c>
      <c r="U33" s="276">
        <v>10.016306622283363</v>
      </c>
      <c r="V33" s="277">
        <v>70.404640508791871</v>
      </c>
      <c r="W33" s="276">
        <v>9.0066897838337603</v>
      </c>
      <c r="X33" s="277">
        <v>111.99433935238579</v>
      </c>
      <c r="Y33" s="276">
        <v>18.434006902141704</v>
      </c>
      <c r="Z33" s="277">
        <v>94.787691191179576</v>
      </c>
      <c r="AA33" s="278">
        <v>3.624281199507533</v>
      </c>
      <c r="AB33" s="276">
        <v>113.21525711465976</v>
      </c>
      <c r="AC33" s="276">
        <v>2.1738322777539403</v>
      </c>
      <c r="AD33" s="277">
        <v>113.566672335517</v>
      </c>
      <c r="AE33" s="278">
        <v>4.220789828081668</v>
      </c>
      <c r="AF33" s="276">
        <v>124.21011443185937</v>
      </c>
      <c r="AG33" s="278">
        <v>6.4256914172972373</v>
      </c>
      <c r="AH33" s="277">
        <v>118.69162106814315</v>
      </c>
      <c r="AI33" s="278">
        <v>9.9069531449633903</v>
      </c>
      <c r="AJ33" s="276">
        <v>117.31378988028261</v>
      </c>
      <c r="AK33" s="278">
        <v>14.139642802775382</v>
      </c>
      <c r="AL33" s="74">
        <v>83.362931057060351</v>
      </c>
      <c r="AM33" s="260">
        <v>17.105779329895451</v>
      </c>
      <c r="AN33" s="277">
        <v>82.360144347077039</v>
      </c>
      <c r="AO33" s="278">
        <v>1.7629111201925678</v>
      </c>
      <c r="AP33" s="281">
        <v>41.203552868150148</v>
      </c>
      <c r="AQ33" s="282">
        <v>0.87403701817352397</v>
      </c>
      <c r="AR33" s="281">
        <v>63.770475253867538</v>
      </c>
      <c r="AS33" s="282">
        <v>4.247790740128492</v>
      </c>
      <c r="AT33" s="281">
        <v>80.616386591177559</v>
      </c>
      <c r="AU33" s="282">
        <v>4.901901055140133</v>
      </c>
      <c r="AV33" s="281">
        <v>72.187387871155693</v>
      </c>
      <c r="AW33" s="282">
        <v>4.6439127998426315</v>
      </c>
      <c r="AX33" s="281">
        <v>96.834039782529473</v>
      </c>
      <c r="AY33" s="282">
        <v>3.3451597346764084</v>
      </c>
      <c r="AZ33" s="283" t="s">
        <v>103</v>
      </c>
      <c r="BA33" s="284" t="s">
        <v>82</v>
      </c>
    </row>
    <row r="34" spans="2:58" ht="17" customHeight="1">
      <c r="B34" s="235" t="s">
        <v>38</v>
      </c>
      <c r="C34" s="267" t="s">
        <v>10</v>
      </c>
      <c r="D34" s="70" t="s">
        <v>0</v>
      </c>
      <c r="E34" s="71" t="s">
        <v>0</v>
      </c>
      <c r="F34" s="70">
        <v>56.687848941323267</v>
      </c>
      <c r="G34" s="258">
        <v>7.7607917725564626</v>
      </c>
      <c r="H34" s="71">
        <v>95.836198073650337</v>
      </c>
      <c r="I34" s="71">
        <v>6.714201806278095</v>
      </c>
      <c r="J34" s="70">
        <v>49.278238921763794</v>
      </c>
      <c r="K34" s="71">
        <v>7.2161436984140392</v>
      </c>
      <c r="L34" s="70">
        <v>75.164856055030668</v>
      </c>
      <c r="M34" s="71">
        <v>3.9510571004909489</v>
      </c>
      <c r="N34" s="70" t="s">
        <v>0</v>
      </c>
      <c r="O34" s="258" t="s">
        <v>0</v>
      </c>
      <c r="P34" s="70" t="s">
        <v>0</v>
      </c>
      <c r="Q34" s="258" t="s">
        <v>0</v>
      </c>
      <c r="R34" s="70" t="s">
        <v>0</v>
      </c>
      <c r="S34" s="258" t="s">
        <v>0</v>
      </c>
      <c r="T34" s="71" t="s">
        <v>0</v>
      </c>
      <c r="U34" s="71" t="s">
        <v>0</v>
      </c>
      <c r="V34" s="70" t="s">
        <v>0</v>
      </c>
      <c r="W34" s="71" t="s">
        <v>0</v>
      </c>
      <c r="X34" s="70" t="s">
        <v>0</v>
      </c>
      <c r="Y34" s="71" t="s">
        <v>0</v>
      </c>
      <c r="Z34" s="70" t="s">
        <v>0</v>
      </c>
      <c r="AA34" s="258" t="s">
        <v>0</v>
      </c>
      <c r="AB34" s="71" t="s">
        <v>0</v>
      </c>
      <c r="AC34" s="71" t="s">
        <v>0</v>
      </c>
      <c r="AD34" s="70" t="s">
        <v>0</v>
      </c>
      <c r="AE34" s="258" t="s">
        <v>0</v>
      </c>
      <c r="AF34" s="71" t="s">
        <v>0</v>
      </c>
      <c r="AG34" s="258" t="s">
        <v>0</v>
      </c>
      <c r="AH34" s="70">
        <v>82.593778668613169</v>
      </c>
      <c r="AI34" s="258">
        <v>6.3196845552240095</v>
      </c>
      <c r="AJ34" s="74">
        <v>109.29361677368901</v>
      </c>
      <c r="AK34" s="74">
        <v>10.608382243560502</v>
      </c>
      <c r="AL34" s="70">
        <v>110.36591687496974</v>
      </c>
      <c r="AM34" s="258">
        <v>3.9056696251724858</v>
      </c>
      <c r="AN34" s="70" t="s">
        <v>0</v>
      </c>
      <c r="AO34" s="258" t="s">
        <v>0</v>
      </c>
      <c r="AP34" s="70" t="s">
        <v>0</v>
      </c>
      <c r="AQ34" s="258" t="s">
        <v>0</v>
      </c>
      <c r="AR34" s="70" t="s">
        <v>0</v>
      </c>
      <c r="AS34" s="258" t="s">
        <v>0</v>
      </c>
      <c r="AT34" s="70" t="s">
        <v>0</v>
      </c>
      <c r="AU34" s="258" t="s">
        <v>0</v>
      </c>
      <c r="AV34" s="268">
        <v>92.697654129531159</v>
      </c>
      <c r="AW34" s="269">
        <v>2.0610231007909343</v>
      </c>
      <c r="AX34" s="268">
        <v>103.01689837454633</v>
      </c>
      <c r="AY34" s="269">
        <v>2.3534773324057539</v>
      </c>
      <c r="AZ34" s="267" t="s">
        <v>0</v>
      </c>
      <c r="BA34" s="270" t="s">
        <v>0</v>
      </c>
      <c r="BF34" s="271"/>
    </row>
    <row r="35" spans="2:58" ht="17" customHeight="1">
      <c r="B35" s="252"/>
      <c r="C35" s="272" t="s">
        <v>559</v>
      </c>
      <c r="D35" s="277" t="s">
        <v>0</v>
      </c>
      <c r="E35" s="276" t="s">
        <v>0</v>
      </c>
      <c r="F35" s="277" t="s">
        <v>0</v>
      </c>
      <c r="G35" s="278" t="s">
        <v>0</v>
      </c>
      <c r="H35" s="276" t="s">
        <v>0</v>
      </c>
      <c r="I35" s="276" t="s">
        <v>0</v>
      </c>
      <c r="J35" s="277" t="s">
        <v>0</v>
      </c>
      <c r="K35" s="276" t="s">
        <v>0</v>
      </c>
      <c r="L35" s="277" t="s">
        <v>0</v>
      </c>
      <c r="M35" s="276" t="s">
        <v>0</v>
      </c>
      <c r="N35" s="277" t="s">
        <v>0</v>
      </c>
      <c r="O35" s="278" t="s">
        <v>0</v>
      </c>
      <c r="P35" s="277" t="s">
        <v>0</v>
      </c>
      <c r="Q35" s="278" t="s">
        <v>0</v>
      </c>
      <c r="R35" s="277" t="s">
        <v>0</v>
      </c>
      <c r="S35" s="278" t="s">
        <v>0</v>
      </c>
      <c r="T35" s="276" t="s">
        <v>0</v>
      </c>
      <c r="U35" s="276" t="s">
        <v>0</v>
      </c>
      <c r="V35" s="277" t="s">
        <v>0</v>
      </c>
      <c r="W35" s="276" t="s">
        <v>0</v>
      </c>
      <c r="X35" s="277" t="s">
        <v>0</v>
      </c>
      <c r="Y35" s="276" t="s">
        <v>0</v>
      </c>
      <c r="Z35" s="277" t="s">
        <v>0</v>
      </c>
      <c r="AA35" s="278" t="s">
        <v>0</v>
      </c>
      <c r="AB35" s="276" t="s">
        <v>0</v>
      </c>
      <c r="AC35" s="276"/>
      <c r="AD35" s="277" t="s">
        <v>0</v>
      </c>
      <c r="AE35" s="278" t="s">
        <v>0</v>
      </c>
      <c r="AF35" s="276" t="s">
        <v>0</v>
      </c>
      <c r="AG35" s="278" t="s">
        <v>0</v>
      </c>
      <c r="AH35" s="277" t="s">
        <v>0</v>
      </c>
      <c r="AI35" s="278" t="s">
        <v>0</v>
      </c>
      <c r="AJ35" s="276" t="s">
        <v>0</v>
      </c>
      <c r="AK35" s="276" t="s">
        <v>0</v>
      </c>
      <c r="AL35" s="277" t="s">
        <v>0</v>
      </c>
      <c r="AM35" s="278" t="s">
        <v>0</v>
      </c>
      <c r="AN35" s="277" t="s">
        <v>0</v>
      </c>
      <c r="AO35" s="278" t="s">
        <v>0</v>
      </c>
      <c r="AP35" s="281" t="s">
        <v>0</v>
      </c>
      <c r="AQ35" s="282" t="s">
        <v>0</v>
      </c>
      <c r="AR35" s="281" t="s">
        <v>0</v>
      </c>
      <c r="AS35" s="282" t="s">
        <v>0</v>
      </c>
      <c r="AT35" s="281" t="s">
        <v>0</v>
      </c>
      <c r="AU35" s="282" t="s">
        <v>0</v>
      </c>
      <c r="AV35" s="281" t="s">
        <v>0</v>
      </c>
      <c r="AW35" s="282" t="s">
        <v>0</v>
      </c>
      <c r="AX35" s="281" t="s">
        <v>0</v>
      </c>
      <c r="AY35" s="282" t="s">
        <v>0</v>
      </c>
      <c r="AZ35" s="283" t="s">
        <v>0</v>
      </c>
      <c r="BA35" s="284" t="s">
        <v>0</v>
      </c>
    </row>
    <row r="36" spans="2:58" ht="51" customHeight="1">
      <c r="B36" s="235" t="s">
        <v>39</v>
      </c>
      <c r="C36" s="267" t="s">
        <v>10</v>
      </c>
      <c r="D36" s="70" t="s">
        <v>0</v>
      </c>
      <c r="E36" s="71" t="s">
        <v>0</v>
      </c>
      <c r="F36" s="70">
        <v>57.731444336698338</v>
      </c>
      <c r="G36" s="258">
        <v>7.9036641289707594</v>
      </c>
      <c r="H36" s="71">
        <v>90.465174007530834</v>
      </c>
      <c r="I36" s="71">
        <v>2.6573601510087079</v>
      </c>
      <c r="J36" s="70">
        <v>50.185427043933949</v>
      </c>
      <c r="K36" s="71">
        <v>7.3489893518772176</v>
      </c>
      <c r="L36" s="70">
        <v>73.935255095230175</v>
      </c>
      <c r="M36" s="71">
        <v>0.66895895768976965</v>
      </c>
      <c r="N36" s="70" t="s">
        <v>0</v>
      </c>
      <c r="O36" s="258" t="s">
        <v>0</v>
      </c>
      <c r="P36" s="70" t="s">
        <v>0</v>
      </c>
      <c r="Q36" s="258" t="s">
        <v>0</v>
      </c>
      <c r="R36" s="70" t="s">
        <v>0</v>
      </c>
      <c r="S36" s="258" t="s">
        <v>0</v>
      </c>
      <c r="T36" s="71" t="s">
        <v>0</v>
      </c>
      <c r="U36" s="71" t="s">
        <v>0</v>
      </c>
      <c r="V36" s="70" t="s">
        <v>0</v>
      </c>
      <c r="W36" s="71" t="s">
        <v>0</v>
      </c>
      <c r="X36" s="70" t="s">
        <v>0</v>
      </c>
      <c r="Y36" s="71" t="s">
        <v>0</v>
      </c>
      <c r="Z36" s="70" t="s">
        <v>0</v>
      </c>
      <c r="AA36" s="258" t="s">
        <v>0</v>
      </c>
      <c r="AB36" s="71" t="s">
        <v>0</v>
      </c>
      <c r="AC36" s="71" t="s">
        <v>0</v>
      </c>
      <c r="AD36" s="70" t="s">
        <v>0</v>
      </c>
      <c r="AE36" s="258" t="s">
        <v>0</v>
      </c>
      <c r="AF36" s="71" t="s">
        <v>0</v>
      </c>
      <c r="AG36" s="258" t="s">
        <v>0</v>
      </c>
      <c r="AH36" s="70">
        <v>84.688677833408676</v>
      </c>
      <c r="AI36" s="258">
        <v>8.9104894091621762</v>
      </c>
      <c r="AJ36" s="74">
        <v>109.74723530379656</v>
      </c>
      <c r="AK36" s="260">
        <v>11.650806793458967</v>
      </c>
      <c r="AL36" s="74">
        <v>100.91993010318959</v>
      </c>
      <c r="AM36" s="260">
        <v>0.17836066286624686</v>
      </c>
      <c r="AN36" s="70" t="s">
        <v>0</v>
      </c>
      <c r="AO36" s="258" t="s">
        <v>0</v>
      </c>
      <c r="AP36" s="70" t="s">
        <v>0</v>
      </c>
      <c r="AQ36" s="258" t="s">
        <v>0</v>
      </c>
      <c r="AR36" s="70" t="s">
        <v>0</v>
      </c>
      <c r="AS36" s="258" t="s">
        <v>0</v>
      </c>
      <c r="AT36" s="70" t="s">
        <v>0</v>
      </c>
      <c r="AU36" s="258" t="s">
        <v>0</v>
      </c>
      <c r="AV36" s="268">
        <v>91.360293234346997</v>
      </c>
      <c r="AW36" s="269">
        <v>1.8305765828946872</v>
      </c>
      <c r="AX36" s="268">
        <v>88.32760352587583</v>
      </c>
      <c r="AY36" s="269">
        <v>4.2246777183266797</v>
      </c>
      <c r="AZ36" s="267" t="s">
        <v>79</v>
      </c>
      <c r="BA36" s="270" t="s">
        <v>104</v>
      </c>
      <c r="BF36" s="271"/>
    </row>
    <row r="37" spans="2:58" ht="34" customHeight="1">
      <c r="B37" s="252"/>
      <c r="C37" s="272" t="s">
        <v>560</v>
      </c>
      <c r="D37" s="273">
        <v>79.849174522208841</v>
      </c>
      <c r="E37" s="274">
        <v>18.88130222320212</v>
      </c>
      <c r="F37" s="277">
        <v>117.28685384582927</v>
      </c>
      <c r="G37" s="278">
        <v>12.914241180146661</v>
      </c>
      <c r="H37" s="276">
        <v>86.24747804815506</v>
      </c>
      <c r="I37" s="276">
        <v>14.722232586034259</v>
      </c>
      <c r="J37" s="277">
        <v>119.51484438977413</v>
      </c>
      <c r="K37" s="276">
        <v>17.668364588049094</v>
      </c>
      <c r="L37" s="277">
        <v>88.009237438155125</v>
      </c>
      <c r="M37" s="276">
        <v>13.127119584081255</v>
      </c>
      <c r="N37" s="277">
        <v>68.273340032912657</v>
      </c>
      <c r="O37" s="278">
        <v>3.0491374975227661</v>
      </c>
      <c r="P37" s="277">
        <v>87.169528057415405</v>
      </c>
      <c r="Q37" s="278">
        <v>13.90410527566096</v>
      </c>
      <c r="R37" s="277">
        <v>39.541319076178667</v>
      </c>
      <c r="S37" s="278">
        <v>3.9349065709864144</v>
      </c>
      <c r="T37" s="276">
        <v>69.44633921528542</v>
      </c>
      <c r="U37" s="276">
        <v>11.211833224321198</v>
      </c>
      <c r="V37" s="277">
        <v>59.375472395905035</v>
      </c>
      <c r="W37" s="276">
        <v>14.461983431597471</v>
      </c>
      <c r="X37" s="277">
        <v>114.3955997448261</v>
      </c>
      <c r="Y37" s="276">
        <v>27.550314689554284</v>
      </c>
      <c r="Z37" s="277">
        <v>87.683902507310037</v>
      </c>
      <c r="AA37" s="278">
        <v>10.462566417012464</v>
      </c>
      <c r="AB37" s="276">
        <v>101.18304003547848</v>
      </c>
      <c r="AC37" s="276">
        <v>2.4480493578124278</v>
      </c>
      <c r="AD37" s="277">
        <v>91.647991168587836</v>
      </c>
      <c r="AE37" s="278">
        <v>2.8132448356862731</v>
      </c>
      <c r="AF37" s="276">
        <v>105.80225007191696</v>
      </c>
      <c r="AG37" s="278">
        <v>5.2920227313577071</v>
      </c>
      <c r="AH37" s="277">
        <v>69.743185771488328</v>
      </c>
      <c r="AI37" s="278">
        <v>5.3770426595254319</v>
      </c>
      <c r="AJ37" s="276">
        <v>77.700345616751221</v>
      </c>
      <c r="AK37" s="278">
        <v>12.284266509576508</v>
      </c>
      <c r="AL37" s="276">
        <v>53.147364675482571</v>
      </c>
      <c r="AM37" s="278">
        <v>12.453150160423741</v>
      </c>
      <c r="AN37" s="277">
        <v>96.661534796742401</v>
      </c>
      <c r="AO37" s="278">
        <v>5.5360179714411037</v>
      </c>
      <c r="AP37" s="281">
        <v>48.059853721258641</v>
      </c>
      <c r="AQ37" s="282">
        <v>2.3072894502972026</v>
      </c>
      <c r="AR37" s="281">
        <v>68.665454518522992</v>
      </c>
      <c r="AS37" s="282">
        <v>3.1467811089381938</v>
      </c>
      <c r="AT37" s="281">
        <v>115.25620399390897</v>
      </c>
      <c r="AU37" s="282">
        <v>4.2968304184854782</v>
      </c>
      <c r="AV37" s="281">
        <v>92.870963408691765</v>
      </c>
      <c r="AW37" s="282">
        <v>1.1153028745645945</v>
      </c>
      <c r="AX37" s="281">
        <v>96.157136359359527</v>
      </c>
      <c r="AY37" s="282">
        <v>3.1684685577948484</v>
      </c>
      <c r="AZ37" s="283" t="s">
        <v>105</v>
      </c>
      <c r="BA37" s="284" t="s">
        <v>82</v>
      </c>
      <c r="BC37" s="266"/>
    </row>
    <row r="38" spans="2:58" ht="17" customHeight="1">
      <c r="B38" s="235" t="s">
        <v>41</v>
      </c>
      <c r="C38" s="267" t="s">
        <v>10</v>
      </c>
      <c r="D38" s="70" t="s">
        <v>0</v>
      </c>
      <c r="E38" s="71" t="s">
        <v>0</v>
      </c>
      <c r="F38" s="70">
        <v>56.007596210681548</v>
      </c>
      <c r="G38" s="258">
        <v>7.6676624707074765</v>
      </c>
      <c r="H38" s="71">
        <v>101.10892158116984</v>
      </c>
      <c r="I38" s="71">
        <v>3.4637053685963299</v>
      </c>
      <c r="J38" s="70">
        <v>48.686901320959016</v>
      </c>
      <c r="K38" s="71">
        <v>7.1295501594595452</v>
      </c>
      <c r="L38" s="70">
        <v>84.495746004223506</v>
      </c>
      <c r="M38" s="71">
        <v>5.4451289551348037</v>
      </c>
      <c r="N38" s="70" t="s">
        <v>0</v>
      </c>
      <c r="O38" s="258" t="s">
        <v>0</v>
      </c>
      <c r="P38" s="70" t="s">
        <v>0</v>
      </c>
      <c r="Q38" s="258" t="s">
        <v>0</v>
      </c>
      <c r="R38" s="70" t="s">
        <v>0</v>
      </c>
      <c r="S38" s="258" t="s">
        <v>0</v>
      </c>
      <c r="T38" s="71" t="s">
        <v>0</v>
      </c>
      <c r="U38" s="71" t="s">
        <v>0</v>
      </c>
      <c r="V38" s="70" t="s">
        <v>0</v>
      </c>
      <c r="W38" s="71" t="s">
        <v>0</v>
      </c>
      <c r="X38" s="70" t="s">
        <v>0</v>
      </c>
      <c r="Y38" s="71" t="s">
        <v>0</v>
      </c>
      <c r="Z38" s="70" t="s">
        <v>0</v>
      </c>
      <c r="AA38" s="258" t="s">
        <v>0</v>
      </c>
      <c r="AB38" s="71" t="s">
        <v>0</v>
      </c>
      <c r="AC38" s="71" t="s">
        <v>0</v>
      </c>
      <c r="AD38" s="70" t="s">
        <v>0</v>
      </c>
      <c r="AE38" s="258" t="s">
        <v>0</v>
      </c>
      <c r="AF38" s="71" t="s">
        <v>0</v>
      </c>
      <c r="AG38" s="258" t="s">
        <v>0</v>
      </c>
      <c r="AH38" s="74">
        <v>82.998287378237833</v>
      </c>
      <c r="AI38" s="260">
        <v>6.0950097364282971</v>
      </c>
      <c r="AJ38" s="74">
        <v>98.628151422963242</v>
      </c>
      <c r="AK38" s="260">
        <v>8.6935485025615158</v>
      </c>
      <c r="AL38" s="70">
        <v>92.888220657734337</v>
      </c>
      <c r="AM38" s="258">
        <v>0.70897468778125017</v>
      </c>
      <c r="AN38" s="70" t="s">
        <v>0</v>
      </c>
      <c r="AO38" s="258" t="s">
        <v>0</v>
      </c>
      <c r="AP38" s="70" t="s">
        <v>0</v>
      </c>
      <c r="AQ38" s="258" t="s">
        <v>0</v>
      </c>
      <c r="AR38" s="70" t="s">
        <v>0</v>
      </c>
      <c r="AS38" s="258" t="s">
        <v>0</v>
      </c>
      <c r="AT38" s="70" t="s">
        <v>0</v>
      </c>
      <c r="AU38" s="258" t="s">
        <v>0</v>
      </c>
      <c r="AV38" s="288">
        <v>89.062657061633331</v>
      </c>
      <c r="AW38" s="289">
        <v>5.2224311169521282</v>
      </c>
      <c r="AX38" s="288">
        <v>90.275953368965489</v>
      </c>
      <c r="AY38" s="289">
        <v>3.9080345327951922</v>
      </c>
      <c r="AZ38" s="267" t="s">
        <v>0</v>
      </c>
      <c r="BA38" s="270" t="s">
        <v>0</v>
      </c>
      <c r="BF38" s="271"/>
    </row>
    <row r="39" spans="2:58" ht="17" customHeight="1">
      <c r="B39" s="252"/>
      <c r="C39" s="272" t="s">
        <v>560</v>
      </c>
      <c r="D39" s="277" t="s">
        <v>0</v>
      </c>
      <c r="E39" s="276" t="s">
        <v>0</v>
      </c>
      <c r="F39" s="277" t="s">
        <v>0</v>
      </c>
      <c r="G39" s="278" t="s">
        <v>0</v>
      </c>
      <c r="H39" s="276" t="s">
        <v>0</v>
      </c>
      <c r="I39" s="276" t="s">
        <v>0</v>
      </c>
      <c r="J39" s="277" t="s">
        <v>0</v>
      </c>
      <c r="K39" s="276" t="s">
        <v>0</v>
      </c>
      <c r="L39" s="277" t="s">
        <v>0</v>
      </c>
      <c r="M39" s="276" t="s">
        <v>0</v>
      </c>
      <c r="N39" s="277" t="s">
        <v>0</v>
      </c>
      <c r="O39" s="278" t="s">
        <v>0</v>
      </c>
      <c r="P39" s="277" t="s">
        <v>0</v>
      </c>
      <c r="Q39" s="278" t="s">
        <v>0</v>
      </c>
      <c r="R39" s="277" t="s">
        <v>0</v>
      </c>
      <c r="S39" s="278" t="s">
        <v>0</v>
      </c>
      <c r="T39" s="276" t="s">
        <v>0</v>
      </c>
      <c r="U39" s="276" t="s">
        <v>0</v>
      </c>
      <c r="V39" s="277" t="s">
        <v>0</v>
      </c>
      <c r="W39" s="276" t="s">
        <v>0</v>
      </c>
      <c r="X39" s="277" t="s">
        <v>0</v>
      </c>
      <c r="Y39" s="276" t="s">
        <v>0</v>
      </c>
      <c r="Z39" s="277" t="s">
        <v>0</v>
      </c>
      <c r="AA39" s="278" t="s">
        <v>0</v>
      </c>
      <c r="AB39" s="276" t="s">
        <v>0</v>
      </c>
      <c r="AC39" s="276"/>
      <c r="AD39" s="277" t="s">
        <v>0</v>
      </c>
      <c r="AE39" s="278" t="s">
        <v>0</v>
      </c>
      <c r="AF39" s="276" t="s">
        <v>0</v>
      </c>
      <c r="AG39" s="278" t="s">
        <v>0</v>
      </c>
      <c r="AH39" s="276" t="s">
        <v>0</v>
      </c>
      <c r="AI39" s="278" t="s">
        <v>0</v>
      </c>
      <c r="AJ39" s="74" t="s">
        <v>0</v>
      </c>
      <c r="AK39" s="260" t="s">
        <v>0</v>
      </c>
      <c r="AL39" s="277" t="s">
        <v>0</v>
      </c>
      <c r="AM39" s="278" t="s">
        <v>0</v>
      </c>
      <c r="AN39" s="277" t="s">
        <v>0</v>
      </c>
      <c r="AO39" s="278" t="s">
        <v>0</v>
      </c>
      <c r="AP39" s="281" t="s">
        <v>0</v>
      </c>
      <c r="AQ39" s="282" t="s">
        <v>0</v>
      </c>
      <c r="AR39" s="281" t="s">
        <v>0</v>
      </c>
      <c r="AS39" s="282" t="s">
        <v>0</v>
      </c>
      <c r="AT39" s="281" t="s">
        <v>0</v>
      </c>
      <c r="AU39" s="282" t="s">
        <v>0</v>
      </c>
      <c r="AV39" s="281" t="s">
        <v>0</v>
      </c>
      <c r="AW39" s="282" t="s">
        <v>0</v>
      </c>
      <c r="AX39" s="281" t="s">
        <v>0</v>
      </c>
      <c r="AY39" s="282" t="s">
        <v>0</v>
      </c>
      <c r="AZ39" s="283" t="s">
        <v>0</v>
      </c>
      <c r="BA39" s="284" t="s">
        <v>0</v>
      </c>
      <c r="BC39" s="266"/>
    </row>
    <row r="40" spans="2:58" ht="17" customHeight="1">
      <c r="B40" s="235" t="s">
        <v>42</v>
      </c>
      <c r="C40" s="267" t="s">
        <v>10</v>
      </c>
      <c r="D40" s="70" t="s">
        <v>0</v>
      </c>
      <c r="E40" s="71" t="s">
        <v>0</v>
      </c>
      <c r="F40" s="70">
        <v>55.559790388707519</v>
      </c>
      <c r="G40" s="258">
        <v>7.6063560742966079</v>
      </c>
      <c r="H40" s="71">
        <v>116.79566885819851</v>
      </c>
      <c r="I40" s="71">
        <v>6.1479931471426612</v>
      </c>
      <c r="J40" s="70">
        <v>48.297627734151483</v>
      </c>
      <c r="K40" s="71">
        <v>7.0725462120404439</v>
      </c>
      <c r="L40" s="70">
        <v>88.7831828905355</v>
      </c>
      <c r="M40" s="71">
        <v>2.4508508249860261</v>
      </c>
      <c r="N40" s="70" t="s">
        <v>0</v>
      </c>
      <c r="O40" s="258" t="s">
        <v>0</v>
      </c>
      <c r="P40" s="70" t="s">
        <v>0</v>
      </c>
      <c r="Q40" s="258" t="s">
        <v>0</v>
      </c>
      <c r="R40" s="70" t="s">
        <v>0</v>
      </c>
      <c r="S40" s="258" t="s">
        <v>0</v>
      </c>
      <c r="T40" s="71" t="s">
        <v>0</v>
      </c>
      <c r="U40" s="71" t="s">
        <v>0</v>
      </c>
      <c r="V40" s="70" t="s">
        <v>0</v>
      </c>
      <c r="W40" s="71" t="s">
        <v>0</v>
      </c>
      <c r="X40" s="70" t="s">
        <v>0</v>
      </c>
      <c r="Y40" s="71" t="s">
        <v>0</v>
      </c>
      <c r="Z40" s="70" t="s">
        <v>0</v>
      </c>
      <c r="AA40" s="258" t="s">
        <v>0</v>
      </c>
      <c r="AB40" s="71" t="s">
        <v>0</v>
      </c>
      <c r="AC40" s="71" t="s">
        <v>0</v>
      </c>
      <c r="AD40" s="70" t="s">
        <v>0</v>
      </c>
      <c r="AE40" s="258" t="s">
        <v>0</v>
      </c>
      <c r="AF40" s="71" t="s">
        <v>0</v>
      </c>
      <c r="AG40" s="258" t="s">
        <v>0</v>
      </c>
      <c r="AH40" s="74">
        <v>63.491960225656328</v>
      </c>
      <c r="AI40" s="260">
        <v>6.7879242291546582</v>
      </c>
      <c r="AJ40" s="71">
        <v>58.048936162439496</v>
      </c>
      <c r="AK40" s="258">
        <v>9.9695533931210374</v>
      </c>
      <c r="AL40" s="74">
        <v>67.44599198639699</v>
      </c>
      <c r="AM40" s="260">
        <v>1.1698542562220027</v>
      </c>
      <c r="AN40" s="70" t="s">
        <v>0</v>
      </c>
      <c r="AO40" s="258" t="s">
        <v>0</v>
      </c>
      <c r="AP40" s="70" t="s">
        <v>0</v>
      </c>
      <c r="AQ40" s="258" t="s">
        <v>0</v>
      </c>
      <c r="AR40" s="70" t="s">
        <v>0</v>
      </c>
      <c r="AS40" s="258" t="s">
        <v>0</v>
      </c>
      <c r="AT40" s="70" t="s">
        <v>0</v>
      </c>
      <c r="AU40" s="258" t="s">
        <v>0</v>
      </c>
      <c r="AV40" s="288">
        <v>86.329701136482342</v>
      </c>
      <c r="AW40" s="289">
        <v>2.8728411527278785</v>
      </c>
      <c r="AX40" s="288">
        <v>88.954330436176846</v>
      </c>
      <c r="AY40" s="289">
        <v>6.5637525063343807</v>
      </c>
      <c r="AZ40" s="267" t="s">
        <v>0</v>
      </c>
      <c r="BA40" s="270" t="s">
        <v>0</v>
      </c>
      <c r="BF40" s="271"/>
    </row>
    <row r="41" spans="2:58" ht="17" customHeight="1">
      <c r="B41" s="252"/>
      <c r="C41" s="272" t="s">
        <v>560</v>
      </c>
      <c r="D41" s="277" t="s">
        <v>0</v>
      </c>
      <c r="E41" s="276" t="s">
        <v>0</v>
      </c>
      <c r="F41" s="277" t="s">
        <v>0</v>
      </c>
      <c r="G41" s="278" t="s">
        <v>0</v>
      </c>
      <c r="H41" s="276" t="s">
        <v>0</v>
      </c>
      <c r="I41" s="276" t="s">
        <v>0</v>
      </c>
      <c r="J41" s="277" t="s">
        <v>0</v>
      </c>
      <c r="K41" s="276" t="s">
        <v>0</v>
      </c>
      <c r="L41" s="277" t="s">
        <v>0</v>
      </c>
      <c r="M41" s="276" t="s">
        <v>0</v>
      </c>
      <c r="N41" s="277" t="s">
        <v>0</v>
      </c>
      <c r="O41" s="278" t="s">
        <v>0</v>
      </c>
      <c r="P41" s="277" t="s">
        <v>0</v>
      </c>
      <c r="Q41" s="278" t="s">
        <v>0</v>
      </c>
      <c r="R41" s="277" t="s">
        <v>0</v>
      </c>
      <c r="S41" s="278" t="s">
        <v>0</v>
      </c>
      <c r="T41" s="276" t="s">
        <v>0</v>
      </c>
      <c r="U41" s="276" t="s">
        <v>0</v>
      </c>
      <c r="V41" s="277" t="s">
        <v>0</v>
      </c>
      <c r="W41" s="276" t="s">
        <v>0</v>
      </c>
      <c r="X41" s="277" t="s">
        <v>0</v>
      </c>
      <c r="Y41" s="276" t="s">
        <v>0</v>
      </c>
      <c r="Z41" s="277" t="s">
        <v>0</v>
      </c>
      <c r="AA41" s="278" t="s">
        <v>0</v>
      </c>
      <c r="AB41" s="276" t="s">
        <v>0</v>
      </c>
      <c r="AC41" s="276"/>
      <c r="AD41" s="277" t="s">
        <v>0</v>
      </c>
      <c r="AE41" s="278" t="s">
        <v>0</v>
      </c>
      <c r="AF41" s="276" t="s">
        <v>0</v>
      </c>
      <c r="AG41" s="278" t="s">
        <v>0</v>
      </c>
      <c r="AH41" s="276" t="s">
        <v>0</v>
      </c>
      <c r="AI41" s="278" t="s">
        <v>0</v>
      </c>
      <c r="AJ41" s="276" t="s">
        <v>0</v>
      </c>
      <c r="AK41" s="278" t="s">
        <v>0</v>
      </c>
      <c r="AL41" s="276" t="s">
        <v>0</v>
      </c>
      <c r="AM41" s="278" t="s">
        <v>0</v>
      </c>
      <c r="AN41" s="277" t="s">
        <v>0</v>
      </c>
      <c r="AO41" s="278" t="s">
        <v>0</v>
      </c>
      <c r="AP41" s="281" t="s">
        <v>0</v>
      </c>
      <c r="AQ41" s="282" t="s">
        <v>0</v>
      </c>
      <c r="AR41" s="281" t="s">
        <v>0</v>
      </c>
      <c r="AS41" s="282" t="s">
        <v>0</v>
      </c>
      <c r="AT41" s="281" t="s">
        <v>0</v>
      </c>
      <c r="AU41" s="282" t="s">
        <v>0</v>
      </c>
      <c r="AV41" s="281" t="s">
        <v>0</v>
      </c>
      <c r="AW41" s="282" t="s">
        <v>0</v>
      </c>
      <c r="AX41" s="281" t="s">
        <v>0</v>
      </c>
      <c r="AY41" s="282" t="s">
        <v>0</v>
      </c>
      <c r="AZ41" s="283" t="s">
        <v>0</v>
      </c>
      <c r="BA41" s="284" t="s">
        <v>0</v>
      </c>
      <c r="BC41" s="266"/>
    </row>
    <row r="42" spans="2:58" ht="17" customHeight="1">
      <c r="B42" s="235" t="s">
        <v>43</v>
      </c>
      <c r="C42" s="267" t="s">
        <v>10</v>
      </c>
      <c r="D42" s="70" t="s">
        <v>0</v>
      </c>
      <c r="E42" s="71" t="s">
        <v>0</v>
      </c>
      <c r="F42" s="70">
        <v>36.805849587359639</v>
      </c>
      <c r="G42" s="258">
        <v>3.3568678087789761</v>
      </c>
      <c r="H42" s="71">
        <v>80.881537587116838</v>
      </c>
      <c r="I42" s="71">
        <v>5.4858197705297025</v>
      </c>
      <c r="J42" s="70">
        <v>28.00880055991848</v>
      </c>
      <c r="K42" s="71">
        <v>4.8948491436210482</v>
      </c>
      <c r="L42" s="70">
        <v>70.661699911717832</v>
      </c>
      <c r="M42" s="71">
        <v>0.77840630457966586</v>
      </c>
      <c r="N42" s="70" t="s">
        <v>0</v>
      </c>
      <c r="O42" s="258" t="s">
        <v>0</v>
      </c>
      <c r="P42" s="70" t="s">
        <v>0</v>
      </c>
      <c r="Q42" s="258" t="s">
        <v>0</v>
      </c>
      <c r="R42" s="70" t="s">
        <v>0</v>
      </c>
      <c r="S42" s="258" t="s">
        <v>0</v>
      </c>
      <c r="T42" s="71" t="s">
        <v>0</v>
      </c>
      <c r="U42" s="71" t="s">
        <v>0</v>
      </c>
      <c r="V42" s="70" t="s">
        <v>0</v>
      </c>
      <c r="W42" s="71" t="s">
        <v>0</v>
      </c>
      <c r="X42" s="70" t="s">
        <v>0</v>
      </c>
      <c r="Y42" s="71" t="s">
        <v>0</v>
      </c>
      <c r="Z42" s="70" t="s">
        <v>0</v>
      </c>
      <c r="AA42" s="258" t="s">
        <v>0</v>
      </c>
      <c r="AB42" s="71" t="s">
        <v>0</v>
      </c>
      <c r="AC42" s="71" t="s">
        <v>0</v>
      </c>
      <c r="AD42" s="70" t="s">
        <v>0</v>
      </c>
      <c r="AE42" s="258" t="s">
        <v>0</v>
      </c>
      <c r="AF42" s="71" t="s">
        <v>0</v>
      </c>
      <c r="AG42" s="258" t="s">
        <v>0</v>
      </c>
      <c r="AH42" s="70">
        <v>77.509657419832493</v>
      </c>
      <c r="AI42" s="258">
        <v>8.873363547620416</v>
      </c>
      <c r="AJ42" s="74">
        <v>85.320623460026468</v>
      </c>
      <c r="AK42" s="260">
        <v>10.925867563100317</v>
      </c>
      <c r="AL42" s="71">
        <v>96.885024106431999</v>
      </c>
      <c r="AM42" s="258">
        <v>9.1558317326934873</v>
      </c>
      <c r="AN42" s="70" t="s">
        <v>0</v>
      </c>
      <c r="AO42" s="258" t="s">
        <v>0</v>
      </c>
      <c r="AP42" s="70" t="s">
        <v>0</v>
      </c>
      <c r="AQ42" s="258" t="s">
        <v>0</v>
      </c>
      <c r="AR42" s="70" t="s">
        <v>0</v>
      </c>
      <c r="AS42" s="258" t="s">
        <v>0</v>
      </c>
      <c r="AT42" s="70" t="s">
        <v>0</v>
      </c>
      <c r="AU42" s="258" t="s">
        <v>0</v>
      </c>
      <c r="AV42" s="268">
        <v>96.349051757778</v>
      </c>
      <c r="AW42" s="269">
        <v>2.1653717510032036</v>
      </c>
      <c r="AX42" s="268">
        <v>93.069459038198502</v>
      </c>
      <c r="AY42" s="269">
        <v>1.9624687189004832</v>
      </c>
      <c r="AZ42" s="267" t="s">
        <v>0</v>
      </c>
      <c r="BA42" s="270" t="s">
        <v>0</v>
      </c>
      <c r="BF42" s="271"/>
    </row>
    <row r="43" spans="2:58" ht="17" customHeight="1">
      <c r="B43" s="252"/>
      <c r="C43" s="272" t="s">
        <v>561</v>
      </c>
      <c r="D43" s="273">
        <v>50.842563857037646</v>
      </c>
      <c r="E43" s="274">
        <v>7.3319461854474728</v>
      </c>
      <c r="F43" s="277">
        <v>91.000229805628408</v>
      </c>
      <c r="G43" s="278">
        <v>9.3528399056403906</v>
      </c>
      <c r="H43" s="276">
        <v>92.294135898723425</v>
      </c>
      <c r="I43" s="276">
        <v>11.387036894680898</v>
      </c>
      <c r="J43" s="277">
        <v>62.267050040358775</v>
      </c>
      <c r="K43" s="276">
        <v>7.1815425056112883</v>
      </c>
      <c r="L43" s="277">
        <v>87.7888021482146</v>
      </c>
      <c r="M43" s="276">
        <v>12.992746677552484</v>
      </c>
      <c r="N43" s="277">
        <v>4.2188320182992536</v>
      </c>
      <c r="O43" s="278">
        <v>0.11569196849145516</v>
      </c>
      <c r="P43" s="277">
        <v>60.233277933694183</v>
      </c>
      <c r="Q43" s="278">
        <v>11.339768690139817</v>
      </c>
      <c r="R43" s="277">
        <v>16.886384275822863</v>
      </c>
      <c r="S43" s="278">
        <v>2.6467731354127046</v>
      </c>
      <c r="T43" s="276">
        <v>17.744898005866354</v>
      </c>
      <c r="U43" s="276">
        <v>3.3057428947104999</v>
      </c>
      <c r="V43" s="277">
        <v>14.409661246130284</v>
      </c>
      <c r="W43" s="276">
        <v>1.4047299003580371</v>
      </c>
      <c r="X43" s="277">
        <v>47.716396448435745</v>
      </c>
      <c r="Y43" s="276">
        <v>7.3828799196460677</v>
      </c>
      <c r="Z43" s="277">
        <v>26.083899517561964</v>
      </c>
      <c r="AA43" s="278">
        <v>0.49418573370958907</v>
      </c>
      <c r="AB43" s="276">
        <v>48.350070618354103</v>
      </c>
      <c r="AC43" s="276">
        <v>1.0654903725684111</v>
      </c>
      <c r="AD43" s="277">
        <v>58.814850041547743</v>
      </c>
      <c r="AE43" s="278">
        <v>2.3808913586955001</v>
      </c>
      <c r="AF43" s="276">
        <v>68.815943700994694</v>
      </c>
      <c r="AG43" s="278">
        <v>1.0039120564764195</v>
      </c>
      <c r="AH43" s="277">
        <v>50.05850709529831</v>
      </c>
      <c r="AI43" s="278">
        <v>7.3726945575002212</v>
      </c>
      <c r="AJ43" s="276">
        <v>57.911039721724059</v>
      </c>
      <c r="AK43" s="278">
        <v>17.335255707078964</v>
      </c>
      <c r="AL43" s="276">
        <v>9.3241994435175446</v>
      </c>
      <c r="AM43" s="278">
        <v>2.7001836086692159</v>
      </c>
      <c r="AN43" s="277">
        <v>77.198228125094928</v>
      </c>
      <c r="AO43" s="278">
        <v>1.8706382729041591</v>
      </c>
      <c r="AP43" s="281">
        <v>59.242719515000267</v>
      </c>
      <c r="AQ43" s="282">
        <v>2.0242355867151467</v>
      </c>
      <c r="AR43" s="281">
        <v>30.824647054646519</v>
      </c>
      <c r="AS43" s="282">
        <v>1.7220508342025973</v>
      </c>
      <c r="AT43" s="281">
        <v>69.73240669709584</v>
      </c>
      <c r="AU43" s="282">
        <v>4.880932667272452</v>
      </c>
      <c r="AV43" s="281">
        <v>69.59569984600212</v>
      </c>
      <c r="AW43" s="282">
        <v>2.3552721153192993</v>
      </c>
      <c r="AX43" s="281">
        <v>75.296176030611832</v>
      </c>
      <c r="AY43" s="282">
        <v>2.3892623259786685</v>
      </c>
      <c r="AZ43" s="283" t="s">
        <v>0</v>
      </c>
      <c r="BA43" s="284" t="s">
        <v>0</v>
      </c>
    </row>
    <row r="44" spans="2:58" ht="17" customHeight="1">
      <c r="B44" s="235" t="s">
        <v>45</v>
      </c>
      <c r="C44" s="267" t="s">
        <v>10</v>
      </c>
      <c r="D44" s="70" t="s">
        <v>0</v>
      </c>
      <c r="E44" s="71" t="s">
        <v>0</v>
      </c>
      <c r="F44" s="70">
        <v>60.85665964624107</v>
      </c>
      <c r="G44" s="258">
        <v>9.9396439410994599</v>
      </c>
      <c r="H44" s="71">
        <v>84.279785495561498</v>
      </c>
      <c r="I44" s="71">
        <v>7.6855243392264398</v>
      </c>
      <c r="J44" s="70">
        <v>56.645674357043639</v>
      </c>
      <c r="K44" s="71">
        <v>11.950949949506224</v>
      </c>
      <c r="L44" s="70">
        <v>78.398407613360334</v>
      </c>
      <c r="M44" s="71">
        <v>6.0643056685813512</v>
      </c>
      <c r="N44" s="70" t="s">
        <v>0</v>
      </c>
      <c r="O44" s="258" t="s">
        <v>0</v>
      </c>
      <c r="P44" s="70" t="s">
        <v>0</v>
      </c>
      <c r="Q44" s="258" t="s">
        <v>0</v>
      </c>
      <c r="R44" s="70" t="s">
        <v>0</v>
      </c>
      <c r="S44" s="258" t="s">
        <v>0</v>
      </c>
      <c r="T44" s="71" t="s">
        <v>0</v>
      </c>
      <c r="U44" s="71" t="s">
        <v>0</v>
      </c>
      <c r="V44" s="70" t="s">
        <v>0</v>
      </c>
      <c r="W44" s="71" t="s">
        <v>0</v>
      </c>
      <c r="X44" s="70" t="s">
        <v>0</v>
      </c>
      <c r="Y44" s="71" t="s">
        <v>0</v>
      </c>
      <c r="Z44" s="70" t="s">
        <v>0</v>
      </c>
      <c r="AA44" s="258" t="s">
        <v>0</v>
      </c>
      <c r="AB44" s="71" t="s">
        <v>0</v>
      </c>
      <c r="AC44" s="71" t="s">
        <v>0</v>
      </c>
      <c r="AD44" s="70" t="s">
        <v>0</v>
      </c>
      <c r="AE44" s="258" t="s">
        <v>0</v>
      </c>
      <c r="AF44" s="71" t="s">
        <v>0</v>
      </c>
      <c r="AG44" s="258" t="s">
        <v>0</v>
      </c>
      <c r="AH44" s="70">
        <v>73.519962901500833</v>
      </c>
      <c r="AI44" s="258">
        <v>16.44468505630299</v>
      </c>
      <c r="AJ44" s="74">
        <v>88.450514968667335</v>
      </c>
      <c r="AK44" s="260">
        <v>10.666205695525413</v>
      </c>
      <c r="AL44" s="71">
        <v>108.70304431091824</v>
      </c>
      <c r="AM44" s="258">
        <v>11.390515611586743</v>
      </c>
      <c r="AN44" s="70" t="s">
        <v>0</v>
      </c>
      <c r="AO44" s="258" t="s">
        <v>0</v>
      </c>
      <c r="AP44" s="70" t="s">
        <v>0</v>
      </c>
      <c r="AQ44" s="258" t="s">
        <v>0</v>
      </c>
      <c r="AR44" s="70" t="s">
        <v>0</v>
      </c>
      <c r="AS44" s="258" t="s">
        <v>0</v>
      </c>
      <c r="AT44" s="70" t="s">
        <v>0</v>
      </c>
      <c r="AU44" s="258" t="s">
        <v>0</v>
      </c>
      <c r="AV44" s="268">
        <v>95.462638444006174</v>
      </c>
      <c r="AW44" s="269">
        <v>3.7879477987177972</v>
      </c>
      <c r="AX44" s="268">
        <v>94.619660162269994</v>
      </c>
      <c r="AY44" s="269">
        <v>3.5758674513793527</v>
      </c>
      <c r="AZ44" s="267" t="s">
        <v>0</v>
      </c>
      <c r="BA44" s="270" t="s">
        <v>0</v>
      </c>
      <c r="BF44" s="271"/>
    </row>
    <row r="45" spans="2:58" ht="17" customHeight="1">
      <c r="B45" s="252"/>
      <c r="C45" s="272" t="s">
        <v>562</v>
      </c>
      <c r="D45" s="273">
        <v>116.91049185789522</v>
      </c>
      <c r="E45" s="274">
        <v>22.110744369221507</v>
      </c>
      <c r="F45" s="277">
        <v>141.15128798439216</v>
      </c>
      <c r="G45" s="278">
        <v>25.572026194818132</v>
      </c>
      <c r="H45" s="276">
        <v>160.75977991768414</v>
      </c>
      <c r="I45" s="276">
        <v>11.39042011169491</v>
      </c>
      <c r="J45" s="277">
        <v>111.26347306663281</v>
      </c>
      <c r="K45" s="276">
        <v>20.873377661473544</v>
      </c>
      <c r="L45" s="277">
        <v>160.73109873966962</v>
      </c>
      <c r="M45" s="276">
        <v>20.173018030924627</v>
      </c>
      <c r="N45" s="277">
        <v>55.642237797094104</v>
      </c>
      <c r="O45" s="278">
        <v>4.8619380822838592</v>
      </c>
      <c r="P45" s="277">
        <v>101.07198333504537</v>
      </c>
      <c r="Q45" s="278">
        <v>18.993726874352696</v>
      </c>
      <c r="R45" s="277">
        <v>60.069231355621604</v>
      </c>
      <c r="S45" s="278">
        <v>4.0960689791181739</v>
      </c>
      <c r="T45" s="276">
        <v>61.789020944785442</v>
      </c>
      <c r="U45" s="276">
        <v>8.7797222507359738</v>
      </c>
      <c r="V45" s="277">
        <v>104.53220065262001</v>
      </c>
      <c r="W45" s="276">
        <v>19.182994197923527</v>
      </c>
      <c r="X45" s="277">
        <v>119.20791033977567</v>
      </c>
      <c r="Y45" s="276">
        <v>13.438280447765262</v>
      </c>
      <c r="Z45" s="277">
        <v>82.892193620993609</v>
      </c>
      <c r="AA45" s="278">
        <v>3.6590561413212086</v>
      </c>
      <c r="AB45" s="276">
        <v>110.76616924673858</v>
      </c>
      <c r="AC45" s="276">
        <v>5.9209886596493968</v>
      </c>
      <c r="AD45" s="277">
        <v>159.21692214333711</v>
      </c>
      <c r="AE45" s="278">
        <v>3.8521246400291886</v>
      </c>
      <c r="AF45" s="276">
        <v>161.84867717898803</v>
      </c>
      <c r="AG45" s="278">
        <v>7.7519626189343871</v>
      </c>
      <c r="AH45" s="277">
        <v>143.2517116257244</v>
      </c>
      <c r="AI45" s="278">
        <v>13.491929017381773</v>
      </c>
      <c r="AJ45" s="276">
        <v>151.48106913069427</v>
      </c>
      <c r="AK45" s="278">
        <v>18.052781533629354</v>
      </c>
      <c r="AL45" s="276">
        <v>100.47052105327982</v>
      </c>
      <c r="AM45" s="278">
        <v>21.531241572511622</v>
      </c>
      <c r="AN45" s="277">
        <v>107.21674463301235</v>
      </c>
      <c r="AO45" s="278">
        <v>6.7575992568431849</v>
      </c>
      <c r="AP45" s="281">
        <v>64.457923574504889</v>
      </c>
      <c r="AQ45" s="282">
        <v>2.4536994942238368</v>
      </c>
      <c r="AR45" s="281">
        <v>93.056915408348928</v>
      </c>
      <c r="AS45" s="282">
        <v>7.3431326002470083</v>
      </c>
      <c r="AT45" s="281">
        <v>142.14666033615052</v>
      </c>
      <c r="AU45" s="282">
        <v>7.603634988001029</v>
      </c>
      <c r="AV45" s="281">
        <v>122.82512533773932</v>
      </c>
      <c r="AW45" s="282">
        <v>2.6766248569173521</v>
      </c>
      <c r="AX45" s="281">
        <v>96.84981458532593</v>
      </c>
      <c r="AY45" s="282">
        <v>2.0889901319684845</v>
      </c>
      <c r="AZ45" s="283" t="s">
        <v>0</v>
      </c>
      <c r="BA45" s="284" t="s">
        <v>0</v>
      </c>
    </row>
    <row r="46" spans="2:58" ht="17" customHeight="1">
      <c r="B46" s="235" t="s">
        <v>48</v>
      </c>
      <c r="C46" s="267" t="s">
        <v>10</v>
      </c>
      <c r="D46" s="70" t="s">
        <v>0</v>
      </c>
      <c r="E46" s="71" t="s">
        <v>0</v>
      </c>
      <c r="F46" s="70">
        <v>76.151877175144534</v>
      </c>
      <c r="G46" s="258">
        <v>9.832410850119663</v>
      </c>
      <c r="H46" s="71">
        <v>78.158371298336007</v>
      </c>
      <c r="I46" s="71">
        <v>4.2351447663282995</v>
      </c>
      <c r="J46" s="70">
        <v>72.052915588031482</v>
      </c>
      <c r="K46" s="71">
        <v>13.509356037632307</v>
      </c>
      <c r="L46" s="70">
        <v>75.866369438101842</v>
      </c>
      <c r="M46" s="71">
        <v>4.3336538853433906</v>
      </c>
      <c r="N46" s="70" t="s">
        <v>0</v>
      </c>
      <c r="O46" s="258" t="s">
        <v>0</v>
      </c>
      <c r="P46" s="70" t="s">
        <v>0</v>
      </c>
      <c r="Q46" s="258" t="s">
        <v>0</v>
      </c>
      <c r="R46" s="70" t="s">
        <v>0</v>
      </c>
      <c r="S46" s="258" t="s">
        <v>0</v>
      </c>
      <c r="T46" s="71" t="s">
        <v>0</v>
      </c>
      <c r="U46" s="71" t="s">
        <v>0</v>
      </c>
      <c r="V46" s="70" t="s">
        <v>0</v>
      </c>
      <c r="W46" s="71" t="s">
        <v>0</v>
      </c>
      <c r="X46" s="70" t="s">
        <v>0</v>
      </c>
      <c r="Y46" s="71" t="s">
        <v>0</v>
      </c>
      <c r="Z46" s="70" t="s">
        <v>0</v>
      </c>
      <c r="AA46" s="258" t="s">
        <v>0</v>
      </c>
      <c r="AB46" s="71" t="s">
        <v>0</v>
      </c>
      <c r="AC46" s="71" t="s">
        <v>0</v>
      </c>
      <c r="AD46" s="70" t="s">
        <v>0</v>
      </c>
      <c r="AE46" s="258" t="s">
        <v>0</v>
      </c>
      <c r="AF46" s="71" t="s">
        <v>0</v>
      </c>
      <c r="AG46" s="258" t="s">
        <v>0</v>
      </c>
      <c r="AH46" s="70">
        <v>78.346642571136343</v>
      </c>
      <c r="AI46" s="258">
        <v>7.6569689773789298</v>
      </c>
      <c r="AJ46" s="74">
        <v>97.983138734784006</v>
      </c>
      <c r="AK46" s="260">
        <v>4.9207889368100153</v>
      </c>
      <c r="AL46" s="71">
        <v>103.97935605430825</v>
      </c>
      <c r="AM46" s="258">
        <v>2.638159101256754</v>
      </c>
      <c r="AN46" s="70" t="s">
        <v>0</v>
      </c>
      <c r="AO46" s="258" t="s">
        <v>0</v>
      </c>
      <c r="AP46" s="70" t="s">
        <v>0</v>
      </c>
      <c r="AQ46" s="258" t="s">
        <v>0</v>
      </c>
      <c r="AR46" s="70" t="s">
        <v>0</v>
      </c>
      <c r="AS46" s="258" t="s">
        <v>0</v>
      </c>
      <c r="AT46" s="70" t="s">
        <v>0</v>
      </c>
      <c r="AU46" s="258" t="s">
        <v>0</v>
      </c>
      <c r="AV46" s="268">
        <v>93.966779304305007</v>
      </c>
      <c r="AW46" s="269">
        <v>2.8344490990515649</v>
      </c>
      <c r="AX46" s="268">
        <v>90.482801634782845</v>
      </c>
      <c r="AY46" s="269">
        <v>2.1898759642859007</v>
      </c>
      <c r="AZ46" s="267" t="s">
        <v>0</v>
      </c>
      <c r="BA46" s="270" t="s">
        <v>0</v>
      </c>
      <c r="BF46" s="271"/>
    </row>
    <row r="47" spans="2:58" ht="17" customHeight="1">
      <c r="B47" s="252"/>
      <c r="C47" s="272" t="s">
        <v>563</v>
      </c>
      <c r="D47" s="273">
        <v>114.58172747284074</v>
      </c>
      <c r="E47" s="274">
        <v>15.123756390177709</v>
      </c>
      <c r="F47" s="277">
        <v>161.41438300360997</v>
      </c>
      <c r="G47" s="278">
        <v>21.972961633440065</v>
      </c>
      <c r="H47" s="276">
        <v>127.87319056628832</v>
      </c>
      <c r="I47" s="276">
        <v>16.088179322387955</v>
      </c>
      <c r="J47" s="277">
        <v>151.55260695809579</v>
      </c>
      <c r="K47" s="276">
        <v>27.108827980097718</v>
      </c>
      <c r="L47" s="277">
        <v>132.60124721896128</v>
      </c>
      <c r="M47" s="276">
        <v>20.927860855294508</v>
      </c>
      <c r="N47" s="277">
        <v>49.922350052316055</v>
      </c>
      <c r="O47" s="278">
        <v>0.39985242119450609</v>
      </c>
      <c r="P47" s="277">
        <v>97.909471998967206</v>
      </c>
      <c r="Q47" s="278">
        <v>17.985766871800415</v>
      </c>
      <c r="R47" s="277">
        <v>29.127555437643355</v>
      </c>
      <c r="S47" s="278">
        <v>1.5032730866330999</v>
      </c>
      <c r="T47" s="276">
        <v>50.130993074468527</v>
      </c>
      <c r="U47" s="276">
        <v>5.8437445283216078</v>
      </c>
      <c r="V47" s="277">
        <v>76.683720535512805</v>
      </c>
      <c r="W47" s="276">
        <v>10.91030047096393</v>
      </c>
      <c r="X47" s="277">
        <v>103.31979413882766</v>
      </c>
      <c r="Y47" s="276">
        <v>18.42311448512601</v>
      </c>
      <c r="Z47" s="277">
        <v>57.342799159312278</v>
      </c>
      <c r="AA47" s="278">
        <v>2.5237474396028623</v>
      </c>
      <c r="AB47" s="276">
        <v>112.34971996481595</v>
      </c>
      <c r="AC47" s="276">
        <v>3.5646996018188424</v>
      </c>
      <c r="AD47" s="277">
        <v>138.39585481333634</v>
      </c>
      <c r="AE47" s="278">
        <v>2.6486110445588902</v>
      </c>
      <c r="AF47" s="276">
        <v>140.51884189670628</v>
      </c>
      <c r="AG47" s="278">
        <v>13.482524395991947</v>
      </c>
      <c r="AH47" s="277">
        <v>145.6274836239262</v>
      </c>
      <c r="AI47" s="278">
        <v>8.4887757984153946</v>
      </c>
      <c r="AJ47" s="276">
        <v>136.78327400017082</v>
      </c>
      <c r="AK47" s="278">
        <v>16.924022761291344</v>
      </c>
      <c r="AL47" s="276">
        <v>96.500651341659008</v>
      </c>
      <c r="AM47" s="278">
        <v>17.121807270081927</v>
      </c>
      <c r="AN47" s="277">
        <v>101.80902531860949</v>
      </c>
      <c r="AO47" s="278">
        <v>7.4751324633881859</v>
      </c>
      <c r="AP47" s="281">
        <v>50.616756162389684</v>
      </c>
      <c r="AQ47" s="282">
        <v>3.5528930015895037</v>
      </c>
      <c r="AR47" s="281">
        <v>92.869065064791357</v>
      </c>
      <c r="AS47" s="282">
        <v>3.6486283952570524</v>
      </c>
      <c r="AT47" s="281">
        <v>118.55107795595904</v>
      </c>
      <c r="AU47" s="282">
        <v>4.6893125650985121</v>
      </c>
      <c r="AV47" s="281">
        <v>93.381394157060413</v>
      </c>
      <c r="AW47" s="282">
        <v>4.9080255010725979</v>
      </c>
      <c r="AX47" s="281">
        <v>91.212169612549545</v>
      </c>
      <c r="AY47" s="282">
        <v>1.3550686346836656</v>
      </c>
      <c r="AZ47" s="283" t="s">
        <v>0</v>
      </c>
      <c r="BA47" s="284" t="s">
        <v>0</v>
      </c>
    </row>
    <row r="48" spans="2:58" ht="17" customHeight="1">
      <c r="B48" s="235" t="s">
        <v>50</v>
      </c>
      <c r="C48" s="267" t="s">
        <v>10</v>
      </c>
      <c r="D48" s="70" t="s">
        <v>0</v>
      </c>
      <c r="E48" s="71" t="s">
        <v>0</v>
      </c>
      <c r="F48" s="70">
        <v>69.142916409922691</v>
      </c>
      <c r="G48" s="258">
        <v>11.051465496116261</v>
      </c>
      <c r="H48" s="71">
        <v>94.21275311524316</v>
      </c>
      <c r="I48" s="71">
        <v>4.323568932553453</v>
      </c>
      <c r="J48" s="70">
        <v>80.073664133840794</v>
      </c>
      <c r="K48" s="71">
        <v>9.4915530601919738</v>
      </c>
      <c r="L48" s="70">
        <v>91.145483682755</v>
      </c>
      <c r="M48" s="71">
        <v>3.7400388151137767</v>
      </c>
      <c r="N48" s="70" t="s">
        <v>0</v>
      </c>
      <c r="O48" s="258" t="s">
        <v>0</v>
      </c>
      <c r="P48" s="70" t="s">
        <v>0</v>
      </c>
      <c r="Q48" s="258" t="s">
        <v>0</v>
      </c>
      <c r="R48" s="70" t="s">
        <v>0</v>
      </c>
      <c r="S48" s="258" t="s">
        <v>0</v>
      </c>
      <c r="T48" s="71" t="s">
        <v>0</v>
      </c>
      <c r="U48" s="71" t="s">
        <v>0</v>
      </c>
      <c r="V48" s="70" t="s">
        <v>0</v>
      </c>
      <c r="W48" s="71" t="s">
        <v>0</v>
      </c>
      <c r="X48" s="70" t="s">
        <v>0</v>
      </c>
      <c r="Y48" s="71" t="s">
        <v>0</v>
      </c>
      <c r="Z48" s="70" t="s">
        <v>0</v>
      </c>
      <c r="AA48" s="258" t="s">
        <v>0</v>
      </c>
      <c r="AB48" s="71" t="s">
        <v>0</v>
      </c>
      <c r="AC48" s="71" t="s">
        <v>0</v>
      </c>
      <c r="AD48" s="70" t="s">
        <v>0</v>
      </c>
      <c r="AE48" s="258" t="s">
        <v>0</v>
      </c>
      <c r="AF48" s="71" t="s">
        <v>0</v>
      </c>
      <c r="AG48" s="258" t="s">
        <v>0</v>
      </c>
      <c r="AH48" s="70">
        <v>0</v>
      </c>
      <c r="AI48" s="258">
        <v>0</v>
      </c>
      <c r="AJ48" s="74">
        <v>85.051991352788676</v>
      </c>
      <c r="AK48" s="260">
        <v>1.4758240811101091</v>
      </c>
      <c r="AL48" s="71">
        <v>84.162277482091326</v>
      </c>
      <c r="AM48" s="258">
        <v>1.1696732011399043</v>
      </c>
      <c r="AN48" s="70" t="s">
        <v>0</v>
      </c>
      <c r="AO48" s="258" t="s">
        <v>0</v>
      </c>
      <c r="AP48" s="70" t="s">
        <v>0</v>
      </c>
      <c r="AQ48" s="258" t="s">
        <v>0</v>
      </c>
      <c r="AR48" s="70" t="s">
        <v>0</v>
      </c>
      <c r="AS48" s="258" t="s">
        <v>0</v>
      </c>
      <c r="AT48" s="70" t="s">
        <v>0</v>
      </c>
      <c r="AU48" s="258" t="s">
        <v>0</v>
      </c>
      <c r="AV48" s="268">
        <v>83.0322052833165</v>
      </c>
      <c r="AW48" s="269">
        <v>3.4904864236528694</v>
      </c>
      <c r="AX48" s="268">
        <v>87.356684642981847</v>
      </c>
      <c r="AY48" s="269">
        <v>4.181491714721254</v>
      </c>
      <c r="AZ48" s="267" t="s">
        <v>0</v>
      </c>
      <c r="BA48" s="270" t="s">
        <v>0</v>
      </c>
      <c r="BC48" s="285"/>
      <c r="BD48" s="285"/>
    </row>
    <row r="49" spans="2:56" ht="17" customHeight="1">
      <c r="B49" s="252"/>
      <c r="C49" s="272" t="s">
        <v>564</v>
      </c>
      <c r="D49" s="273">
        <v>76.702549415203862</v>
      </c>
      <c r="E49" s="274">
        <v>5.7258655856152396</v>
      </c>
      <c r="F49" s="277">
        <v>146.32597475735207</v>
      </c>
      <c r="G49" s="278">
        <v>20.064820751332718</v>
      </c>
      <c r="H49" s="276">
        <v>203.45088418834382</v>
      </c>
      <c r="I49" s="276">
        <v>32.321053436295905</v>
      </c>
      <c r="J49" s="277">
        <v>173.22838046009073</v>
      </c>
      <c r="K49" s="276">
        <v>26.278507006407889</v>
      </c>
      <c r="L49" s="277">
        <v>204.74620842706122</v>
      </c>
      <c r="M49" s="276">
        <v>34.939107771775738</v>
      </c>
      <c r="N49" s="277">
        <v>36.122481362247278</v>
      </c>
      <c r="O49" s="278">
        <v>4.7425227238526855</v>
      </c>
      <c r="P49" s="277">
        <v>126.71919629809285</v>
      </c>
      <c r="Q49" s="278">
        <v>19.619888453389752</v>
      </c>
      <c r="R49" s="277">
        <v>97.399888323625262</v>
      </c>
      <c r="S49" s="278">
        <v>10.998285212184149</v>
      </c>
      <c r="T49" s="276">
        <v>139.17686802032017</v>
      </c>
      <c r="U49" s="276">
        <v>18.680272861362205</v>
      </c>
      <c r="V49" s="277">
        <v>128.72041521872023</v>
      </c>
      <c r="W49" s="276">
        <v>22.983595622626407</v>
      </c>
      <c r="X49" s="277">
        <v>160.33775732504424</v>
      </c>
      <c r="Y49" s="276">
        <v>16.506351576600586</v>
      </c>
      <c r="Z49" s="277">
        <v>134.14534214596137</v>
      </c>
      <c r="AA49" s="278">
        <v>4.722619991687897</v>
      </c>
      <c r="AB49" s="276">
        <v>139.46621556114292</v>
      </c>
      <c r="AC49" s="276">
        <v>7.7539960882058008</v>
      </c>
      <c r="AD49" s="277">
        <v>136.6792875032057</v>
      </c>
      <c r="AE49" s="278">
        <v>1.4799179748511577</v>
      </c>
      <c r="AF49" s="276">
        <v>156.96486426661835</v>
      </c>
      <c r="AG49" s="278">
        <v>4.6306046130229905</v>
      </c>
      <c r="AH49" s="277">
        <v>3.5196924117287454</v>
      </c>
      <c r="AI49" s="278">
        <v>2.5243684580789707</v>
      </c>
      <c r="AJ49" s="276">
        <v>73.429930802148021</v>
      </c>
      <c r="AK49" s="278">
        <v>32.822627515453718</v>
      </c>
      <c r="AL49" s="276">
        <v>68.772820138801663</v>
      </c>
      <c r="AM49" s="278">
        <v>26.189033813505091</v>
      </c>
      <c r="AN49" s="277">
        <v>239.5649423052204</v>
      </c>
      <c r="AO49" s="278">
        <v>39.355106074826175</v>
      </c>
      <c r="AP49" s="290">
        <v>115.57676242677087</v>
      </c>
      <c r="AQ49" s="291">
        <v>3.9912504603467571</v>
      </c>
      <c r="AR49" s="281">
        <v>153.36559285136374</v>
      </c>
      <c r="AS49" s="282">
        <v>9.0484835078662602</v>
      </c>
      <c r="AT49" s="281">
        <v>138.81268349499365</v>
      </c>
      <c r="AU49" s="282">
        <v>2.4936302623567808</v>
      </c>
      <c r="AV49" s="281">
        <v>165.41485580559592</v>
      </c>
      <c r="AW49" s="282">
        <v>3.6219143128588627</v>
      </c>
      <c r="AX49" s="281">
        <v>142.26274825377087</v>
      </c>
      <c r="AY49" s="282">
        <v>5.3423672838347613</v>
      </c>
      <c r="AZ49" s="283" t="s">
        <v>0</v>
      </c>
      <c r="BA49" s="284" t="s">
        <v>0</v>
      </c>
      <c r="BC49" s="285"/>
      <c r="BD49" s="285"/>
    </row>
    <row r="50" spans="2:56" ht="17" customHeight="1">
      <c r="B50" s="235" t="s">
        <v>52</v>
      </c>
      <c r="C50" s="267" t="s">
        <v>10</v>
      </c>
      <c r="D50" s="70" t="s">
        <v>0</v>
      </c>
      <c r="E50" s="71" t="s">
        <v>0</v>
      </c>
      <c r="F50" s="70">
        <v>188.01352245619765</v>
      </c>
      <c r="G50" s="258">
        <v>25.050596873405269</v>
      </c>
      <c r="H50" s="71">
        <v>158.97448857808752</v>
      </c>
      <c r="I50" s="71">
        <v>8.577166702314722</v>
      </c>
      <c r="J50" s="70">
        <v>173.46409182975034</v>
      </c>
      <c r="K50" s="71">
        <v>21.468331541973029</v>
      </c>
      <c r="L50" s="70">
        <v>94.164540587817996</v>
      </c>
      <c r="M50" s="71">
        <v>15.129657123877191</v>
      </c>
      <c r="N50" s="70" t="s">
        <v>0</v>
      </c>
      <c r="O50" s="258" t="s">
        <v>0</v>
      </c>
      <c r="P50" s="70" t="s">
        <v>0</v>
      </c>
      <c r="Q50" s="258" t="s">
        <v>0</v>
      </c>
      <c r="R50" s="70" t="s">
        <v>0</v>
      </c>
      <c r="S50" s="258" t="s">
        <v>0</v>
      </c>
      <c r="T50" s="71" t="s">
        <v>0</v>
      </c>
      <c r="U50" s="71" t="s">
        <v>0</v>
      </c>
      <c r="V50" s="70" t="s">
        <v>0</v>
      </c>
      <c r="W50" s="71" t="s">
        <v>0</v>
      </c>
      <c r="X50" s="70" t="s">
        <v>0</v>
      </c>
      <c r="Y50" s="71" t="s">
        <v>0</v>
      </c>
      <c r="Z50" s="70" t="s">
        <v>0</v>
      </c>
      <c r="AA50" s="258" t="s">
        <v>0</v>
      </c>
      <c r="AB50" s="71" t="s">
        <v>0</v>
      </c>
      <c r="AC50" s="71" t="s">
        <v>0</v>
      </c>
      <c r="AD50" s="70" t="s">
        <v>0</v>
      </c>
      <c r="AE50" s="258" t="s">
        <v>0</v>
      </c>
      <c r="AF50" s="71" t="s">
        <v>0</v>
      </c>
      <c r="AG50" s="258" t="s">
        <v>0</v>
      </c>
      <c r="AH50" s="70">
        <v>93.899698015423198</v>
      </c>
      <c r="AI50" s="258">
        <v>5.4732108070389947</v>
      </c>
      <c r="AJ50" s="74">
        <v>95.353160559014086</v>
      </c>
      <c r="AK50" s="260">
        <v>3.9371684561846911</v>
      </c>
      <c r="AL50" s="71">
        <v>92.125976834165499</v>
      </c>
      <c r="AM50" s="258">
        <v>6.7188070547069207</v>
      </c>
      <c r="AN50" s="70" t="s">
        <v>0</v>
      </c>
      <c r="AO50" s="258" t="s">
        <v>0</v>
      </c>
      <c r="AP50" s="70" t="s">
        <v>0</v>
      </c>
      <c r="AQ50" s="258" t="s">
        <v>0</v>
      </c>
      <c r="AR50" s="70" t="s">
        <v>0</v>
      </c>
      <c r="AS50" s="258" t="s">
        <v>0</v>
      </c>
      <c r="AT50" s="70" t="s">
        <v>0</v>
      </c>
      <c r="AU50" s="258" t="s">
        <v>0</v>
      </c>
      <c r="AV50" s="268">
        <v>112.49679809723899</v>
      </c>
      <c r="AW50" s="269">
        <v>13.245980692330731</v>
      </c>
      <c r="AX50" s="268">
        <v>105.19154946126234</v>
      </c>
      <c r="AY50" s="269">
        <v>1.94533042338387</v>
      </c>
      <c r="AZ50" s="267" t="s">
        <v>0</v>
      </c>
      <c r="BA50" s="270" t="s">
        <v>0</v>
      </c>
      <c r="BC50" s="292" t="s">
        <v>106</v>
      </c>
      <c r="BD50" s="292"/>
    </row>
    <row r="51" spans="2:56" ht="17" customHeight="1">
      <c r="B51" s="252"/>
      <c r="C51" s="272" t="s">
        <v>565</v>
      </c>
      <c r="D51" s="273">
        <v>301.46674503790581</v>
      </c>
      <c r="E51" s="274">
        <v>44.81105210965945</v>
      </c>
      <c r="F51" s="277">
        <v>429.03577274623285</v>
      </c>
      <c r="G51" s="278">
        <v>53.585684734565795</v>
      </c>
      <c r="H51" s="276">
        <v>389.35376080524111</v>
      </c>
      <c r="I51" s="276">
        <v>55.095510813547577</v>
      </c>
      <c r="J51" s="277">
        <v>438.96500603671501</v>
      </c>
      <c r="K51" s="276">
        <v>49.401286650030769</v>
      </c>
      <c r="L51" s="277">
        <v>400.22186297186994</v>
      </c>
      <c r="M51" s="276">
        <v>59.945405026577937</v>
      </c>
      <c r="N51" s="277">
        <v>145.76607071294737</v>
      </c>
      <c r="O51" s="278">
        <v>9.0597695613584097</v>
      </c>
      <c r="P51" s="277">
        <v>353.05085141890464</v>
      </c>
      <c r="Q51" s="278">
        <v>54.075213589326417</v>
      </c>
      <c r="R51" s="277">
        <v>278.78673926163339</v>
      </c>
      <c r="S51" s="278">
        <v>51.164050418820388</v>
      </c>
      <c r="T51" s="276">
        <v>259.06303779814863</v>
      </c>
      <c r="U51" s="276">
        <v>32.96303082925121</v>
      </c>
      <c r="V51" s="277">
        <v>285.82315515994947</v>
      </c>
      <c r="W51" s="276">
        <v>38.067154633821609</v>
      </c>
      <c r="X51" s="277">
        <v>282.67380876254498</v>
      </c>
      <c r="Y51" s="276">
        <v>47.581093767859684</v>
      </c>
      <c r="Z51" s="277">
        <v>283.56202753860731</v>
      </c>
      <c r="AA51" s="278">
        <v>14.207959898866349</v>
      </c>
      <c r="AB51" s="276">
        <v>334.21210991182556</v>
      </c>
      <c r="AC51" s="276">
        <v>8.8332016801640894</v>
      </c>
      <c r="AD51" s="277">
        <v>333.67163623588721</v>
      </c>
      <c r="AE51" s="278">
        <v>36.121800455296061</v>
      </c>
      <c r="AF51" s="276">
        <v>364.16318154046803</v>
      </c>
      <c r="AG51" s="278">
        <v>9.1499878813550009</v>
      </c>
      <c r="AH51" s="277">
        <v>173.56193787518592</v>
      </c>
      <c r="AI51" s="278">
        <v>8.0967918695087047</v>
      </c>
      <c r="AJ51" s="276">
        <v>172.39287910736269</v>
      </c>
      <c r="AK51" s="278">
        <v>18.001397181006258</v>
      </c>
      <c r="AL51" s="276">
        <v>179.36825312521623</v>
      </c>
      <c r="AM51" s="278">
        <v>15.589077262039849</v>
      </c>
      <c r="AN51" s="277">
        <v>268.59968098033255</v>
      </c>
      <c r="AO51" s="278">
        <v>31.697177761259852</v>
      </c>
      <c r="AP51" s="281">
        <v>141.53057871493397</v>
      </c>
      <c r="AQ51" s="282">
        <v>14.343030623398789</v>
      </c>
      <c r="AR51" s="281">
        <v>157.33054921405005</v>
      </c>
      <c r="AS51" s="282">
        <v>24.591469728606178</v>
      </c>
      <c r="AT51" s="281">
        <v>265.62252352039008</v>
      </c>
      <c r="AU51" s="282">
        <v>23.01819190256543</v>
      </c>
      <c r="AV51" s="281">
        <v>204.23379800304687</v>
      </c>
      <c r="AW51" s="282">
        <v>19.232389134018966</v>
      </c>
      <c r="AX51" s="281">
        <v>179.43095075775796</v>
      </c>
      <c r="AY51" s="282">
        <v>1.6695017615857812</v>
      </c>
      <c r="AZ51" s="283" t="s">
        <v>0</v>
      </c>
      <c r="BA51" s="284" t="s">
        <v>0</v>
      </c>
      <c r="BC51" s="285"/>
      <c r="BD51" s="285"/>
    </row>
    <row r="52" spans="2:56" ht="17" customHeight="1">
      <c r="B52" s="235" t="s">
        <v>54</v>
      </c>
      <c r="C52" s="267" t="s">
        <v>10</v>
      </c>
      <c r="D52" s="70" t="s">
        <v>0</v>
      </c>
      <c r="E52" s="71" t="s">
        <v>0</v>
      </c>
      <c r="F52" s="259">
        <v>162.46779273118429</v>
      </c>
      <c r="G52" s="260">
        <v>21.252737992767258</v>
      </c>
      <c r="H52" s="74">
        <v>80.844655273971512</v>
      </c>
      <c r="I52" s="74">
        <v>8.5731637893208656</v>
      </c>
      <c r="J52" s="259">
        <v>142.72011659315342</v>
      </c>
      <c r="K52" s="74">
        <v>28.228320052262301</v>
      </c>
      <c r="L52" s="259">
        <v>80.622321693560508</v>
      </c>
      <c r="M52" s="74">
        <v>1.2622321713829188</v>
      </c>
      <c r="N52" s="70" t="s">
        <v>0</v>
      </c>
      <c r="O52" s="258" t="s">
        <v>0</v>
      </c>
      <c r="P52" s="70" t="s">
        <v>0</v>
      </c>
      <c r="Q52" s="258" t="s">
        <v>0</v>
      </c>
      <c r="R52" s="70" t="s">
        <v>0</v>
      </c>
      <c r="S52" s="258" t="s">
        <v>0</v>
      </c>
      <c r="T52" s="74" t="s">
        <v>0</v>
      </c>
      <c r="U52" s="74" t="s">
        <v>0</v>
      </c>
      <c r="V52" s="259" t="s">
        <v>0</v>
      </c>
      <c r="W52" s="74" t="s">
        <v>0</v>
      </c>
      <c r="X52" s="259" t="s">
        <v>0</v>
      </c>
      <c r="Y52" s="74" t="s">
        <v>0</v>
      </c>
      <c r="Z52" s="70" t="s">
        <v>0</v>
      </c>
      <c r="AA52" s="258" t="s">
        <v>0</v>
      </c>
      <c r="AB52" s="71" t="s">
        <v>0</v>
      </c>
      <c r="AC52" s="71" t="s">
        <v>0</v>
      </c>
      <c r="AD52" s="70" t="s">
        <v>0</v>
      </c>
      <c r="AE52" s="258" t="s">
        <v>0</v>
      </c>
      <c r="AF52" s="71" t="s">
        <v>0</v>
      </c>
      <c r="AG52" s="258" t="s">
        <v>0</v>
      </c>
      <c r="AH52" s="259">
        <v>85.604817045966172</v>
      </c>
      <c r="AI52" s="260">
        <v>5.9493261786323517</v>
      </c>
      <c r="AJ52" s="74">
        <v>113.3475430642445</v>
      </c>
      <c r="AK52" s="260">
        <v>6.679330478445519</v>
      </c>
      <c r="AL52" s="71">
        <v>123.75275585401249</v>
      </c>
      <c r="AM52" s="258">
        <v>7.1306350369379956</v>
      </c>
      <c r="AN52" s="70" t="s">
        <v>0</v>
      </c>
      <c r="AO52" s="258" t="s">
        <v>0</v>
      </c>
      <c r="AP52" s="70" t="s">
        <v>0</v>
      </c>
      <c r="AQ52" s="258" t="s">
        <v>0</v>
      </c>
      <c r="AR52" s="70" t="s">
        <v>0</v>
      </c>
      <c r="AS52" s="258" t="s">
        <v>0</v>
      </c>
      <c r="AT52" s="70" t="s">
        <v>0</v>
      </c>
      <c r="AU52" s="258" t="s">
        <v>0</v>
      </c>
      <c r="AV52" s="288">
        <v>101.68294093199466</v>
      </c>
      <c r="AW52" s="289">
        <v>12.311445835160193</v>
      </c>
      <c r="AX52" s="288">
        <v>89.172828133239008</v>
      </c>
      <c r="AY52" s="289">
        <v>4.2899441020075599</v>
      </c>
      <c r="AZ52" s="66" t="s">
        <v>0</v>
      </c>
      <c r="BA52" s="293" t="s">
        <v>0</v>
      </c>
    </row>
    <row r="53" spans="2:56" ht="17" customHeight="1">
      <c r="B53" s="252"/>
      <c r="C53" s="272" t="s">
        <v>566</v>
      </c>
      <c r="D53" s="286">
        <v>295.74427106550178</v>
      </c>
      <c r="E53" s="287">
        <v>59.268625985905331</v>
      </c>
      <c r="F53" s="277">
        <v>339.34570524509138</v>
      </c>
      <c r="G53" s="278">
        <v>46.562625742294287</v>
      </c>
      <c r="H53" s="276">
        <v>275.39774274317875</v>
      </c>
      <c r="I53" s="276">
        <v>49.196115156717156</v>
      </c>
      <c r="J53" s="277">
        <v>298.53169743372649</v>
      </c>
      <c r="K53" s="276">
        <v>48.765824190977909</v>
      </c>
      <c r="L53" s="277">
        <v>287.84947443504637</v>
      </c>
      <c r="M53" s="276">
        <v>42.307805216124613</v>
      </c>
      <c r="N53" s="277">
        <v>168.63387871689065</v>
      </c>
      <c r="O53" s="278">
        <v>12.172571118496966</v>
      </c>
      <c r="P53" s="277">
        <v>251.51418038755378</v>
      </c>
      <c r="Q53" s="278">
        <v>45.949434557955897</v>
      </c>
      <c r="R53" s="277">
        <v>68.279363307622916</v>
      </c>
      <c r="S53" s="278">
        <v>17.94036572340768</v>
      </c>
      <c r="T53" s="276">
        <v>175.88783587862625</v>
      </c>
      <c r="U53" s="276">
        <v>20.622555045537869</v>
      </c>
      <c r="V53" s="277">
        <v>303.86913862418572</v>
      </c>
      <c r="W53" s="276">
        <v>38.7384703300377</v>
      </c>
      <c r="X53" s="277">
        <v>235.37761435159601</v>
      </c>
      <c r="Y53" s="276">
        <v>38.893167749187441</v>
      </c>
      <c r="Z53" s="277">
        <v>314.22498989408945</v>
      </c>
      <c r="AA53" s="278">
        <v>17.536534609801343</v>
      </c>
      <c r="AB53" s="276">
        <v>353.54082036717682</v>
      </c>
      <c r="AC53" s="276">
        <v>22.640754832513036</v>
      </c>
      <c r="AD53" s="277">
        <v>362.14010426379008</v>
      </c>
      <c r="AE53" s="278">
        <v>14.096737376511285</v>
      </c>
      <c r="AF53" s="276">
        <v>385.73962791681134</v>
      </c>
      <c r="AG53" s="278">
        <v>8.469023358687723</v>
      </c>
      <c r="AH53" s="277">
        <v>116.25286571168802</v>
      </c>
      <c r="AI53" s="278">
        <v>14.627313660203997</v>
      </c>
      <c r="AJ53" s="276">
        <v>104.75760427760747</v>
      </c>
      <c r="AK53" s="278">
        <v>13.338024509548301</v>
      </c>
      <c r="AL53" s="276">
        <v>82.38736231910022</v>
      </c>
      <c r="AM53" s="278">
        <v>13.059840176282583</v>
      </c>
      <c r="AN53" s="277">
        <v>186.23305501307382</v>
      </c>
      <c r="AO53" s="278">
        <v>37.093531980292894</v>
      </c>
      <c r="AP53" s="281">
        <v>76.645144051641935</v>
      </c>
      <c r="AQ53" s="282">
        <v>2.8638086223481913</v>
      </c>
      <c r="AR53" s="281">
        <v>129.44935420484134</v>
      </c>
      <c r="AS53" s="282">
        <v>4.4540916277893761</v>
      </c>
      <c r="AT53" s="281">
        <v>277.84581315211233</v>
      </c>
      <c r="AU53" s="282">
        <v>19.773101652818603</v>
      </c>
      <c r="AV53" s="281">
        <v>111.10964890342575</v>
      </c>
      <c r="AW53" s="282">
        <v>11.080815472679316</v>
      </c>
      <c r="AX53" s="281">
        <v>100.52549938729089</v>
      </c>
      <c r="AY53" s="282">
        <v>4.8264674452454894</v>
      </c>
      <c r="AZ53" s="283" t="s">
        <v>0</v>
      </c>
      <c r="BA53" s="284" t="s">
        <v>0</v>
      </c>
    </row>
  </sheetData>
  <mergeCells count="54">
    <mergeCell ref="N2:U2"/>
    <mergeCell ref="B3:C5"/>
    <mergeCell ref="B44:B45"/>
    <mergeCell ref="B46:B47"/>
    <mergeCell ref="B48:B4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X4:Y4"/>
    <mergeCell ref="Z4:AA4"/>
    <mergeCell ref="AB4:AC4"/>
    <mergeCell ref="AD4:AE4"/>
    <mergeCell ref="B52:B53"/>
    <mergeCell ref="B32:B33"/>
    <mergeCell ref="B34:B35"/>
    <mergeCell ref="B36:B37"/>
    <mergeCell ref="B38:B39"/>
    <mergeCell ref="B40:B41"/>
    <mergeCell ref="B42:B43"/>
    <mergeCell ref="B50:B51"/>
    <mergeCell ref="J4:K4"/>
    <mergeCell ref="L4:M4"/>
    <mergeCell ref="P4:Q4"/>
    <mergeCell ref="T4:U4"/>
    <mergeCell ref="V4:W4"/>
    <mergeCell ref="B6:B7"/>
    <mergeCell ref="B8:B9"/>
    <mergeCell ref="D4:E4"/>
    <mergeCell ref="F4:G4"/>
    <mergeCell ref="H4:I4"/>
    <mergeCell ref="D3:AM3"/>
    <mergeCell ref="BC50:BD50"/>
    <mergeCell ref="AF4:AG4"/>
    <mergeCell ref="AJ4:AK4"/>
    <mergeCell ref="AL4:AM4"/>
    <mergeCell ref="AH4:AI4"/>
    <mergeCell ref="N4:O4"/>
    <mergeCell ref="R4:S4"/>
    <mergeCell ref="AN4:AO4"/>
    <mergeCell ref="AP4:AQ4"/>
    <mergeCell ref="AR4:AS4"/>
    <mergeCell ref="AT4:AU4"/>
    <mergeCell ref="AV4:AW4"/>
    <mergeCell ref="AX4:AY4"/>
    <mergeCell ref="AN3:AY3"/>
    <mergeCell ref="AZ3:BA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1D952-BF92-6246-A7C2-1CE5400FBC02}">
  <dimension ref="B1:S54"/>
  <sheetViews>
    <sheetView zoomScale="120" zoomScaleNormal="120" workbookViewId="0">
      <selection sqref="A1:XFD1048576"/>
    </sheetView>
  </sheetViews>
  <sheetFormatPr baseColWidth="10" defaultColWidth="12.5" defaultRowHeight="16"/>
  <cols>
    <col min="1" max="2" width="12.5" style="66"/>
    <col min="3" max="3" width="15.33203125" style="66" customWidth="1"/>
    <col min="4" max="4" width="14.83203125" style="74" customWidth="1"/>
    <col min="5" max="5" width="10.5" style="74" customWidth="1"/>
    <col min="6" max="6" width="14.83203125" style="74" customWidth="1"/>
    <col min="7" max="7" width="12.5" style="74" customWidth="1"/>
    <col min="8" max="8" width="13" style="66" customWidth="1"/>
    <col min="9" max="9" width="55.33203125" style="294" customWidth="1"/>
    <col min="10" max="10" width="15.6640625" style="66" customWidth="1"/>
    <col min="11" max="11" width="24" style="66" customWidth="1"/>
    <col min="12" max="12" width="12.5" style="66" customWidth="1"/>
    <col min="13" max="13" width="20.5" style="66" customWidth="1"/>
    <col min="14" max="14" width="20.5" style="295" customWidth="1"/>
    <col min="15" max="15" width="19" style="66" customWidth="1"/>
    <col min="16" max="16" width="17.83203125" style="66" customWidth="1"/>
    <col min="17" max="17" width="17" style="66" customWidth="1"/>
    <col min="18" max="18" width="14.1640625" style="66" customWidth="1"/>
    <col min="19" max="19" width="59.5" style="294" customWidth="1"/>
    <col min="20" max="16384" width="12.5" style="66"/>
  </cols>
  <sheetData>
    <row r="1" spans="2:14">
      <c r="B1" s="231" t="s">
        <v>567</v>
      </c>
    </row>
    <row r="2" spans="2:14" ht="15" customHeight="1">
      <c r="N2" s="66"/>
    </row>
    <row r="3" spans="2:14" ht="16.5" customHeight="1">
      <c r="B3" s="235" t="s">
        <v>1</v>
      </c>
      <c r="C3" s="243"/>
      <c r="D3" s="240" t="s">
        <v>2</v>
      </c>
      <c r="E3" s="241"/>
      <c r="F3" s="241"/>
      <c r="G3" s="241"/>
      <c r="H3" s="235" t="s">
        <v>3</v>
      </c>
      <c r="I3" s="243"/>
      <c r="N3" s="66"/>
    </row>
    <row r="4" spans="2:14" ht="16.5" customHeight="1">
      <c r="B4" s="244"/>
      <c r="C4" s="296"/>
      <c r="D4" s="237" t="s">
        <v>247</v>
      </c>
      <c r="E4" s="238"/>
      <c r="F4" s="237" t="s">
        <v>246</v>
      </c>
      <c r="G4" s="239"/>
      <c r="H4" s="244"/>
      <c r="I4" s="296"/>
      <c r="N4" s="66"/>
    </row>
    <row r="5" spans="2:14" ht="34">
      <c r="B5" s="252"/>
      <c r="C5" s="254"/>
      <c r="D5" s="255" t="s">
        <v>5</v>
      </c>
      <c r="E5" s="256" t="s">
        <v>6</v>
      </c>
      <c r="F5" s="70" t="s">
        <v>5</v>
      </c>
      <c r="G5" s="258" t="s">
        <v>6</v>
      </c>
      <c r="H5" s="283" t="s">
        <v>7</v>
      </c>
      <c r="I5" s="284" t="s">
        <v>78</v>
      </c>
      <c r="N5" s="66"/>
    </row>
    <row r="6" spans="2:14" ht="17" customHeight="1">
      <c r="B6" s="235" t="s">
        <v>9</v>
      </c>
      <c r="C6" s="270" t="s">
        <v>10</v>
      </c>
      <c r="D6" s="259">
        <v>69.463534045135177</v>
      </c>
      <c r="E6" s="74">
        <v>2.9683041439141493</v>
      </c>
      <c r="F6" s="70">
        <v>95.157536990591169</v>
      </c>
      <c r="G6" s="258">
        <v>1.6468314959027472</v>
      </c>
      <c r="H6" s="267" t="s">
        <v>0</v>
      </c>
      <c r="I6" s="297" t="s">
        <v>0</v>
      </c>
      <c r="K6" s="271"/>
    </row>
    <row r="7" spans="2:14" ht="17" customHeight="1">
      <c r="B7" s="252"/>
      <c r="C7" s="298" t="s">
        <v>548</v>
      </c>
      <c r="D7" s="299">
        <v>76.539986653638152</v>
      </c>
      <c r="E7" s="300">
        <v>5.1525077652364004</v>
      </c>
      <c r="F7" s="259">
        <v>31.35473954397213</v>
      </c>
      <c r="G7" s="260">
        <v>6.1010919081355306</v>
      </c>
      <c r="H7" s="283" t="s">
        <v>0</v>
      </c>
      <c r="I7" s="301" t="s">
        <v>0</v>
      </c>
    </row>
    <row r="8" spans="2:14" ht="17" customHeight="1">
      <c r="B8" s="235" t="s">
        <v>12</v>
      </c>
      <c r="C8" s="270" t="s">
        <v>10</v>
      </c>
      <c r="D8" s="70">
        <v>63.141411314589824</v>
      </c>
      <c r="E8" s="71">
        <v>3.6036797484541467</v>
      </c>
      <c r="F8" s="70">
        <v>102.891061841073</v>
      </c>
      <c r="G8" s="258">
        <v>10.15191541651666</v>
      </c>
      <c r="H8" s="267" t="s">
        <v>0</v>
      </c>
      <c r="I8" s="297" t="s">
        <v>0</v>
      </c>
      <c r="K8" s="271"/>
    </row>
    <row r="9" spans="2:14" ht="17" customHeight="1">
      <c r="B9" s="252"/>
      <c r="C9" s="298" t="s">
        <v>549</v>
      </c>
      <c r="D9" s="299">
        <v>10.051157298314207</v>
      </c>
      <c r="E9" s="300">
        <v>0.34421688210422496</v>
      </c>
      <c r="F9" s="277">
        <v>31.687246105921968</v>
      </c>
      <c r="G9" s="278">
        <v>7.5667364805060613</v>
      </c>
      <c r="H9" s="283" t="s">
        <v>0</v>
      </c>
      <c r="I9" s="301" t="s">
        <v>0</v>
      </c>
    </row>
    <row r="10" spans="2:14" ht="17">
      <c r="B10" s="235" t="s">
        <v>14</v>
      </c>
      <c r="C10" s="270" t="s">
        <v>10</v>
      </c>
      <c r="D10" s="70">
        <v>77.009365169337514</v>
      </c>
      <c r="E10" s="71">
        <v>4.1314100017297219</v>
      </c>
      <c r="F10" s="259">
        <v>103.1796705197785</v>
      </c>
      <c r="G10" s="260">
        <v>0.79438749528085584</v>
      </c>
      <c r="H10" s="267" t="s">
        <v>131</v>
      </c>
      <c r="I10" s="302" t="s">
        <v>132</v>
      </c>
      <c r="K10" s="271"/>
    </row>
    <row r="11" spans="2:14" ht="17" customHeight="1">
      <c r="B11" s="252"/>
      <c r="C11" s="298" t="s">
        <v>550</v>
      </c>
      <c r="D11" s="299">
        <v>29.749254394432892</v>
      </c>
      <c r="E11" s="300">
        <v>2.9752053623076455</v>
      </c>
      <c r="F11" s="259">
        <v>54.129547455651014</v>
      </c>
      <c r="G11" s="260">
        <v>9.9254419483856484</v>
      </c>
      <c r="H11" s="283" t="s">
        <v>0</v>
      </c>
      <c r="I11" s="303"/>
    </row>
    <row r="12" spans="2:14" ht="17">
      <c r="B12" s="235" t="s">
        <v>16</v>
      </c>
      <c r="C12" s="270" t="s">
        <v>10</v>
      </c>
      <c r="D12" s="70">
        <v>88.482610048229674</v>
      </c>
      <c r="E12" s="71">
        <v>5.0127662362637828</v>
      </c>
      <c r="F12" s="70">
        <v>94.79213908667667</v>
      </c>
      <c r="G12" s="258">
        <v>10.901404389669596</v>
      </c>
      <c r="H12" s="267" t="s">
        <v>133</v>
      </c>
      <c r="I12" s="302" t="s">
        <v>134</v>
      </c>
      <c r="K12" s="271"/>
    </row>
    <row r="13" spans="2:14" ht="37" customHeight="1">
      <c r="B13" s="252"/>
      <c r="C13" s="298" t="s">
        <v>551</v>
      </c>
      <c r="D13" s="299">
        <v>3.1121341383135621</v>
      </c>
      <c r="E13" s="300">
        <v>0.34260029943265891</v>
      </c>
      <c r="F13" s="277">
        <v>34.537078467123969</v>
      </c>
      <c r="G13" s="278">
        <v>6.0965251120588686</v>
      </c>
      <c r="H13" s="283" t="s">
        <v>0</v>
      </c>
      <c r="I13" s="303"/>
    </row>
    <row r="14" spans="2:14" ht="64" customHeight="1">
      <c r="B14" s="235" t="s">
        <v>20</v>
      </c>
      <c r="C14" s="270" t="s">
        <v>10</v>
      </c>
      <c r="D14" s="70">
        <v>77.98629479369427</v>
      </c>
      <c r="E14" s="71">
        <v>1.6447306178176517</v>
      </c>
      <c r="F14" s="259">
        <v>90.296501350566999</v>
      </c>
      <c r="G14" s="260">
        <v>4.9121177652199819</v>
      </c>
      <c r="H14" s="267" t="s">
        <v>135</v>
      </c>
      <c r="I14" s="297" t="s">
        <v>136</v>
      </c>
      <c r="K14" s="271"/>
    </row>
    <row r="15" spans="2:14" ht="52" customHeight="1">
      <c r="B15" s="252"/>
      <c r="C15" s="298" t="s">
        <v>552</v>
      </c>
      <c r="D15" s="299">
        <v>60.706137553792239</v>
      </c>
      <c r="E15" s="300">
        <v>8.5571550094449833</v>
      </c>
      <c r="F15" s="259">
        <v>44.006524079941578</v>
      </c>
      <c r="G15" s="260">
        <v>8.6383698830788411</v>
      </c>
      <c r="H15" s="283" t="s">
        <v>137</v>
      </c>
      <c r="I15" s="301" t="s">
        <v>138</v>
      </c>
    </row>
    <row r="16" spans="2:14" ht="78" customHeight="1">
      <c r="B16" s="235" t="s">
        <v>22</v>
      </c>
      <c r="C16" s="270" t="s">
        <v>10</v>
      </c>
      <c r="D16" s="70">
        <v>70.589586142676168</v>
      </c>
      <c r="E16" s="71">
        <v>1.5784162240596633</v>
      </c>
      <c r="F16" s="70">
        <v>93.450286295259502</v>
      </c>
      <c r="G16" s="258">
        <v>3.8017657000215155</v>
      </c>
      <c r="H16" s="267" t="s">
        <v>139</v>
      </c>
      <c r="I16" s="297" t="s">
        <v>140</v>
      </c>
      <c r="K16" s="271"/>
    </row>
    <row r="17" spans="2:11" ht="54" customHeight="1">
      <c r="B17" s="252"/>
      <c r="C17" s="298" t="s">
        <v>553</v>
      </c>
      <c r="D17" s="299">
        <v>106.57294943365214</v>
      </c>
      <c r="E17" s="300">
        <v>10.034533267072822</v>
      </c>
      <c r="F17" s="277">
        <v>57.957614844185912</v>
      </c>
      <c r="G17" s="278">
        <v>10.959825495876803</v>
      </c>
      <c r="H17" s="283" t="s">
        <v>141</v>
      </c>
      <c r="I17" s="301" t="s">
        <v>142</v>
      </c>
    </row>
    <row r="18" spans="2:11" ht="51">
      <c r="B18" s="235" t="s">
        <v>24</v>
      </c>
      <c r="C18" s="270" t="s">
        <v>10</v>
      </c>
      <c r="D18" s="70">
        <v>70.886109022804987</v>
      </c>
      <c r="E18" s="71">
        <v>3.5642073880871323</v>
      </c>
      <c r="F18" s="259">
        <v>100.7345576062455</v>
      </c>
      <c r="G18" s="260">
        <v>6.3639408168680207</v>
      </c>
      <c r="H18" s="267" t="s">
        <v>143</v>
      </c>
      <c r="I18" s="297" t="s">
        <v>144</v>
      </c>
      <c r="K18" s="271"/>
    </row>
    <row r="19" spans="2:11" ht="41" customHeight="1">
      <c r="B19" s="252"/>
      <c r="C19" s="298" t="s">
        <v>554</v>
      </c>
      <c r="D19" s="299">
        <v>101.37608174026127</v>
      </c>
      <c r="E19" s="300">
        <v>11.058232539644628</v>
      </c>
      <c r="F19" s="259">
        <v>48.746632415010701</v>
      </c>
      <c r="G19" s="260">
        <v>8.8656001050795137</v>
      </c>
      <c r="H19" s="283" t="s">
        <v>145</v>
      </c>
      <c r="I19" s="301" t="s">
        <v>146</v>
      </c>
    </row>
    <row r="20" spans="2:11" ht="32" customHeight="1">
      <c r="B20" s="235" t="s">
        <v>26</v>
      </c>
      <c r="C20" s="270" t="s">
        <v>10</v>
      </c>
      <c r="D20" s="70">
        <v>71.652066593434157</v>
      </c>
      <c r="E20" s="71">
        <v>2.5063177225390132</v>
      </c>
      <c r="F20" s="70">
        <v>98.282346592558326</v>
      </c>
      <c r="G20" s="258">
        <v>6.2972513783689639</v>
      </c>
      <c r="H20" s="267" t="s">
        <v>147</v>
      </c>
      <c r="I20" s="302" t="s">
        <v>148</v>
      </c>
      <c r="K20" s="271"/>
    </row>
    <row r="21" spans="2:11" ht="32" customHeight="1">
      <c r="B21" s="252"/>
      <c r="C21" s="298" t="s">
        <v>555</v>
      </c>
      <c r="D21" s="299">
        <v>90.818496426430684</v>
      </c>
      <c r="E21" s="300">
        <v>5.8020649433764797</v>
      </c>
      <c r="F21" s="277">
        <v>45.318135184647872</v>
      </c>
      <c r="G21" s="278">
        <v>12.866624066951793</v>
      </c>
      <c r="H21" s="283" t="s">
        <v>0</v>
      </c>
      <c r="I21" s="303"/>
    </row>
    <row r="22" spans="2:11" ht="24" customHeight="1">
      <c r="B22" s="235" t="s">
        <v>28</v>
      </c>
      <c r="C22" s="270" t="s">
        <v>10</v>
      </c>
      <c r="D22" s="70">
        <v>77.678489452995336</v>
      </c>
      <c r="E22" s="71">
        <v>1.1952943023158134</v>
      </c>
      <c r="F22" s="259">
        <v>103.29481381408168</v>
      </c>
      <c r="G22" s="260">
        <v>11.629012320124945</v>
      </c>
      <c r="H22" s="267" t="s">
        <v>149</v>
      </c>
      <c r="I22" s="302" t="s">
        <v>150</v>
      </c>
      <c r="K22" s="271"/>
    </row>
    <row r="23" spans="2:11" ht="23" customHeight="1">
      <c r="B23" s="252"/>
      <c r="C23" s="298" t="s">
        <v>556</v>
      </c>
      <c r="D23" s="299">
        <v>59.292997677665312</v>
      </c>
      <c r="E23" s="300">
        <v>3.8305365336548576</v>
      </c>
      <c r="F23" s="259">
        <v>46.948918869074504</v>
      </c>
      <c r="G23" s="260">
        <v>7.9156460325759328</v>
      </c>
      <c r="H23" s="283" t="s">
        <v>0</v>
      </c>
      <c r="I23" s="303"/>
    </row>
    <row r="24" spans="2:11" ht="17" customHeight="1">
      <c r="B24" s="235" t="s">
        <v>30</v>
      </c>
      <c r="C24" s="270" t="s">
        <v>10</v>
      </c>
      <c r="D24" s="70">
        <v>72.84159581537449</v>
      </c>
      <c r="E24" s="71">
        <v>2.1281792175514087</v>
      </c>
      <c r="F24" s="70">
        <v>161.352521367072</v>
      </c>
      <c r="G24" s="258">
        <v>21.201839975957341</v>
      </c>
      <c r="H24" s="267" t="s">
        <v>151</v>
      </c>
      <c r="I24" s="304" t="s">
        <v>152</v>
      </c>
      <c r="K24" s="271"/>
    </row>
    <row r="25" spans="2:11" ht="17" customHeight="1">
      <c r="B25" s="252"/>
      <c r="C25" s="298" t="s">
        <v>557</v>
      </c>
      <c r="D25" s="299" t="s">
        <v>0</v>
      </c>
      <c r="E25" s="300" t="s">
        <v>0</v>
      </c>
      <c r="F25" s="299" t="s">
        <v>0</v>
      </c>
      <c r="G25" s="305" t="s">
        <v>0</v>
      </c>
      <c r="H25" s="283" t="s">
        <v>0</v>
      </c>
      <c r="I25" s="306" t="s">
        <v>0</v>
      </c>
    </row>
    <row r="26" spans="2:11" ht="17" customHeight="1">
      <c r="B26" s="235" t="s">
        <v>32</v>
      </c>
      <c r="C26" s="270" t="s">
        <v>10</v>
      </c>
      <c r="D26" s="70">
        <v>61.691017720893761</v>
      </c>
      <c r="E26" s="71">
        <v>2.3763116532550455</v>
      </c>
      <c r="F26" s="259">
        <v>92.996609495980167</v>
      </c>
      <c r="G26" s="260">
        <v>3.8990721036298872</v>
      </c>
      <c r="H26" s="267" t="s">
        <v>0</v>
      </c>
      <c r="I26" s="297" t="s">
        <v>0</v>
      </c>
      <c r="K26" s="271"/>
    </row>
    <row r="27" spans="2:11" ht="17" customHeight="1">
      <c r="B27" s="252"/>
      <c r="C27" s="298" t="s">
        <v>557</v>
      </c>
      <c r="D27" s="299">
        <v>76.594023865205273</v>
      </c>
      <c r="E27" s="300">
        <v>10.704430560852821</v>
      </c>
      <c r="F27" s="277">
        <v>28.096518826633414</v>
      </c>
      <c r="G27" s="278">
        <v>5.2555260294425752</v>
      </c>
      <c r="H27" s="283" t="s">
        <v>0</v>
      </c>
      <c r="I27" s="301" t="s">
        <v>0</v>
      </c>
    </row>
    <row r="28" spans="2:11" ht="45" customHeight="1">
      <c r="B28" s="235" t="s">
        <v>33</v>
      </c>
      <c r="C28" s="270" t="s">
        <v>10</v>
      </c>
      <c r="D28" s="70">
        <v>67.717223673381326</v>
      </c>
      <c r="E28" s="71">
        <v>6.2531670169645448</v>
      </c>
      <c r="F28" s="70">
        <v>95.232968082639331</v>
      </c>
      <c r="G28" s="258">
        <v>6.1897068204934067</v>
      </c>
      <c r="H28" s="267" t="s">
        <v>153</v>
      </c>
      <c r="I28" s="297" t="s">
        <v>154</v>
      </c>
      <c r="K28" s="271"/>
    </row>
    <row r="29" spans="2:11" ht="17" customHeight="1">
      <c r="B29" s="252"/>
      <c r="C29" s="298" t="s">
        <v>558</v>
      </c>
      <c r="D29" s="299">
        <v>10.924209886343759</v>
      </c>
      <c r="E29" s="300">
        <v>0.78844018624643153</v>
      </c>
      <c r="F29" s="259">
        <v>33.022496838691616</v>
      </c>
      <c r="G29" s="260">
        <v>4.6998436607654446</v>
      </c>
      <c r="H29" s="283">
        <v>86</v>
      </c>
      <c r="I29" s="301" t="s">
        <v>155</v>
      </c>
    </row>
    <row r="30" spans="2:11" ht="17" customHeight="1">
      <c r="B30" s="235" t="s">
        <v>35</v>
      </c>
      <c r="C30" s="270" t="s">
        <v>10</v>
      </c>
      <c r="D30" s="70">
        <v>334.85345403605606</v>
      </c>
      <c r="E30" s="71">
        <v>26.836590233777002</v>
      </c>
      <c r="F30" s="70">
        <v>150.75371879396019</v>
      </c>
      <c r="G30" s="258">
        <v>12.554326878123284</v>
      </c>
      <c r="H30" s="267" t="s">
        <v>0</v>
      </c>
      <c r="I30" s="297" t="s">
        <v>0</v>
      </c>
      <c r="K30" s="271"/>
    </row>
    <row r="31" spans="2:11" ht="17" customHeight="1">
      <c r="B31" s="252"/>
      <c r="C31" s="298" t="s">
        <v>558</v>
      </c>
      <c r="D31" s="299" t="s">
        <v>0</v>
      </c>
      <c r="E31" s="300" t="s">
        <v>0</v>
      </c>
      <c r="F31" s="299" t="s">
        <v>0</v>
      </c>
      <c r="G31" s="305" t="s">
        <v>0</v>
      </c>
      <c r="H31" s="283" t="s">
        <v>0</v>
      </c>
      <c r="I31" s="301" t="s">
        <v>0</v>
      </c>
    </row>
    <row r="32" spans="2:11" ht="36" customHeight="1">
      <c r="B32" s="235" t="s">
        <v>36</v>
      </c>
      <c r="C32" s="270" t="s">
        <v>10</v>
      </c>
      <c r="D32" s="70">
        <v>73.680059672945774</v>
      </c>
      <c r="E32" s="71">
        <v>8.5911338287805954</v>
      </c>
      <c r="F32" s="259">
        <v>110.82322812474534</v>
      </c>
      <c r="G32" s="260">
        <v>2.4676554996045388</v>
      </c>
      <c r="H32" s="267" t="s">
        <v>156</v>
      </c>
      <c r="I32" s="302" t="s">
        <v>157</v>
      </c>
      <c r="K32" s="271"/>
    </row>
    <row r="33" spans="2:17" ht="58" customHeight="1">
      <c r="B33" s="252"/>
      <c r="C33" s="298" t="s">
        <v>559</v>
      </c>
      <c r="D33" s="299">
        <v>19.736536036788063</v>
      </c>
      <c r="E33" s="300">
        <v>1.5537337081879956</v>
      </c>
      <c r="F33" s="277">
        <v>40.05342356316789</v>
      </c>
      <c r="G33" s="278">
        <v>5.5060747844066249</v>
      </c>
      <c r="H33" s="283" t="s">
        <v>0</v>
      </c>
      <c r="I33" s="303"/>
    </row>
    <row r="34" spans="2:17" ht="17" customHeight="1">
      <c r="B34" s="235" t="s">
        <v>38</v>
      </c>
      <c r="C34" s="270" t="s">
        <v>10</v>
      </c>
      <c r="D34" s="70">
        <v>65.329849571407252</v>
      </c>
      <c r="E34" s="71">
        <v>1.3394497801027541</v>
      </c>
      <c r="F34" s="70">
        <v>89.032817844348827</v>
      </c>
      <c r="G34" s="258">
        <v>3.7038441464072536</v>
      </c>
      <c r="H34" s="267" t="s">
        <v>0</v>
      </c>
      <c r="I34" s="297" t="s">
        <v>0</v>
      </c>
      <c r="K34" s="271"/>
    </row>
    <row r="35" spans="2:17" ht="17" customHeight="1">
      <c r="B35" s="252"/>
      <c r="C35" s="298" t="s">
        <v>559</v>
      </c>
      <c r="D35" s="299" t="s">
        <v>0</v>
      </c>
      <c r="E35" s="300" t="s">
        <v>0</v>
      </c>
      <c r="F35" s="299" t="s">
        <v>0</v>
      </c>
      <c r="G35" s="305" t="s">
        <v>0</v>
      </c>
      <c r="H35" s="283" t="s">
        <v>0</v>
      </c>
      <c r="I35" s="301" t="s">
        <v>0</v>
      </c>
    </row>
    <row r="36" spans="2:17" ht="68">
      <c r="B36" s="235" t="s">
        <v>39</v>
      </c>
      <c r="C36" s="270" t="s">
        <v>10</v>
      </c>
      <c r="D36" s="70">
        <v>66.541447227647495</v>
      </c>
      <c r="E36" s="71">
        <v>1.9959746209134719</v>
      </c>
      <c r="F36" s="70">
        <v>91.013963305376151</v>
      </c>
      <c r="G36" s="258">
        <v>8.1102822493713891</v>
      </c>
      <c r="H36" s="267" t="s">
        <v>158</v>
      </c>
      <c r="I36" s="297" t="s">
        <v>159</v>
      </c>
      <c r="K36" s="271"/>
      <c r="Q36" s="307"/>
    </row>
    <row r="37" spans="2:17" ht="51">
      <c r="B37" s="252"/>
      <c r="C37" s="298" t="s">
        <v>560</v>
      </c>
      <c r="D37" s="299">
        <v>113.08038226998737</v>
      </c>
      <c r="E37" s="300">
        <v>14.03519489236049</v>
      </c>
      <c r="F37" s="259">
        <v>51.550696604889993</v>
      </c>
      <c r="G37" s="260">
        <v>8.9358662268317808</v>
      </c>
      <c r="H37" s="283" t="s">
        <v>160</v>
      </c>
      <c r="I37" s="301" t="s">
        <v>161</v>
      </c>
      <c r="Q37" s="307"/>
    </row>
    <row r="38" spans="2:17" ht="17" customHeight="1">
      <c r="B38" s="235" t="s">
        <v>41</v>
      </c>
      <c r="C38" s="270" t="s">
        <v>10</v>
      </c>
      <c r="D38" s="70">
        <v>64.85607994757116</v>
      </c>
      <c r="E38" s="71">
        <v>1.9023039681365352</v>
      </c>
      <c r="F38" s="70">
        <v>92.195089829217991</v>
      </c>
      <c r="G38" s="258">
        <v>12.814157090429065</v>
      </c>
      <c r="H38" s="267" t="s">
        <v>0</v>
      </c>
      <c r="I38" s="297" t="s">
        <v>0</v>
      </c>
      <c r="K38" s="271"/>
      <c r="Q38" s="307"/>
    </row>
    <row r="39" spans="2:17" ht="17" customHeight="1">
      <c r="B39" s="252"/>
      <c r="C39" s="298" t="s">
        <v>560</v>
      </c>
      <c r="D39" s="299" t="s">
        <v>0</v>
      </c>
      <c r="E39" s="300" t="s">
        <v>0</v>
      </c>
      <c r="F39" s="308" t="s">
        <v>0</v>
      </c>
      <c r="G39" s="280" t="s">
        <v>0</v>
      </c>
      <c r="H39" s="283" t="s">
        <v>0</v>
      </c>
      <c r="I39" s="301" t="s">
        <v>0</v>
      </c>
      <c r="Q39" s="307"/>
    </row>
    <row r="40" spans="2:17" ht="17" customHeight="1">
      <c r="B40" s="235" t="s">
        <v>42</v>
      </c>
      <c r="C40" s="270" t="s">
        <v>10</v>
      </c>
      <c r="D40" s="70">
        <v>58.410119339966002</v>
      </c>
      <c r="E40" s="71">
        <v>0.6192230709608606</v>
      </c>
      <c r="F40" s="70">
        <v>98.891003015062338</v>
      </c>
      <c r="G40" s="258">
        <v>1.8803357247978414</v>
      </c>
      <c r="H40" s="267" t="s">
        <v>162</v>
      </c>
      <c r="I40" s="302" t="s">
        <v>163</v>
      </c>
      <c r="Q40" s="307"/>
    </row>
    <row r="41" spans="2:17" ht="17" customHeight="1">
      <c r="B41" s="252"/>
      <c r="C41" s="298" t="s">
        <v>560</v>
      </c>
      <c r="D41" s="299" t="s">
        <v>0</v>
      </c>
      <c r="E41" s="300" t="s">
        <v>0</v>
      </c>
      <c r="F41" s="299" t="s">
        <v>0</v>
      </c>
      <c r="G41" s="305" t="s">
        <v>0</v>
      </c>
      <c r="H41" s="283" t="s">
        <v>0</v>
      </c>
      <c r="I41" s="303"/>
      <c r="Q41" s="307"/>
    </row>
    <row r="42" spans="2:17" ht="34" customHeight="1">
      <c r="B42" s="235" t="s">
        <v>43</v>
      </c>
      <c r="C42" s="270" t="s">
        <v>10</v>
      </c>
      <c r="D42" s="70">
        <v>62.917983504561342</v>
      </c>
      <c r="E42" s="71">
        <v>2.6732035291232292</v>
      </c>
      <c r="F42" s="259">
        <v>110.27489264114168</v>
      </c>
      <c r="G42" s="260">
        <v>8.2435911284903991</v>
      </c>
      <c r="H42" s="267" t="s">
        <v>164</v>
      </c>
      <c r="I42" s="302" t="s">
        <v>165</v>
      </c>
      <c r="K42" s="271"/>
      <c r="Q42" s="307"/>
    </row>
    <row r="43" spans="2:17" ht="34" customHeight="1">
      <c r="B43" s="252"/>
      <c r="C43" s="298" t="s">
        <v>561</v>
      </c>
      <c r="D43" s="299">
        <v>59.871370495497217</v>
      </c>
      <c r="E43" s="300">
        <v>3.8710653513811852</v>
      </c>
      <c r="F43" s="259">
        <v>56.723791252370312</v>
      </c>
      <c r="G43" s="260">
        <v>8.5422245559870529</v>
      </c>
      <c r="H43" s="283" t="s">
        <v>0</v>
      </c>
      <c r="I43" s="303"/>
      <c r="Q43" s="307"/>
    </row>
    <row r="44" spans="2:17" ht="17" customHeight="1">
      <c r="B44" s="235" t="s">
        <v>45</v>
      </c>
      <c r="C44" s="270" t="s">
        <v>10</v>
      </c>
      <c r="D44" s="70">
        <v>65.890974122072663</v>
      </c>
      <c r="E44" s="71">
        <v>7.0769651283055497</v>
      </c>
      <c r="F44" s="70">
        <v>108.33427689021283</v>
      </c>
      <c r="G44" s="258">
        <v>18.13092400842552</v>
      </c>
      <c r="H44" s="267" t="s">
        <v>0</v>
      </c>
      <c r="I44" s="297" t="s">
        <v>0</v>
      </c>
      <c r="K44" s="271"/>
      <c r="Q44" s="307"/>
    </row>
    <row r="45" spans="2:17" ht="17" customHeight="1">
      <c r="B45" s="252"/>
      <c r="C45" s="298" t="s">
        <v>562</v>
      </c>
      <c r="D45" s="299">
        <v>80.407872365063682</v>
      </c>
      <c r="E45" s="300">
        <v>9.962846993685389</v>
      </c>
      <c r="F45" s="277">
        <v>64.143069558578873</v>
      </c>
      <c r="G45" s="278">
        <v>10.766882180857463</v>
      </c>
      <c r="H45" s="283" t="s">
        <v>0</v>
      </c>
      <c r="I45" s="301" t="s">
        <v>0</v>
      </c>
      <c r="Q45" s="307"/>
    </row>
    <row r="46" spans="2:17" ht="17" customHeight="1">
      <c r="B46" s="235" t="s">
        <v>48</v>
      </c>
      <c r="C46" s="270" t="s">
        <v>10</v>
      </c>
      <c r="D46" s="70">
        <v>61.686248440832166</v>
      </c>
      <c r="E46" s="71">
        <v>2.2892706224610708</v>
      </c>
      <c r="F46" s="259">
        <v>99.050074998118816</v>
      </c>
      <c r="G46" s="260">
        <v>8.4433852925333479</v>
      </c>
      <c r="H46" s="267" t="s">
        <v>0</v>
      </c>
      <c r="I46" s="297" t="s">
        <v>0</v>
      </c>
      <c r="K46" s="271"/>
      <c r="Q46" s="307"/>
    </row>
    <row r="47" spans="2:17" ht="17" customHeight="1">
      <c r="B47" s="252"/>
      <c r="C47" s="298" t="s">
        <v>563</v>
      </c>
      <c r="D47" s="299">
        <v>133.13696329977003</v>
      </c>
      <c r="E47" s="300">
        <v>15.83756792253792</v>
      </c>
      <c r="F47" s="259">
        <v>75.386292001326311</v>
      </c>
      <c r="G47" s="260">
        <v>12.080748523223011</v>
      </c>
      <c r="H47" s="283" t="s">
        <v>0</v>
      </c>
      <c r="I47" s="301" t="s">
        <v>0</v>
      </c>
      <c r="Q47" s="307"/>
    </row>
    <row r="48" spans="2:17" ht="17" customHeight="1">
      <c r="B48" s="235" t="s">
        <v>50</v>
      </c>
      <c r="C48" s="270" t="s">
        <v>10</v>
      </c>
      <c r="D48" s="70">
        <v>57.287886911495114</v>
      </c>
      <c r="E48" s="71">
        <v>8.2738758264517109</v>
      </c>
      <c r="F48" s="70">
        <v>113.70100350608165</v>
      </c>
      <c r="G48" s="258">
        <v>6.7255473898878035</v>
      </c>
      <c r="H48" s="267" t="s">
        <v>0</v>
      </c>
      <c r="I48" s="297" t="s">
        <v>0</v>
      </c>
      <c r="K48" s="271"/>
      <c r="Q48" s="307"/>
    </row>
    <row r="49" spans="2:17" ht="17" customHeight="1">
      <c r="B49" s="252"/>
      <c r="C49" s="298" t="s">
        <v>564</v>
      </c>
      <c r="D49" s="299">
        <v>7.5884272025129507</v>
      </c>
      <c r="E49" s="300">
        <v>2.1335723655480412</v>
      </c>
      <c r="F49" s="259">
        <v>69.798878784837157</v>
      </c>
      <c r="G49" s="260">
        <v>12.001816478153419</v>
      </c>
      <c r="H49" s="283" t="s">
        <v>0</v>
      </c>
      <c r="I49" s="301" t="s">
        <v>0</v>
      </c>
      <c r="Q49" s="307"/>
    </row>
    <row r="50" spans="2:17" ht="17" customHeight="1">
      <c r="B50" s="235" t="s">
        <v>52</v>
      </c>
      <c r="C50" s="270" t="s">
        <v>10</v>
      </c>
      <c r="D50" s="70">
        <v>58.211795825463675</v>
      </c>
      <c r="E50" s="71">
        <v>2.6551177144550508</v>
      </c>
      <c r="F50" s="70">
        <v>200.69490757488336</v>
      </c>
      <c r="G50" s="258">
        <v>24.55422676282987</v>
      </c>
      <c r="H50" s="267" t="s">
        <v>0</v>
      </c>
      <c r="I50" s="297" t="s">
        <v>0</v>
      </c>
      <c r="K50" s="271"/>
      <c r="Q50" s="307"/>
    </row>
    <row r="51" spans="2:17" ht="17" customHeight="1">
      <c r="B51" s="252"/>
      <c r="C51" s="298" t="s">
        <v>565</v>
      </c>
      <c r="D51" s="299">
        <v>156.54397437819176</v>
      </c>
      <c r="E51" s="300">
        <v>35.519132387820164</v>
      </c>
      <c r="F51" s="277">
        <v>117.60277265125239</v>
      </c>
      <c r="G51" s="278">
        <v>17.296952203923635</v>
      </c>
      <c r="H51" s="283" t="s">
        <v>0</v>
      </c>
      <c r="I51" s="301" t="s">
        <v>0</v>
      </c>
      <c r="Q51" s="307"/>
    </row>
    <row r="52" spans="2:17" ht="17" customHeight="1">
      <c r="B52" s="235" t="s">
        <v>54</v>
      </c>
      <c r="C52" s="270" t="s">
        <v>10</v>
      </c>
      <c r="D52" s="259">
        <v>68.463333955766686</v>
      </c>
      <c r="E52" s="74">
        <v>5.3744061600503956</v>
      </c>
      <c r="F52" s="259">
        <v>100.85578115048349</v>
      </c>
      <c r="G52" s="260">
        <v>7.0365723172198607</v>
      </c>
      <c r="H52" s="66" t="s">
        <v>0</v>
      </c>
      <c r="I52" s="309" t="s">
        <v>0</v>
      </c>
      <c r="K52" s="271"/>
      <c r="Q52" s="307"/>
    </row>
    <row r="53" spans="2:17" ht="17" customHeight="1">
      <c r="B53" s="252"/>
      <c r="C53" s="298" t="s">
        <v>566</v>
      </c>
      <c r="D53" s="299">
        <v>225.29955707875683</v>
      </c>
      <c r="E53" s="300">
        <v>14.626711660960051</v>
      </c>
      <c r="F53" s="277">
        <v>119.31231537679145</v>
      </c>
      <c r="G53" s="278">
        <v>20.465760377554776</v>
      </c>
      <c r="H53" s="283" t="s">
        <v>0</v>
      </c>
      <c r="I53" s="301" t="s">
        <v>0</v>
      </c>
      <c r="Q53" s="307"/>
    </row>
    <row r="54" spans="2:17">
      <c r="N54" s="66"/>
      <c r="O54" s="295"/>
      <c r="Q54" s="307"/>
    </row>
  </sheetData>
  <mergeCells count="36">
    <mergeCell ref="B48:B49"/>
    <mergeCell ref="B50:B51"/>
    <mergeCell ref="B52:B53"/>
    <mergeCell ref="B40:B41"/>
    <mergeCell ref="B30:B31"/>
    <mergeCell ref="B32:B33"/>
    <mergeCell ref="I40:I41"/>
    <mergeCell ref="B42:B43"/>
    <mergeCell ref="I42:I43"/>
    <mergeCell ref="B44:B45"/>
    <mergeCell ref="B46:B47"/>
    <mergeCell ref="I32:I33"/>
    <mergeCell ref="B34:B35"/>
    <mergeCell ref="B36:B37"/>
    <mergeCell ref="B38:B39"/>
    <mergeCell ref="B22:B23"/>
    <mergeCell ref="I22:I23"/>
    <mergeCell ref="B24:B25"/>
    <mergeCell ref="B26:B27"/>
    <mergeCell ref="B28:B29"/>
    <mergeCell ref="I12:I13"/>
    <mergeCell ref="B14:B15"/>
    <mergeCell ref="B16:B17"/>
    <mergeCell ref="B18:B19"/>
    <mergeCell ref="B20:B21"/>
    <mergeCell ref="I20:I21"/>
    <mergeCell ref="B12:B13"/>
    <mergeCell ref="B6:B7"/>
    <mergeCell ref="B8:B9"/>
    <mergeCell ref="B10:B11"/>
    <mergeCell ref="I10:I11"/>
    <mergeCell ref="D4:E4"/>
    <mergeCell ref="F4:G4"/>
    <mergeCell ref="B3:C5"/>
    <mergeCell ref="H3:I4"/>
    <mergeCell ref="D3:G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AC97E-C961-2E45-BAB4-8042FCED0C5B}">
  <dimension ref="B1:W55"/>
  <sheetViews>
    <sheetView topLeftCell="A25" zoomScaleNormal="100" workbookViewId="0">
      <selection activeCell="A25" sqref="A1:XFD1048576"/>
    </sheetView>
  </sheetViews>
  <sheetFormatPr baseColWidth="10" defaultColWidth="12.5" defaultRowHeight="16"/>
  <cols>
    <col min="1" max="2" width="12.5" style="11"/>
    <col min="3" max="3" width="15.33203125" style="11" customWidth="1"/>
    <col min="4" max="4" width="14.83203125" style="12" customWidth="1"/>
    <col min="5" max="5" width="9.5" style="12" customWidth="1"/>
    <col min="6" max="6" width="11.6640625" style="12" customWidth="1"/>
    <col min="7" max="7" width="9.5" style="12" customWidth="1"/>
    <col min="8" max="8" width="14.83203125" style="12" customWidth="1"/>
    <col min="9" max="9" width="11" style="12" customWidth="1"/>
    <col min="10" max="10" width="14.83203125" style="12" customWidth="1"/>
    <col min="11" max="11" width="11.33203125" style="12" customWidth="1"/>
    <col min="12" max="12" width="14.83203125" style="12" customWidth="1"/>
    <col min="13" max="13" width="10.1640625" style="12" customWidth="1"/>
    <col min="14" max="14" width="14.83203125" style="12" customWidth="1"/>
    <col min="15" max="15" width="10.1640625" style="12" customWidth="1"/>
    <col min="16" max="16" width="12" style="11" customWidth="1"/>
    <col min="17" max="17" width="18.6640625" style="11" customWidth="1"/>
    <col min="18" max="18" width="12.5" style="11" customWidth="1"/>
    <col min="19" max="19" width="29.83203125" style="11" customWidth="1"/>
    <col min="20" max="20" width="20.5" style="13" customWidth="1"/>
    <col min="21" max="21" width="19" style="11" customWidth="1"/>
    <col min="22" max="22" width="17.83203125" style="11" customWidth="1"/>
    <col min="23" max="23" width="17" style="11" customWidth="1"/>
    <col min="24" max="24" width="14.1640625" style="11" customWidth="1"/>
    <col min="25" max="25" width="59.5" style="11" customWidth="1"/>
    <col min="26" max="16384" width="12.5" style="11"/>
  </cols>
  <sheetData>
    <row r="1" spans="2:20">
      <c r="B1" s="10" t="s">
        <v>532</v>
      </c>
      <c r="H1" s="75"/>
    </row>
    <row r="2" spans="2:20">
      <c r="P2" s="13"/>
    </row>
    <row r="3" spans="2:20" ht="31.5" customHeight="1">
      <c r="B3" s="190" t="s">
        <v>1</v>
      </c>
      <c r="C3" s="182"/>
      <c r="D3" s="206" t="s">
        <v>108</v>
      </c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11" t="s">
        <v>3</v>
      </c>
      <c r="Q3" s="212"/>
      <c r="T3" s="11"/>
    </row>
    <row r="4" spans="2:20" ht="34" customHeight="1">
      <c r="B4" s="207"/>
      <c r="C4" s="210"/>
      <c r="D4" s="200" t="s">
        <v>251</v>
      </c>
      <c r="E4" s="205"/>
      <c r="F4" s="201" t="s">
        <v>252</v>
      </c>
      <c r="G4" s="201"/>
      <c r="H4" s="200" t="s">
        <v>253</v>
      </c>
      <c r="I4" s="201"/>
      <c r="J4" s="200" t="s">
        <v>254</v>
      </c>
      <c r="K4" s="201"/>
      <c r="L4" s="206" t="s">
        <v>246</v>
      </c>
      <c r="M4" s="203"/>
      <c r="N4" s="200" t="s">
        <v>111</v>
      </c>
      <c r="O4" s="205"/>
      <c r="P4" s="190" t="s">
        <v>7</v>
      </c>
      <c r="Q4" s="182" t="s">
        <v>8</v>
      </c>
      <c r="T4" s="11"/>
    </row>
    <row r="5" spans="2:20" ht="51">
      <c r="B5" s="204"/>
      <c r="C5" s="192"/>
      <c r="D5" s="49" t="s">
        <v>5</v>
      </c>
      <c r="E5" s="53" t="s">
        <v>6</v>
      </c>
      <c r="F5" s="50" t="s">
        <v>5</v>
      </c>
      <c r="G5" s="53" t="s">
        <v>6</v>
      </c>
      <c r="H5" s="50" t="s">
        <v>5</v>
      </c>
      <c r="I5" s="53" t="s">
        <v>6</v>
      </c>
      <c r="J5" s="51" t="s">
        <v>5</v>
      </c>
      <c r="K5" s="51" t="s">
        <v>6</v>
      </c>
      <c r="L5" s="49" t="s">
        <v>5</v>
      </c>
      <c r="M5" s="50" t="s">
        <v>6</v>
      </c>
      <c r="N5" s="54" t="s">
        <v>5</v>
      </c>
      <c r="O5" s="52" t="s">
        <v>6</v>
      </c>
      <c r="P5" s="192"/>
      <c r="Q5" s="183"/>
      <c r="R5" s="13"/>
      <c r="T5" s="11"/>
    </row>
    <row r="6" spans="2:20" ht="17">
      <c r="B6" s="190" t="s">
        <v>9</v>
      </c>
      <c r="C6" s="20" t="s">
        <v>10</v>
      </c>
      <c r="D6" s="49">
        <v>104.81149723014683</v>
      </c>
      <c r="E6" s="53">
        <v>1.5237872622882822</v>
      </c>
      <c r="F6" s="50">
        <v>101.91202622243701</v>
      </c>
      <c r="G6" s="50">
        <v>1.306328237314164</v>
      </c>
      <c r="H6" s="49">
        <v>86.354506138416994</v>
      </c>
      <c r="I6" s="53">
        <v>1.1579554072822356</v>
      </c>
      <c r="J6" s="12">
        <v>82.169204957769011</v>
      </c>
      <c r="K6" s="12">
        <v>0.62884806362889234</v>
      </c>
      <c r="L6" s="49">
        <v>98.065895858788849</v>
      </c>
      <c r="M6" s="50">
        <v>3.6645272894956555</v>
      </c>
      <c r="N6" s="63">
        <v>94.620169909647828</v>
      </c>
      <c r="O6" s="64">
        <v>0.99016477232905742</v>
      </c>
      <c r="P6" s="20" t="s">
        <v>112</v>
      </c>
      <c r="Q6" s="182" t="s">
        <v>113</v>
      </c>
      <c r="R6" s="62"/>
      <c r="T6" s="11"/>
    </row>
    <row r="7" spans="2:20" ht="20">
      <c r="B7" s="204"/>
      <c r="C7" s="1" t="s">
        <v>11</v>
      </c>
      <c r="D7" s="68">
        <v>32.819057162987605</v>
      </c>
      <c r="E7" s="72">
        <v>2.5474274375460504</v>
      </c>
      <c r="F7" s="69">
        <v>85.266583869116332</v>
      </c>
      <c r="G7" s="69">
        <v>2.2606586515888916</v>
      </c>
      <c r="H7" s="68">
        <v>54.534435203718381</v>
      </c>
      <c r="I7" s="72">
        <v>0.77650647346382573</v>
      </c>
      <c r="J7" s="60">
        <v>47.55538622547386</v>
      </c>
      <c r="K7" s="60">
        <v>3.9120251595265163</v>
      </c>
      <c r="L7" s="58">
        <v>26.952491437022928</v>
      </c>
      <c r="M7" s="60">
        <v>2.7560974568813421</v>
      </c>
      <c r="N7" s="68">
        <v>78.088016362907567</v>
      </c>
      <c r="O7" s="72">
        <v>3.0876028870856436</v>
      </c>
      <c r="P7" s="24" t="s">
        <v>114</v>
      </c>
      <c r="Q7" s="183"/>
      <c r="T7" s="11"/>
    </row>
    <row r="8" spans="2:20" ht="17" customHeight="1">
      <c r="B8" s="190" t="s">
        <v>12</v>
      </c>
      <c r="C8" s="20" t="s">
        <v>10</v>
      </c>
      <c r="D8" s="49">
        <v>105.1727359711295</v>
      </c>
      <c r="E8" s="53">
        <v>3.2835956223778506</v>
      </c>
      <c r="F8" s="50">
        <v>95.959630909533757</v>
      </c>
      <c r="G8" s="50">
        <v>2.1833586075982043</v>
      </c>
      <c r="H8" s="49">
        <v>94.63689195755866</v>
      </c>
      <c r="I8" s="53">
        <v>5.0156963833287627</v>
      </c>
      <c r="J8" s="50">
        <v>83.482634507178162</v>
      </c>
      <c r="K8" s="50">
        <v>3.7432224230050148</v>
      </c>
      <c r="L8" s="63">
        <v>100.69989399705283</v>
      </c>
      <c r="M8" s="12">
        <v>3.1601851728834411</v>
      </c>
      <c r="N8" s="49">
        <v>101.10943976601</v>
      </c>
      <c r="O8" s="53">
        <v>3.7100347548142585</v>
      </c>
      <c r="P8" s="20" t="s">
        <v>115</v>
      </c>
      <c r="Q8" s="182" t="s">
        <v>113</v>
      </c>
      <c r="T8" s="11"/>
    </row>
    <row r="9" spans="2:20" ht="20">
      <c r="B9" s="204"/>
      <c r="C9" s="1" t="s">
        <v>13</v>
      </c>
      <c r="D9" s="68">
        <v>58.114239389274132</v>
      </c>
      <c r="E9" s="72">
        <v>5.5710854096776599</v>
      </c>
      <c r="F9" s="69">
        <v>87.977030092048878</v>
      </c>
      <c r="G9" s="69">
        <v>1.7727231949755413</v>
      </c>
      <c r="H9" s="68">
        <v>65.474346829261904</v>
      </c>
      <c r="I9" s="72">
        <v>1.2148740068668478</v>
      </c>
      <c r="J9" s="60">
        <v>40.200833001163993</v>
      </c>
      <c r="K9" s="60">
        <v>2.3572499228581956</v>
      </c>
      <c r="L9" s="73">
        <v>37.151014836047928</v>
      </c>
      <c r="M9" s="76">
        <v>3.1063569200496217</v>
      </c>
      <c r="N9" s="68">
        <v>101.04767667213987</v>
      </c>
      <c r="O9" s="72">
        <v>3.3898999262284129</v>
      </c>
      <c r="P9" s="24" t="s">
        <v>0</v>
      </c>
      <c r="Q9" s="183"/>
      <c r="T9" s="11"/>
    </row>
    <row r="10" spans="2:20" ht="17" customHeight="1">
      <c r="B10" s="190" t="s">
        <v>14</v>
      </c>
      <c r="C10" s="20" t="s">
        <v>10</v>
      </c>
      <c r="D10" s="49">
        <v>112.8355345415725</v>
      </c>
      <c r="E10" s="53">
        <v>12.389370809750352</v>
      </c>
      <c r="F10" s="50">
        <v>95.469325754068166</v>
      </c>
      <c r="G10" s="50">
        <v>2.9985880005263863</v>
      </c>
      <c r="H10" s="49">
        <v>109.88647323104216</v>
      </c>
      <c r="I10" s="53">
        <v>2.9444574934197041</v>
      </c>
      <c r="J10" s="50">
        <v>115.63662020658451</v>
      </c>
      <c r="K10" s="50">
        <v>1.7578639870310628</v>
      </c>
      <c r="L10" s="49">
        <v>108.66054706643001</v>
      </c>
      <c r="M10" s="50">
        <v>10.008932337712453</v>
      </c>
      <c r="N10" s="49">
        <v>100.3531519254865</v>
      </c>
      <c r="O10" s="53">
        <v>4.243148730340045</v>
      </c>
      <c r="P10" s="20" t="s">
        <v>116</v>
      </c>
      <c r="Q10" s="182" t="s">
        <v>113</v>
      </c>
      <c r="T10" s="11"/>
    </row>
    <row r="11" spans="2:20" ht="20">
      <c r="B11" s="204"/>
      <c r="C11" s="1" t="s">
        <v>15</v>
      </c>
      <c r="D11" s="68">
        <v>70.310157371106001</v>
      </c>
      <c r="E11" s="72">
        <v>6.6828923417193034</v>
      </c>
      <c r="F11" s="69">
        <v>83.686486385232755</v>
      </c>
      <c r="G11" s="69">
        <v>1.2087870116529722</v>
      </c>
      <c r="H11" s="68">
        <v>74.265303156533164</v>
      </c>
      <c r="I11" s="72">
        <v>2.4636949521510951</v>
      </c>
      <c r="J11" s="60">
        <v>37.681321672547774</v>
      </c>
      <c r="K11" s="60">
        <v>1.815307850702266</v>
      </c>
      <c r="L11" s="68">
        <v>40.059023490111748</v>
      </c>
      <c r="M11" s="69">
        <v>4.0214609296959631</v>
      </c>
      <c r="N11" s="68">
        <v>118.77942504422134</v>
      </c>
      <c r="O11" s="72">
        <v>1.5529608777052937</v>
      </c>
      <c r="P11" s="24" t="s">
        <v>0</v>
      </c>
      <c r="Q11" s="183"/>
      <c r="T11" s="11"/>
    </row>
    <row r="12" spans="2:20" ht="17" customHeight="1">
      <c r="B12" s="190" t="s">
        <v>16</v>
      </c>
      <c r="C12" s="20" t="s">
        <v>10</v>
      </c>
      <c r="D12" s="49">
        <v>130.94998015739569</v>
      </c>
      <c r="E12" s="53">
        <v>5.2797561850831656</v>
      </c>
      <c r="F12" s="50">
        <v>96.705862334395349</v>
      </c>
      <c r="G12" s="50">
        <v>0.71413561388925151</v>
      </c>
      <c r="H12" s="49">
        <v>130.94530212857151</v>
      </c>
      <c r="I12" s="53">
        <v>1.2039173206256721</v>
      </c>
      <c r="J12" s="50">
        <v>129.39356984984667</v>
      </c>
      <c r="K12" s="50">
        <v>7.2527997180926835</v>
      </c>
      <c r="L12" s="63">
        <v>103.85840452171301</v>
      </c>
      <c r="M12" s="12">
        <v>4.4972107949218598</v>
      </c>
      <c r="N12" s="49">
        <v>100.72024669309216</v>
      </c>
      <c r="O12" s="53">
        <v>4.5441208359442209</v>
      </c>
      <c r="P12" s="20" t="s">
        <v>117</v>
      </c>
      <c r="Q12" s="182" t="s">
        <v>113</v>
      </c>
      <c r="T12" s="11"/>
    </row>
    <row r="13" spans="2:20" ht="20">
      <c r="B13" s="204"/>
      <c r="C13" s="1" t="s">
        <v>19</v>
      </c>
      <c r="D13" s="68">
        <v>69.069776534878358</v>
      </c>
      <c r="E13" s="72">
        <v>7.8362008066185638</v>
      </c>
      <c r="F13" s="69">
        <v>86.214410607319351</v>
      </c>
      <c r="G13" s="69">
        <v>1.220601735290977</v>
      </c>
      <c r="H13" s="68">
        <v>57.389080239436083</v>
      </c>
      <c r="I13" s="72">
        <v>3.9529334296728798</v>
      </c>
      <c r="J13" s="60">
        <v>29.458284968847298</v>
      </c>
      <c r="K13" s="60">
        <v>2.7131356036383321</v>
      </c>
      <c r="L13" s="73">
        <v>39.015677672758244</v>
      </c>
      <c r="M13" s="76">
        <v>5.4490313148769545</v>
      </c>
      <c r="N13" s="68">
        <v>121.95027720736482</v>
      </c>
      <c r="O13" s="72">
        <v>6.8976720629617114</v>
      </c>
      <c r="P13" s="24" t="s">
        <v>0</v>
      </c>
      <c r="Q13" s="183"/>
      <c r="T13" s="11"/>
    </row>
    <row r="14" spans="2:20" ht="17" customHeight="1">
      <c r="B14" s="190" t="s">
        <v>20</v>
      </c>
      <c r="C14" s="20" t="s">
        <v>10</v>
      </c>
      <c r="D14" s="49">
        <v>121.45589054194132</v>
      </c>
      <c r="E14" s="53">
        <v>6.6350511194987378</v>
      </c>
      <c r="F14" s="50">
        <v>110.48049083914458</v>
      </c>
      <c r="G14" s="50">
        <v>5.9475925253479058</v>
      </c>
      <c r="H14" s="49">
        <v>130.20923931706207</v>
      </c>
      <c r="I14" s="53">
        <v>5.4970630992163638</v>
      </c>
      <c r="J14" s="50">
        <v>128.95019455892916</v>
      </c>
      <c r="K14" s="50">
        <v>7.0783020499709091</v>
      </c>
      <c r="L14" s="49">
        <v>101.23536022077734</v>
      </c>
      <c r="M14" s="50">
        <v>6.8325592235151742</v>
      </c>
      <c r="N14" s="49">
        <v>113.62588005832966</v>
      </c>
      <c r="O14" s="53">
        <v>4.2289433727361274</v>
      </c>
      <c r="P14" s="20" t="s">
        <v>118</v>
      </c>
      <c r="Q14" s="182" t="s">
        <v>113</v>
      </c>
      <c r="T14" s="11"/>
    </row>
    <row r="15" spans="2:20" ht="20">
      <c r="B15" s="204"/>
      <c r="C15" s="1" t="s">
        <v>21</v>
      </c>
      <c r="D15" s="68">
        <v>74.13565944285871</v>
      </c>
      <c r="E15" s="72">
        <v>8.2416351371279735</v>
      </c>
      <c r="F15" s="69">
        <v>86.033220684953463</v>
      </c>
      <c r="G15" s="69">
        <v>5.6379614351831293</v>
      </c>
      <c r="H15" s="68">
        <v>87.636288203929055</v>
      </c>
      <c r="I15" s="72">
        <v>3.3240015323124132</v>
      </c>
      <c r="J15" s="60">
        <v>59.918873685835791</v>
      </c>
      <c r="K15" s="60">
        <v>2.9971151890227663</v>
      </c>
      <c r="L15" s="68">
        <v>15.023002079588224</v>
      </c>
      <c r="M15" s="69">
        <v>1.6719701413949621</v>
      </c>
      <c r="N15" s="68">
        <v>122.08232722123388</v>
      </c>
      <c r="O15" s="72">
        <v>4.7119622973188502</v>
      </c>
      <c r="P15" s="24" t="s">
        <v>119</v>
      </c>
      <c r="Q15" s="183"/>
      <c r="T15" s="11"/>
    </row>
    <row r="16" spans="2:20" ht="17" customHeight="1">
      <c r="B16" s="190" t="s">
        <v>22</v>
      </c>
      <c r="C16" s="20" t="s">
        <v>10</v>
      </c>
      <c r="D16" s="49">
        <v>91.57054498402583</v>
      </c>
      <c r="E16" s="53">
        <v>10.226685782131403</v>
      </c>
      <c r="F16" s="50">
        <v>109.43672475782041</v>
      </c>
      <c r="G16" s="50">
        <v>3.6709553826777723</v>
      </c>
      <c r="H16" s="49">
        <v>127.45271549440783</v>
      </c>
      <c r="I16" s="53">
        <v>3.9283641370071347</v>
      </c>
      <c r="J16" s="50">
        <v>131.4426260970416</v>
      </c>
      <c r="K16" s="50">
        <v>10.90999392995675</v>
      </c>
      <c r="L16" s="63">
        <v>96.334897983396829</v>
      </c>
      <c r="M16" s="12">
        <v>2.4901466805025034</v>
      </c>
      <c r="N16" s="49">
        <v>107.74030467629352</v>
      </c>
      <c r="O16" s="53">
        <v>4.777871515071844</v>
      </c>
      <c r="P16" s="20" t="s">
        <v>120</v>
      </c>
      <c r="Q16" s="182" t="s">
        <v>113</v>
      </c>
      <c r="T16" s="11"/>
    </row>
    <row r="17" spans="2:20" ht="20">
      <c r="B17" s="204"/>
      <c r="C17" s="2" t="s">
        <v>23</v>
      </c>
      <c r="D17" s="68">
        <v>70.948991388993221</v>
      </c>
      <c r="E17" s="72">
        <v>7.8755735098748838</v>
      </c>
      <c r="F17" s="69">
        <v>78.379642726013387</v>
      </c>
      <c r="G17" s="69">
        <v>3.556775112644464</v>
      </c>
      <c r="H17" s="68">
        <v>95.221378550967586</v>
      </c>
      <c r="I17" s="72">
        <v>2.5782193335678021</v>
      </c>
      <c r="J17" s="60">
        <v>73.382454844633386</v>
      </c>
      <c r="K17" s="60">
        <v>2.4336672360642173</v>
      </c>
      <c r="L17" s="73">
        <v>66.274651828625281</v>
      </c>
      <c r="M17" s="76">
        <v>13.082194635099004</v>
      </c>
      <c r="N17" s="68">
        <v>100.84962519213953</v>
      </c>
      <c r="O17" s="72">
        <v>3.6214698764836499</v>
      </c>
      <c r="P17" s="24" t="s">
        <v>0</v>
      </c>
      <c r="Q17" s="183"/>
      <c r="T17" s="11"/>
    </row>
    <row r="18" spans="2:20" ht="17" customHeight="1">
      <c r="B18" s="190" t="s">
        <v>24</v>
      </c>
      <c r="C18" s="20" t="s">
        <v>10</v>
      </c>
      <c r="D18" s="49">
        <v>102.68524086844417</v>
      </c>
      <c r="E18" s="53">
        <v>5.9976485245790618</v>
      </c>
      <c r="F18" s="50">
        <v>89.379336674747677</v>
      </c>
      <c r="G18" s="50">
        <v>6.5769323089492993</v>
      </c>
      <c r="H18" s="49">
        <v>121.03641358360802</v>
      </c>
      <c r="I18" s="53">
        <v>7.0982128257011414</v>
      </c>
      <c r="J18" s="50">
        <v>107.95722249738778</v>
      </c>
      <c r="K18" s="50">
        <v>5.5756963192447238</v>
      </c>
      <c r="L18" s="49">
        <v>102.18627304506549</v>
      </c>
      <c r="M18" s="50">
        <v>1.8408761881684237</v>
      </c>
      <c r="N18" s="49">
        <v>96.456127596131509</v>
      </c>
      <c r="O18" s="53">
        <v>4.3616923199758491</v>
      </c>
      <c r="P18" s="20">
        <v>100</v>
      </c>
      <c r="Q18" s="182" t="s">
        <v>113</v>
      </c>
      <c r="T18" s="11"/>
    </row>
    <row r="19" spans="2:20" ht="20">
      <c r="B19" s="204"/>
      <c r="C19" s="1" t="s">
        <v>25</v>
      </c>
      <c r="D19" s="68">
        <v>79.758239338189881</v>
      </c>
      <c r="E19" s="72">
        <v>6.26586469262182</v>
      </c>
      <c r="F19" s="69">
        <v>73.020908933419307</v>
      </c>
      <c r="G19" s="69">
        <v>5.9383574007860478</v>
      </c>
      <c r="H19" s="68">
        <v>99.963653803631914</v>
      </c>
      <c r="I19" s="72">
        <v>10.679353482877303</v>
      </c>
      <c r="J19" s="60">
        <v>97.759470690015334</v>
      </c>
      <c r="K19" s="60">
        <v>7.2987913109068119</v>
      </c>
      <c r="L19" s="73">
        <v>66.651449012862443</v>
      </c>
      <c r="M19" s="76">
        <v>14.245470089612001</v>
      </c>
      <c r="N19" s="68">
        <v>98.499596162617493</v>
      </c>
      <c r="O19" s="72">
        <v>3.7293751876737562</v>
      </c>
      <c r="P19" s="24">
        <v>66</v>
      </c>
      <c r="Q19" s="183"/>
      <c r="T19" s="11"/>
    </row>
    <row r="20" spans="2:20" ht="17" customHeight="1">
      <c r="B20" s="190" t="s">
        <v>26</v>
      </c>
      <c r="C20" s="20" t="s">
        <v>10</v>
      </c>
      <c r="D20" s="49">
        <v>102.20424907917101</v>
      </c>
      <c r="E20" s="53">
        <v>6.715113000797861</v>
      </c>
      <c r="F20" s="50">
        <v>103.08159543626867</v>
      </c>
      <c r="G20" s="50">
        <v>9.3900658998946991</v>
      </c>
      <c r="H20" s="49">
        <v>124.40650165688318</v>
      </c>
      <c r="I20" s="53">
        <v>8.7629650607537926</v>
      </c>
      <c r="J20" s="50">
        <v>113.30334568698918</v>
      </c>
      <c r="K20" s="50">
        <v>5.6484841673108948</v>
      </c>
      <c r="L20" s="49">
        <v>102.45829979427016</v>
      </c>
      <c r="M20" s="50">
        <v>13.229021966675244</v>
      </c>
      <c r="N20" s="49">
        <v>100.8423715824335</v>
      </c>
      <c r="O20" s="53">
        <v>5.7016979667419596</v>
      </c>
      <c r="P20" s="20" t="s">
        <v>121</v>
      </c>
      <c r="Q20" s="182" t="s">
        <v>113</v>
      </c>
      <c r="T20" s="11"/>
    </row>
    <row r="21" spans="2:20" ht="20">
      <c r="B21" s="204"/>
      <c r="C21" s="1" t="s">
        <v>27</v>
      </c>
      <c r="D21" s="68">
        <v>69.969127151457855</v>
      </c>
      <c r="E21" s="72">
        <v>7.5580113375418314</v>
      </c>
      <c r="F21" s="69">
        <v>77.015282754741392</v>
      </c>
      <c r="G21" s="69">
        <v>3.98447542258039</v>
      </c>
      <c r="H21" s="68">
        <v>91.78692765399434</v>
      </c>
      <c r="I21" s="72">
        <v>7.8632735731723944</v>
      </c>
      <c r="J21" s="60">
        <v>83.612067133594635</v>
      </c>
      <c r="K21" s="60">
        <v>10.113915441883606</v>
      </c>
      <c r="L21" s="68">
        <v>59.902698685565497</v>
      </c>
      <c r="M21" s="69">
        <v>12.216011960368684</v>
      </c>
      <c r="N21" s="68">
        <v>96.049285789119722</v>
      </c>
      <c r="O21" s="72">
        <v>2.2076622124932466</v>
      </c>
      <c r="P21" s="24" t="s">
        <v>0</v>
      </c>
      <c r="Q21" s="183"/>
      <c r="T21" s="11"/>
    </row>
    <row r="22" spans="2:20" ht="17" customHeight="1">
      <c r="B22" s="190" t="s">
        <v>28</v>
      </c>
      <c r="C22" s="20" t="s">
        <v>10</v>
      </c>
      <c r="D22" s="49">
        <v>97.251120193870165</v>
      </c>
      <c r="E22" s="53">
        <v>6.9371841267909611</v>
      </c>
      <c r="F22" s="50">
        <v>97.069684724242435</v>
      </c>
      <c r="G22" s="50">
        <v>9.4947943723798112</v>
      </c>
      <c r="H22" s="49">
        <v>112.26294493593268</v>
      </c>
      <c r="I22" s="53">
        <v>3.3767178493534251</v>
      </c>
      <c r="J22" s="50">
        <v>97.177304240011196</v>
      </c>
      <c r="K22" s="50">
        <v>6.9960280280768163</v>
      </c>
      <c r="L22" s="63">
        <v>104.99331381669982</v>
      </c>
      <c r="M22" s="12">
        <v>6.3320094755605885</v>
      </c>
      <c r="N22" s="49">
        <v>92.599399824982513</v>
      </c>
      <c r="O22" s="53">
        <v>9.6250109032414546</v>
      </c>
      <c r="P22" s="20" t="s">
        <v>122</v>
      </c>
      <c r="Q22" s="182" t="s">
        <v>113</v>
      </c>
      <c r="T22" s="11"/>
    </row>
    <row r="23" spans="2:20" ht="20">
      <c r="B23" s="204"/>
      <c r="C23" s="1" t="s">
        <v>29</v>
      </c>
      <c r="D23" s="68">
        <v>45.369646740484875</v>
      </c>
      <c r="E23" s="72">
        <v>2.5149585777522288</v>
      </c>
      <c r="F23" s="69">
        <v>81.06459185959784</v>
      </c>
      <c r="G23" s="69">
        <v>5.6197650911554469</v>
      </c>
      <c r="H23" s="68">
        <v>75.084009024267417</v>
      </c>
      <c r="I23" s="72">
        <v>10.1031829363129</v>
      </c>
      <c r="J23" s="60">
        <v>89.135936205073861</v>
      </c>
      <c r="K23" s="60">
        <v>22.642995974121952</v>
      </c>
      <c r="L23" s="73">
        <v>60.111640002130002</v>
      </c>
      <c r="M23" s="76">
        <v>15.260489789084883</v>
      </c>
      <c r="N23" s="68">
        <v>45.437111967352202</v>
      </c>
      <c r="O23" s="72">
        <v>7.3810388316954754</v>
      </c>
      <c r="P23" s="24" t="s">
        <v>123</v>
      </c>
      <c r="Q23" s="183"/>
      <c r="T23" s="11"/>
    </row>
    <row r="24" spans="2:20" ht="17" customHeight="1">
      <c r="B24" s="190" t="s">
        <v>30</v>
      </c>
      <c r="C24" s="20" t="s">
        <v>10</v>
      </c>
      <c r="D24" s="49">
        <v>65.594957180931999</v>
      </c>
      <c r="E24" s="53">
        <v>8.7168443766506591</v>
      </c>
      <c r="F24" s="50">
        <v>102.32948278494833</v>
      </c>
      <c r="G24" s="50">
        <v>20.453119288093781</v>
      </c>
      <c r="H24" s="49">
        <v>39.549913089471538</v>
      </c>
      <c r="I24" s="53">
        <v>3.303109248315125</v>
      </c>
      <c r="J24" s="50">
        <v>46.066099025976484</v>
      </c>
      <c r="K24" s="50">
        <v>4.5776775746411351</v>
      </c>
      <c r="L24" s="49">
        <v>215.28216666666665</v>
      </c>
      <c r="M24" s="50">
        <v>13.363765246200472</v>
      </c>
      <c r="N24" s="49">
        <v>43.929564206784335</v>
      </c>
      <c r="O24" s="53">
        <v>5.1047042278081474</v>
      </c>
      <c r="P24" s="20" t="s">
        <v>124</v>
      </c>
      <c r="Q24" s="182" t="s">
        <v>113</v>
      </c>
      <c r="T24" s="11"/>
    </row>
    <row r="25" spans="2:20" ht="20">
      <c r="B25" s="204"/>
      <c r="C25" s="1" t="s">
        <v>31</v>
      </c>
      <c r="D25" s="58" t="s">
        <v>0</v>
      </c>
      <c r="E25" s="59" t="s">
        <v>0</v>
      </c>
      <c r="F25" s="68" t="s">
        <v>0</v>
      </c>
      <c r="G25" s="72" t="s">
        <v>0</v>
      </c>
      <c r="H25" s="68" t="s">
        <v>0</v>
      </c>
      <c r="I25" s="72" t="s">
        <v>0</v>
      </c>
      <c r="J25" s="60" t="s">
        <v>0</v>
      </c>
      <c r="K25" s="60" t="s">
        <v>0</v>
      </c>
      <c r="L25" s="58" t="s">
        <v>0</v>
      </c>
      <c r="M25" s="60" t="s">
        <v>0</v>
      </c>
      <c r="N25" s="55" t="s">
        <v>0</v>
      </c>
      <c r="O25" s="61" t="s">
        <v>0</v>
      </c>
      <c r="P25" s="24" t="s">
        <v>0</v>
      </c>
      <c r="Q25" s="183"/>
      <c r="T25" s="11"/>
    </row>
    <row r="26" spans="2:20" ht="17">
      <c r="B26" s="190" t="s">
        <v>32</v>
      </c>
      <c r="C26" s="20" t="s">
        <v>10</v>
      </c>
      <c r="D26" s="49">
        <v>81.769278389334829</v>
      </c>
      <c r="E26" s="53">
        <v>3.7211803296483814</v>
      </c>
      <c r="F26" s="50">
        <v>102.07656054886552</v>
      </c>
      <c r="G26" s="50">
        <v>2.5918667097401542</v>
      </c>
      <c r="H26" s="49">
        <v>90.568481900275501</v>
      </c>
      <c r="I26" s="53">
        <v>1.8079415956974432</v>
      </c>
      <c r="J26" s="50">
        <v>84.475663967799676</v>
      </c>
      <c r="K26" s="50">
        <v>5.7219483376005487</v>
      </c>
      <c r="L26" s="49">
        <v>111.64566666666667</v>
      </c>
      <c r="M26" s="50">
        <v>5.26876839393125</v>
      </c>
      <c r="N26" s="49">
        <v>85.374248334472838</v>
      </c>
      <c r="O26" s="53">
        <v>2.2711383636636913</v>
      </c>
      <c r="P26" s="20" t="s">
        <v>0</v>
      </c>
      <c r="Q26" s="182" t="s">
        <v>0</v>
      </c>
      <c r="T26" s="11"/>
    </row>
    <row r="27" spans="2:20" ht="20">
      <c r="B27" s="204"/>
      <c r="C27" s="1" t="s">
        <v>31</v>
      </c>
      <c r="D27" s="58">
        <v>31.571924063258546</v>
      </c>
      <c r="E27" s="59">
        <v>4.824003736389689</v>
      </c>
      <c r="F27" s="60">
        <v>58.312503734862098</v>
      </c>
      <c r="G27" s="60">
        <v>6.485521205314277</v>
      </c>
      <c r="H27" s="68">
        <v>153.33553991293215</v>
      </c>
      <c r="I27" s="72">
        <v>5.1573243144919685</v>
      </c>
      <c r="J27" s="60">
        <v>139.5814816646637</v>
      </c>
      <c r="K27" s="60">
        <v>23.635593190571608</v>
      </c>
      <c r="L27" s="68">
        <v>21.58521883021379</v>
      </c>
      <c r="M27" s="69">
        <v>2.0975928423107573</v>
      </c>
      <c r="N27" s="68">
        <v>65.286150930498579</v>
      </c>
      <c r="O27" s="72">
        <v>4.6529236692128375</v>
      </c>
      <c r="P27" s="24" t="s">
        <v>0</v>
      </c>
      <c r="Q27" s="183" t="s">
        <v>0</v>
      </c>
      <c r="T27" s="11"/>
    </row>
    <row r="28" spans="2:20" ht="17" customHeight="1">
      <c r="B28" s="190" t="s">
        <v>33</v>
      </c>
      <c r="C28" s="20" t="s">
        <v>10</v>
      </c>
      <c r="D28" s="49">
        <v>386.53435871433527</v>
      </c>
      <c r="E28" s="53">
        <v>20.434567443542718</v>
      </c>
      <c r="F28" s="50">
        <v>88.776036170955152</v>
      </c>
      <c r="G28" s="50">
        <v>1.6799741999172919</v>
      </c>
      <c r="H28" s="49">
        <v>81.268262859937664</v>
      </c>
      <c r="I28" s="53">
        <v>2.3698228998182342</v>
      </c>
      <c r="J28" s="50">
        <v>80.88295562275033</v>
      </c>
      <c r="K28" s="50">
        <v>0.18281644774088257</v>
      </c>
      <c r="L28" s="63">
        <v>79.974249586861831</v>
      </c>
      <c r="M28" s="12">
        <v>2.4073952733460047</v>
      </c>
      <c r="N28" s="49">
        <v>89.444033614069326</v>
      </c>
      <c r="O28" s="53">
        <v>7.3661647456135686</v>
      </c>
      <c r="P28" s="20" t="s">
        <v>125</v>
      </c>
      <c r="Q28" s="182" t="s">
        <v>113</v>
      </c>
      <c r="T28" s="11"/>
    </row>
    <row r="29" spans="2:20" ht="20">
      <c r="B29" s="204"/>
      <c r="C29" s="1" t="s">
        <v>34</v>
      </c>
      <c r="D29" s="58">
        <v>62.164365623232719</v>
      </c>
      <c r="E29" s="59">
        <v>8.2953829702084256</v>
      </c>
      <c r="F29" s="60">
        <v>90.932161303332819</v>
      </c>
      <c r="G29" s="60">
        <v>2.943203216849938</v>
      </c>
      <c r="H29" s="68">
        <v>81.97201769293325</v>
      </c>
      <c r="I29" s="72">
        <v>5.1109609107784593</v>
      </c>
      <c r="J29" s="60">
        <v>77.684734248501414</v>
      </c>
      <c r="K29" s="60">
        <v>2.4615033719031238</v>
      </c>
      <c r="L29" s="73">
        <v>65.698549168662126</v>
      </c>
      <c r="M29" s="76">
        <v>12.829383529907469</v>
      </c>
      <c r="N29" s="68">
        <v>95.627971718547258</v>
      </c>
      <c r="O29" s="72">
        <v>2.4271780923351884</v>
      </c>
      <c r="P29" s="24" t="s">
        <v>0</v>
      </c>
      <c r="Q29" s="183"/>
      <c r="T29" s="11"/>
    </row>
    <row r="30" spans="2:20" ht="17">
      <c r="B30" s="190" t="s">
        <v>35</v>
      </c>
      <c r="C30" s="20" t="s">
        <v>10</v>
      </c>
      <c r="D30" s="49">
        <v>115.5073953139195</v>
      </c>
      <c r="E30" s="53">
        <v>2.688633588969219</v>
      </c>
      <c r="F30" s="50">
        <v>91.535996789058245</v>
      </c>
      <c r="G30" s="50">
        <v>0.91520944306306817</v>
      </c>
      <c r="H30" s="49">
        <v>88.631212138071831</v>
      </c>
      <c r="I30" s="53">
        <v>7.8186560535516554</v>
      </c>
      <c r="J30" s="50">
        <v>92.85001324634699</v>
      </c>
      <c r="K30" s="50">
        <v>4.1159415219231006</v>
      </c>
      <c r="L30" s="49">
        <v>104.00215437198865</v>
      </c>
      <c r="M30" s="50">
        <v>4.363350367185884</v>
      </c>
      <c r="N30" s="49">
        <v>82.423722033900162</v>
      </c>
      <c r="O30" s="53">
        <v>8.2878164874507849</v>
      </c>
      <c r="P30" s="20" t="s">
        <v>0</v>
      </c>
      <c r="Q30" s="182" t="s">
        <v>0</v>
      </c>
      <c r="T30" s="11"/>
    </row>
    <row r="31" spans="2:20" ht="20">
      <c r="B31" s="204"/>
      <c r="C31" s="1" t="s">
        <v>34</v>
      </c>
      <c r="D31" s="58" t="s">
        <v>0</v>
      </c>
      <c r="E31" s="59" t="s">
        <v>0</v>
      </c>
      <c r="F31" s="68" t="s">
        <v>0</v>
      </c>
      <c r="G31" s="72" t="s">
        <v>0</v>
      </c>
      <c r="H31" s="68" t="s">
        <v>0</v>
      </c>
      <c r="I31" s="72" t="s">
        <v>0</v>
      </c>
      <c r="J31" s="60" t="s">
        <v>0</v>
      </c>
      <c r="K31" s="60" t="s">
        <v>0</v>
      </c>
      <c r="L31" s="58" t="s">
        <v>0</v>
      </c>
      <c r="M31" s="60" t="s">
        <v>0</v>
      </c>
      <c r="N31" s="55" t="s">
        <v>0</v>
      </c>
      <c r="O31" s="61" t="s">
        <v>0</v>
      </c>
      <c r="P31" s="24" t="s">
        <v>0</v>
      </c>
      <c r="Q31" s="183" t="s">
        <v>0</v>
      </c>
      <c r="T31" s="11"/>
    </row>
    <row r="32" spans="2:20" ht="17" customHeight="1">
      <c r="B32" s="190" t="s">
        <v>36</v>
      </c>
      <c r="C32" s="20" t="s">
        <v>10</v>
      </c>
      <c r="D32" s="49">
        <v>94.196510503003353</v>
      </c>
      <c r="E32" s="53">
        <v>5.2139568304657571</v>
      </c>
      <c r="F32" s="50">
        <v>85.034719998710997</v>
      </c>
      <c r="G32" s="50">
        <v>2.132271343262834</v>
      </c>
      <c r="H32" s="49">
        <v>84.281796736852513</v>
      </c>
      <c r="I32" s="53">
        <v>1.2071864952027231</v>
      </c>
      <c r="J32" s="50">
        <v>84.239500609991836</v>
      </c>
      <c r="K32" s="50">
        <v>4.3917887353317742</v>
      </c>
      <c r="L32" s="63">
        <v>103.73096507702182</v>
      </c>
      <c r="M32" s="12">
        <v>5.5744796477717591</v>
      </c>
      <c r="N32" s="49">
        <v>96.537819648907998</v>
      </c>
      <c r="O32" s="53">
        <v>0.51355299347141847</v>
      </c>
      <c r="P32" s="20" t="s">
        <v>126</v>
      </c>
      <c r="Q32" s="182" t="s">
        <v>113</v>
      </c>
      <c r="R32" s="62"/>
      <c r="T32" s="11"/>
    </row>
    <row r="33" spans="2:23" ht="20">
      <c r="B33" s="204"/>
      <c r="C33" s="1" t="s">
        <v>37</v>
      </c>
      <c r="D33" s="58">
        <v>62.928242383117244</v>
      </c>
      <c r="E33" s="59">
        <v>7.3430728953183282</v>
      </c>
      <c r="F33" s="60">
        <v>96.328815788482231</v>
      </c>
      <c r="G33" s="60">
        <v>2.3918451361889588</v>
      </c>
      <c r="H33" s="68">
        <v>77.424034984824019</v>
      </c>
      <c r="I33" s="72">
        <v>5.5000373757769552</v>
      </c>
      <c r="J33" s="60">
        <v>67.159869645479048</v>
      </c>
      <c r="K33" s="60">
        <v>3.9808231450735958</v>
      </c>
      <c r="L33" s="73">
        <v>63.151627064865799</v>
      </c>
      <c r="M33" s="76">
        <v>12.4318603545012</v>
      </c>
      <c r="N33" s="68">
        <v>98.383889809920603</v>
      </c>
      <c r="O33" s="72">
        <v>3.0776579447491055</v>
      </c>
      <c r="P33" s="24" t="s">
        <v>0</v>
      </c>
      <c r="Q33" s="183"/>
      <c r="T33" s="11"/>
    </row>
    <row r="34" spans="2:23" ht="17">
      <c r="B34" s="190" t="s">
        <v>38</v>
      </c>
      <c r="C34" s="20" t="s">
        <v>10</v>
      </c>
      <c r="D34" s="49">
        <v>86.363605840300025</v>
      </c>
      <c r="E34" s="53">
        <v>5.0687736668917527</v>
      </c>
      <c r="F34" s="50">
        <v>103.81341409510041</v>
      </c>
      <c r="G34" s="50">
        <v>2.728426077869984</v>
      </c>
      <c r="H34" s="49">
        <v>96.801251886109824</v>
      </c>
      <c r="I34" s="53">
        <v>4.4213203377862831</v>
      </c>
      <c r="J34" s="50">
        <v>86.325840084595328</v>
      </c>
      <c r="K34" s="50">
        <v>2.5281853736321871</v>
      </c>
      <c r="L34" s="49">
        <v>63.7051302844745</v>
      </c>
      <c r="M34" s="50">
        <v>4.8232483494546257</v>
      </c>
      <c r="N34" s="49">
        <v>80.950632768721334</v>
      </c>
      <c r="O34" s="53">
        <v>4.9624115646545128</v>
      </c>
      <c r="P34" s="20" t="s">
        <v>0</v>
      </c>
      <c r="Q34" s="182" t="s">
        <v>0</v>
      </c>
      <c r="R34" s="62"/>
      <c r="T34" s="11"/>
    </row>
    <row r="35" spans="2:23" ht="20">
      <c r="B35" s="204"/>
      <c r="C35" s="1" t="s">
        <v>37</v>
      </c>
      <c r="D35" s="58" t="s">
        <v>0</v>
      </c>
      <c r="E35" s="59" t="s">
        <v>0</v>
      </c>
      <c r="F35" s="68" t="s">
        <v>0</v>
      </c>
      <c r="G35" s="72" t="s">
        <v>0</v>
      </c>
      <c r="H35" s="68" t="s">
        <v>0</v>
      </c>
      <c r="I35" s="72" t="s">
        <v>0</v>
      </c>
      <c r="J35" s="60" t="s">
        <v>0</v>
      </c>
      <c r="K35" s="60" t="s">
        <v>0</v>
      </c>
      <c r="L35" s="58" t="s">
        <v>0</v>
      </c>
      <c r="M35" s="60" t="s">
        <v>0</v>
      </c>
      <c r="N35" s="55" t="s">
        <v>0</v>
      </c>
      <c r="O35" s="61" t="s">
        <v>0</v>
      </c>
      <c r="P35" s="24" t="s">
        <v>0</v>
      </c>
      <c r="Q35" s="183" t="s">
        <v>0</v>
      </c>
      <c r="T35" s="11"/>
    </row>
    <row r="36" spans="2:23" ht="71" customHeight="1">
      <c r="B36" s="190" t="s">
        <v>39</v>
      </c>
      <c r="C36" s="20" t="s">
        <v>10</v>
      </c>
      <c r="D36" s="49">
        <v>88.843216391922752</v>
      </c>
      <c r="E36" s="53">
        <v>3.7056151332845637</v>
      </c>
      <c r="F36" s="77" t="s">
        <v>440</v>
      </c>
      <c r="G36" s="53">
        <v>0</v>
      </c>
      <c r="H36" s="49">
        <v>73.650439552562332</v>
      </c>
      <c r="I36" s="53">
        <v>2.1476728236849594</v>
      </c>
      <c r="J36" s="77" t="s">
        <v>440</v>
      </c>
      <c r="K36" s="53">
        <v>0</v>
      </c>
      <c r="L36" s="78">
        <v>61</v>
      </c>
      <c r="M36" s="12">
        <v>4.08</v>
      </c>
      <c r="N36" s="49">
        <v>83.649815879190498</v>
      </c>
      <c r="O36" s="53">
        <v>2.4090825105799434</v>
      </c>
      <c r="P36" s="20" t="s">
        <v>127</v>
      </c>
      <c r="Q36" s="21" t="s">
        <v>128</v>
      </c>
      <c r="R36" s="62"/>
      <c r="T36" s="11"/>
    </row>
    <row r="37" spans="2:23" ht="20">
      <c r="B37" s="204"/>
      <c r="C37" s="1" t="s">
        <v>40</v>
      </c>
      <c r="D37" s="68">
        <v>70.308360494752506</v>
      </c>
      <c r="E37" s="72">
        <v>8.1729729282923085</v>
      </c>
      <c r="F37" s="69">
        <v>117.56749379790593</v>
      </c>
      <c r="G37" s="69">
        <v>1.3591095126558492</v>
      </c>
      <c r="H37" s="68">
        <v>102.66340973118167</v>
      </c>
      <c r="I37" s="72">
        <v>1.8760290958339865</v>
      </c>
      <c r="J37" s="58">
        <v>97.505619107984714</v>
      </c>
      <c r="K37" s="59">
        <v>2.2994162772508684</v>
      </c>
      <c r="L37" s="76">
        <v>72.651828535418161</v>
      </c>
      <c r="M37" s="76">
        <v>12.892707750074621</v>
      </c>
      <c r="N37" s="68">
        <v>97.620126862360124</v>
      </c>
      <c r="O37" s="72">
        <v>1.2009739734072491</v>
      </c>
      <c r="P37" s="24">
        <v>128</v>
      </c>
      <c r="Q37" s="25" t="s">
        <v>129</v>
      </c>
      <c r="S37" s="79"/>
      <c r="T37" s="11"/>
    </row>
    <row r="38" spans="2:23" ht="17">
      <c r="B38" s="190" t="s">
        <v>41</v>
      </c>
      <c r="C38" s="20" t="s">
        <v>10</v>
      </c>
      <c r="D38" s="49">
        <v>100.63658259928023</v>
      </c>
      <c r="E38" s="53">
        <v>3.4698171526147568</v>
      </c>
      <c r="F38" s="50">
        <v>93.913086327589838</v>
      </c>
      <c r="G38" s="50">
        <v>1.2927706560751173</v>
      </c>
      <c r="H38" s="49">
        <v>91.253986107927176</v>
      </c>
      <c r="I38" s="53">
        <v>5.4739097641865326</v>
      </c>
      <c r="J38" s="50">
        <v>76.805045634911536</v>
      </c>
      <c r="K38" s="50">
        <v>3.2968211477579068</v>
      </c>
      <c r="L38" s="49">
        <v>97.086844129222172</v>
      </c>
      <c r="M38" s="50">
        <v>3.6641098795503586</v>
      </c>
      <c r="N38" s="49">
        <v>99.34895306077901</v>
      </c>
      <c r="O38" s="53">
        <v>4.5550691584615928</v>
      </c>
      <c r="P38" s="20" t="s">
        <v>0</v>
      </c>
      <c r="Q38" s="21" t="s">
        <v>0</v>
      </c>
      <c r="R38" s="62"/>
      <c r="T38" s="11"/>
    </row>
    <row r="39" spans="2:23" ht="20">
      <c r="B39" s="204"/>
      <c r="C39" s="1" t="s">
        <v>40</v>
      </c>
      <c r="D39" s="58" t="s">
        <v>0</v>
      </c>
      <c r="E39" s="59" t="s">
        <v>0</v>
      </c>
      <c r="F39" s="68" t="s">
        <v>0</v>
      </c>
      <c r="G39" s="72" t="s">
        <v>0</v>
      </c>
      <c r="H39" s="68" t="s">
        <v>0</v>
      </c>
      <c r="I39" s="72" t="s">
        <v>0</v>
      </c>
      <c r="J39" s="24" t="s">
        <v>0</v>
      </c>
      <c r="K39" s="80" t="s">
        <v>0</v>
      </c>
      <c r="L39" s="63" t="s">
        <v>0</v>
      </c>
      <c r="M39" s="12" t="s">
        <v>0</v>
      </c>
      <c r="N39" s="55" t="s">
        <v>0</v>
      </c>
      <c r="O39" s="61" t="s">
        <v>0</v>
      </c>
      <c r="P39" s="24" t="s">
        <v>0</v>
      </c>
      <c r="Q39" s="25" t="s">
        <v>0</v>
      </c>
      <c r="T39" s="11"/>
    </row>
    <row r="40" spans="2:23" ht="17">
      <c r="B40" s="190" t="s">
        <v>42</v>
      </c>
      <c r="C40" s="20" t="s">
        <v>10</v>
      </c>
      <c r="D40" s="81">
        <v>93.008392446568507</v>
      </c>
      <c r="E40" s="82">
        <v>5.1185632223386843</v>
      </c>
      <c r="F40" s="83">
        <v>101.12968222009958</v>
      </c>
      <c r="G40" s="83">
        <v>4.2128879959766978</v>
      </c>
      <c r="H40" s="49">
        <v>103.65005098630216</v>
      </c>
      <c r="I40" s="53">
        <v>5.2674726886035765</v>
      </c>
      <c r="J40" s="50">
        <v>87.33274782704666</v>
      </c>
      <c r="K40" s="50">
        <v>2.0956967326770117</v>
      </c>
      <c r="L40" s="49">
        <v>105.97748016592867</v>
      </c>
      <c r="M40" s="50">
        <v>0.87439189101913972</v>
      </c>
      <c r="N40" s="49">
        <v>83.41811075237068</v>
      </c>
      <c r="O40" s="53">
        <v>1.6674876124007563</v>
      </c>
      <c r="P40" s="20" t="s">
        <v>0</v>
      </c>
      <c r="Q40" s="21" t="s">
        <v>0</v>
      </c>
      <c r="R40" s="62"/>
      <c r="T40" s="11"/>
    </row>
    <row r="41" spans="2:23" ht="20">
      <c r="B41" s="204"/>
      <c r="C41" s="1" t="s">
        <v>40</v>
      </c>
      <c r="D41" s="58" t="s">
        <v>0</v>
      </c>
      <c r="E41" s="59" t="s">
        <v>0</v>
      </c>
      <c r="F41" s="68" t="s">
        <v>0</v>
      </c>
      <c r="G41" s="72" t="s">
        <v>0</v>
      </c>
      <c r="H41" s="68" t="s">
        <v>0</v>
      </c>
      <c r="I41" s="72" t="s">
        <v>0</v>
      </c>
      <c r="J41" s="24" t="s">
        <v>0</v>
      </c>
      <c r="K41" s="80" t="s">
        <v>0</v>
      </c>
      <c r="L41" s="58" t="s">
        <v>0</v>
      </c>
      <c r="M41" s="60" t="s">
        <v>0</v>
      </c>
      <c r="N41" s="55" t="s">
        <v>0</v>
      </c>
      <c r="O41" s="61" t="s">
        <v>0</v>
      </c>
      <c r="P41" s="24" t="s">
        <v>0</v>
      </c>
      <c r="Q41" s="25" t="s">
        <v>0</v>
      </c>
      <c r="T41" s="11"/>
    </row>
    <row r="42" spans="2:23" ht="17">
      <c r="B42" s="190" t="s">
        <v>43</v>
      </c>
      <c r="C42" s="20" t="s">
        <v>10</v>
      </c>
      <c r="D42" s="49">
        <v>88.136118651762501</v>
      </c>
      <c r="E42" s="53">
        <v>4.834253723888013</v>
      </c>
      <c r="F42" s="50">
        <v>93.734507742639664</v>
      </c>
      <c r="G42" s="50">
        <v>1.5410749878186971</v>
      </c>
      <c r="H42" s="49">
        <v>92.662658800660992</v>
      </c>
      <c r="I42" s="53">
        <v>5.6773931225809484</v>
      </c>
      <c r="J42" s="50">
        <v>89.434599913583156</v>
      </c>
      <c r="K42" s="50">
        <v>4.6767279046444257</v>
      </c>
      <c r="L42" s="63">
        <v>105.70529319419984</v>
      </c>
      <c r="M42" s="12">
        <v>8.4227806949260984</v>
      </c>
      <c r="N42" s="49">
        <v>85.233372891426995</v>
      </c>
      <c r="O42" s="53">
        <v>5.4906590112620828</v>
      </c>
      <c r="P42" s="20" t="s">
        <v>0</v>
      </c>
      <c r="Q42" s="21" t="s">
        <v>0</v>
      </c>
      <c r="R42" s="62"/>
      <c r="T42" s="11"/>
    </row>
    <row r="43" spans="2:23" ht="20">
      <c r="B43" s="204"/>
      <c r="C43" s="1" t="s">
        <v>44</v>
      </c>
      <c r="D43" s="68">
        <v>25.410502695925711</v>
      </c>
      <c r="E43" s="72">
        <v>2.1414570755737667</v>
      </c>
      <c r="F43" s="69">
        <v>56.879275363006251</v>
      </c>
      <c r="G43" s="69">
        <v>1.7562145848230259</v>
      </c>
      <c r="H43" s="68">
        <v>71.747029975332737</v>
      </c>
      <c r="I43" s="72">
        <v>3.9482983852519742</v>
      </c>
      <c r="J43" s="60">
        <v>58.844807634351497</v>
      </c>
      <c r="K43" s="60">
        <v>6.2983822126383302</v>
      </c>
      <c r="L43" s="68">
        <v>35.958712817766809</v>
      </c>
      <c r="M43" s="69">
        <v>5.8109445183208059</v>
      </c>
      <c r="N43" s="68">
        <v>85.673925363630346</v>
      </c>
      <c r="O43" s="72">
        <v>1.9856372561626889</v>
      </c>
      <c r="P43" s="24" t="s">
        <v>0</v>
      </c>
      <c r="Q43" s="25" t="s">
        <v>0</v>
      </c>
      <c r="T43" s="11"/>
    </row>
    <row r="44" spans="2:23" ht="17">
      <c r="B44" s="190" t="s">
        <v>45</v>
      </c>
      <c r="C44" s="20" t="s">
        <v>10</v>
      </c>
      <c r="D44" s="49">
        <v>98.075703999828832</v>
      </c>
      <c r="E44" s="53">
        <v>0.93965953562894244</v>
      </c>
      <c r="F44" s="50">
        <v>102.27834808570792</v>
      </c>
      <c r="G44" s="50">
        <v>0.5588799906447115</v>
      </c>
      <c r="H44" s="49">
        <v>84.005126166892481</v>
      </c>
      <c r="I44" s="53">
        <v>3.5870416624854133</v>
      </c>
      <c r="J44" s="50">
        <v>76.675317934751675</v>
      </c>
      <c r="K44" s="50">
        <v>2.3955399880800883</v>
      </c>
      <c r="L44" s="63">
        <v>102.47736740434884</v>
      </c>
      <c r="M44" s="12">
        <v>7.3327553457533066</v>
      </c>
      <c r="N44" s="49">
        <v>82.875772061688011</v>
      </c>
      <c r="O44" s="53">
        <v>0.71837565898532896</v>
      </c>
      <c r="P44" s="20" t="s">
        <v>0</v>
      </c>
      <c r="Q44" s="21" t="s">
        <v>0</v>
      </c>
      <c r="R44" s="62"/>
      <c r="U44" s="13"/>
      <c r="V44" s="13"/>
      <c r="W44" s="13"/>
    </row>
    <row r="45" spans="2:23" ht="19">
      <c r="B45" s="204"/>
      <c r="C45" s="1" t="s">
        <v>511</v>
      </c>
      <c r="D45" s="68">
        <v>71.720815058322003</v>
      </c>
      <c r="E45" s="72">
        <v>9.0584565687454042</v>
      </c>
      <c r="F45" s="69">
        <v>108.56660381865022</v>
      </c>
      <c r="G45" s="69">
        <v>2.8988484956855176</v>
      </c>
      <c r="H45" s="68">
        <v>144.40258718058473</v>
      </c>
      <c r="I45" s="72">
        <v>12.820048089610893</v>
      </c>
      <c r="J45" s="60">
        <v>96.006802184943467</v>
      </c>
      <c r="K45" s="60">
        <v>13.93298272306544</v>
      </c>
      <c r="L45" s="73">
        <v>77.121032535988675</v>
      </c>
      <c r="M45" s="76">
        <v>7.4472437052050235</v>
      </c>
      <c r="N45" s="68">
        <v>96.48360591128494</v>
      </c>
      <c r="O45" s="72">
        <v>3.674725183861876</v>
      </c>
      <c r="P45" s="24" t="s">
        <v>0</v>
      </c>
      <c r="Q45" s="25" t="s">
        <v>0</v>
      </c>
      <c r="U45" s="13"/>
      <c r="V45" s="13"/>
      <c r="W45" s="13"/>
    </row>
    <row r="46" spans="2:23" ht="17">
      <c r="B46" s="190" t="s">
        <v>48</v>
      </c>
      <c r="C46" s="20" t="s">
        <v>10</v>
      </c>
      <c r="D46" s="49">
        <v>87.101677782988176</v>
      </c>
      <c r="E46" s="53">
        <v>1.2005150737352197</v>
      </c>
      <c r="F46" s="50">
        <v>104.832469711366</v>
      </c>
      <c r="G46" s="50">
        <v>2.74768632518572</v>
      </c>
      <c r="H46" s="49">
        <v>92.775615183800497</v>
      </c>
      <c r="I46" s="53">
        <v>1.4013091129814759</v>
      </c>
      <c r="J46" s="50">
        <v>84.836421101216331</v>
      </c>
      <c r="K46" s="50">
        <v>2.722672660143524</v>
      </c>
      <c r="L46" s="49">
        <v>109.65501411768768</v>
      </c>
      <c r="M46" s="50">
        <v>5.2735135069499677</v>
      </c>
      <c r="N46" s="49">
        <v>79.162925383333985</v>
      </c>
      <c r="O46" s="53">
        <v>7.928635187464387</v>
      </c>
      <c r="P46" s="20" t="s">
        <v>0</v>
      </c>
      <c r="Q46" s="21" t="s">
        <v>0</v>
      </c>
      <c r="R46" s="62"/>
      <c r="U46" s="13"/>
      <c r="V46" s="13"/>
      <c r="W46" s="13"/>
    </row>
    <row r="47" spans="2:23" ht="19">
      <c r="B47" s="204"/>
      <c r="C47" s="1" t="s">
        <v>512</v>
      </c>
      <c r="D47" s="68">
        <v>76.79643807419454</v>
      </c>
      <c r="E47" s="72">
        <v>3.3078348775153104</v>
      </c>
      <c r="F47" s="69">
        <v>125.44536019201335</v>
      </c>
      <c r="G47" s="69">
        <v>2.1591157479871916</v>
      </c>
      <c r="H47" s="68">
        <v>137.43947579931111</v>
      </c>
      <c r="I47" s="72">
        <v>6.9372441142697001</v>
      </c>
      <c r="J47" s="60">
        <v>97.260897863792763</v>
      </c>
      <c r="K47" s="60">
        <v>8.5479770935219079</v>
      </c>
      <c r="L47" s="68">
        <v>91.799460418613307</v>
      </c>
      <c r="M47" s="69">
        <v>14.734025601781664</v>
      </c>
      <c r="N47" s="68">
        <v>91.939857972478862</v>
      </c>
      <c r="O47" s="72">
        <v>3.8742288388749944</v>
      </c>
      <c r="P47" s="24" t="s">
        <v>0</v>
      </c>
      <c r="Q47" s="25" t="s">
        <v>0</v>
      </c>
      <c r="U47" s="13"/>
      <c r="V47" s="13"/>
      <c r="W47" s="13"/>
    </row>
    <row r="48" spans="2:23" ht="17">
      <c r="B48" s="190" t="s">
        <v>50</v>
      </c>
      <c r="C48" s="20" t="s">
        <v>10</v>
      </c>
      <c r="D48" s="49">
        <v>90.835393780871485</v>
      </c>
      <c r="E48" s="53">
        <v>13.688462420531684</v>
      </c>
      <c r="F48" s="50">
        <v>92.150703875003174</v>
      </c>
      <c r="G48" s="50">
        <v>6.4370962913739405</v>
      </c>
      <c r="H48" s="49">
        <v>92.196369903739992</v>
      </c>
      <c r="I48" s="53">
        <v>9.8422444475561246</v>
      </c>
      <c r="J48" s="50">
        <v>90.190445417649173</v>
      </c>
      <c r="K48" s="50">
        <v>6.273803358596119</v>
      </c>
      <c r="L48" s="63">
        <v>137.58855219016735</v>
      </c>
      <c r="M48" s="12">
        <v>2.2667062871922945</v>
      </c>
      <c r="N48" s="49">
        <v>93.707700593689836</v>
      </c>
      <c r="O48" s="53">
        <v>5.9889405113647687</v>
      </c>
      <c r="P48" s="20" t="s">
        <v>0</v>
      </c>
      <c r="Q48" s="21" t="s">
        <v>0</v>
      </c>
      <c r="R48" s="62"/>
      <c r="U48" s="13"/>
      <c r="V48" s="13"/>
      <c r="W48" s="13"/>
    </row>
    <row r="49" spans="2:23" ht="20">
      <c r="B49" s="204"/>
      <c r="C49" s="1" t="s">
        <v>51</v>
      </c>
      <c r="D49" s="58">
        <v>117.34027373241457</v>
      </c>
      <c r="E49" s="59">
        <v>14.189474543541175</v>
      </c>
      <c r="F49" s="60">
        <v>149.94172751151709</v>
      </c>
      <c r="G49" s="60">
        <v>8.5485938820318701</v>
      </c>
      <c r="H49" s="68">
        <v>120.24435971418889</v>
      </c>
      <c r="I49" s="72">
        <v>1.1317464040492462</v>
      </c>
      <c r="J49" s="60">
        <v>94.417516921226948</v>
      </c>
      <c r="K49" s="60">
        <v>7.3713100393638582</v>
      </c>
      <c r="L49" s="73">
        <v>155.4309205337008</v>
      </c>
      <c r="M49" s="76">
        <v>25.08871663952673</v>
      </c>
      <c r="N49" s="68">
        <v>109.22724620443012</v>
      </c>
      <c r="O49" s="72">
        <v>6.2536727097608056</v>
      </c>
      <c r="P49" s="24" t="s">
        <v>0</v>
      </c>
      <c r="Q49" s="25" t="s">
        <v>0</v>
      </c>
      <c r="U49" s="13"/>
      <c r="V49" s="13"/>
      <c r="W49" s="13"/>
    </row>
    <row r="50" spans="2:23" ht="17">
      <c r="B50" s="190" t="s">
        <v>52</v>
      </c>
      <c r="C50" s="20" t="s">
        <v>10</v>
      </c>
      <c r="D50" s="81">
        <v>103.93181194163833</v>
      </c>
      <c r="E50" s="82">
        <v>2.7761674798324814</v>
      </c>
      <c r="F50" s="83">
        <v>89.406264737931579</v>
      </c>
      <c r="G50" s="83">
        <v>13.240042499012237</v>
      </c>
      <c r="H50" s="81">
        <v>88.863181905818507</v>
      </c>
      <c r="I50" s="82">
        <v>1.4317488621687287</v>
      </c>
      <c r="J50" s="50">
        <v>86.952909481243339</v>
      </c>
      <c r="K50" s="50">
        <v>2.969747638541183</v>
      </c>
      <c r="L50" s="81">
        <v>110.740997053665</v>
      </c>
      <c r="M50" s="83">
        <v>20.672607495279959</v>
      </c>
      <c r="N50" s="81">
        <v>106.17370541535384</v>
      </c>
      <c r="O50" s="82">
        <v>16.406990910405693</v>
      </c>
      <c r="P50" s="20" t="s">
        <v>0</v>
      </c>
      <c r="Q50" s="21" t="s">
        <v>0</v>
      </c>
      <c r="R50" s="62"/>
      <c r="U50" s="13"/>
      <c r="V50" s="13"/>
      <c r="W50" s="13"/>
    </row>
    <row r="51" spans="2:23" ht="20">
      <c r="B51" s="204"/>
      <c r="C51" s="1" t="s">
        <v>53</v>
      </c>
      <c r="D51" s="58">
        <v>141.93858758895041</v>
      </c>
      <c r="E51" s="59">
        <v>21.494392265197327</v>
      </c>
      <c r="F51" s="60">
        <v>39.211245055144374</v>
      </c>
      <c r="G51" s="60">
        <v>6.4873939258637447</v>
      </c>
      <c r="H51" s="58">
        <v>316.62800674465041</v>
      </c>
      <c r="I51" s="59">
        <v>6.1982554683128015</v>
      </c>
      <c r="J51" s="60">
        <v>296.0300084265628</v>
      </c>
      <c r="K51" s="60">
        <v>15.862885327620432</v>
      </c>
      <c r="L51" s="58">
        <v>74.44445485597204</v>
      </c>
      <c r="M51" s="60">
        <v>11.875832326912832</v>
      </c>
      <c r="N51" s="58">
        <v>168.02611264953615</v>
      </c>
      <c r="O51" s="59">
        <v>21.881537706305075</v>
      </c>
      <c r="P51" s="24" t="s">
        <v>0</v>
      </c>
      <c r="Q51" s="25" t="s">
        <v>0</v>
      </c>
      <c r="U51" s="13"/>
      <c r="V51" s="13"/>
      <c r="W51" s="13"/>
    </row>
    <row r="52" spans="2:23" ht="17">
      <c r="B52" s="190" t="s">
        <v>54</v>
      </c>
      <c r="C52" s="20" t="s">
        <v>10</v>
      </c>
      <c r="D52" s="63">
        <v>90.532361127817168</v>
      </c>
      <c r="E52" s="64">
        <v>3.6444655353882416</v>
      </c>
      <c r="F52" s="12">
        <v>93.329398324374168</v>
      </c>
      <c r="G52" s="12">
        <v>2.9725692731660791</v>
      </c>
      <c r="H52" s="63">
        <v>97.473706230456841</v>
      </c>
      <c r="I52" s="64">
        <v>1.3441288605378288</v>
      </c>
      <c r="J52" s="12">
        <v>94.713823005217989</v>
      </c>
      <c r="K52" s="12">
        <v>0.14127015355345879</v>
      </c>
      <c r="L52" s="63">
        <v>115.92037743667699</v>
      </c>
      <c r="M52" s="12">
        <v>1.3252079940211494</v>
      </c>
      <c r="N52" s="63">
        <v>80.891379707228666</v>
      </c>
      <c r="O52" s="64">
        <v>6.8735624945450962</v>
      </c>
      <c r="P52" s="11" t="s">
        <v>0</v>
      </c>
      <c r="Q52" s="26" t="s">
        <v>0</v>
      </c>
      <c r="R52" s="62"/>
      <c r="U52" s="13"/>
      <c r="V52" s="13"/>
      <c r="W52" s="13"/>
    </row>
    <row r="53" spans="2:23" ht="20">
      <c r="B53" s="204"/>
      <c r="C53" s="1" t="s">
        <v>55</v>
      </c>
      <c r="D53" s="58">
        <v>167.5192210280114</v>
      </c>
      <c r="E53" s="59">
        <v>25.259527604402479</v>
      </c>
      <c r="F53" s="60">
        <v>186.05609852312617</v>
      </c>
      <c r="G53" s="60">
        <v>0.21495061895430273</v>
      </c>
      <c r="H53" s="68">
        <v>340.85133569837029</v>
      </c>
      <c r="I53" s="72">
        <v>12.445124025947202</v>
      </c>
      <c r="J53" s="60">
        <v>335.26661309496154</v>
      </c>
      <c r="K53" s="60">
        <v>12.300049881787478</v>
      </c>
      <c r="L53" s="68">
        <v>168.45905529721571</v>
      </c>
      <c r="M53" s="69">
        <v>32.032832695111885</v>
      </c>
      <c r="N53" s="68">
        <v>132.16634140113527</v>
      </c>
      <c r="O53" s="72">
        <v>8.4275887747830325</v>
      </c>
      <c r="P53" s="24" t="s">
        <v>0</v>
      </c>
      <c r="Q53" s="25" t="s">
        <v>0</v>
      </c>
      <c r="U53" s="13"/>
      <c r="V53" s="13"/>
      <c r="W53" s="13"/>
    </row>
    <row r="54" spans="2:23">
      <c r="B54" s="84"/>
      <c r="R54" s="62"/>
      <c r="U54" s="13"/>
      <c r="V54" s="13"/>
      <c r="W54" s="13"/>
    </row>
    <row r="55" spans="2:23">
      <c r="B55" s="47" t="s">
        <v>130</v>
      </c>
      <c r="U55" s="13"/>
      <c r="V55" s="13"/>
      <c r="W55" s="13"/>
    </row>
  </sheetData>
  <mergeCells count="50">
    <mergeCell ref="Q26:Q27"/>
    <mergeCell ref="Q30:Q31"/>
    <mergeCell ref="Q34:Q35"/>
    <mergeCell ref="B46:B47"/>
    <mergeCell ref="B26:B27"/>
    <mergeCell ref="B28:B29"/>
    <mergeCell ref="Q28:Q29"/>
    <mergeCell ref="B30:B31"/>
    <mergeCell ref="B32:B33"/>
    <mergeCell ref="Q32:Q33"/>
    <mergeCell ref="B48:B49"/>
    <mergeCell ref="B50:B51"/>
    <mergeCell ref="B52:B53"/>
    <mergeCell ref="B34:B35"/>
    <mergeCell ref="B36:B37"/>
    <mergeCell ref="B38:B39"/>
    <mergeCell ref="B40:B41"/>
    <mergeCell ref="B42:B43"/>
    <mergeCell ref="B44:B45"/>
    <mergeCell ref="Q24:Q25"/>
    <mergeCell ref="B14:B15"/>
    <mergeCell ref="Q14:Q15"/>
    <mergeCell ref="B16:B17"/>
    <mergeCell ref="Q16:Q17"/>
    <mergeCell ref="B18:B19"/>
    <mergeCell ref="Q18:Q19"/>
    <mergeCell ref="B20:B21"/>
    <mergeCell ref="Q20:Q21"/>
    <mergeCell ref="B22:B23"/>
    <mergeCell ref="Q22:Q23"/>
    <mergeCell ref="B24:B25"/>
    <mergeCell ref="B8:B9"/>
    <mergeCell ref="Q8:Q9"/>
    <mergeCell ref="B10:B11"/>
    <mergeCell ref="Q10:Q11"/>
    <mergeCell ref="B12:B13"/>
    <mergeCell ref="Q12:Q13"/>
    <mergeCell ref="P3:Q3"/>
    <mergeCell ref="B6:B7"/>
    <mergeCell ref="Q6:Q7"/>
    <mergeCell ref="D4:E4"/>
    <mergeCell ref="H4:I4"/>
    <mergeCell ref="J4:K4"/>
    <mergeCell ref="L4:M4"/>
    <mergeCell ref="B3:C5"/>
    <mergeCell ref="N4:O4"/>
    <mergeCell ref="D3:O3"/>
    <mergeCell ref="P4:P5"/>
    <mergeCell ref="Q4:Q5"/>
    <mergeCell ref="F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1991D-AC66-AF49-AD57-BCBF5C8068F4}">
  <dimension ref="B1:R54"/>
  <sheetViews>
    <sheetView topLeftCell="A36" zoomScale="110" zoomScaleNormal="110" workbookViewId="0">
      <selection activeCell="A36" sqref="A1:XFD1048576"/>
    </sheetView>
  </sheetViews>
  <sheetFormatPr baseColWidth="10" defaultColWidth="11.5" defaultRowHeight="14"/>
  <cols>
    <col min="1" max="2" width="11.5" style="87"/>
    <col min="3" max="3" width="14.6640625" style="87" customWidth="1"/>
    <col min="4" max="4" width="14.83203125" style="88" customWidth="1"/>
    <col min="5" max="5" width="11.5" style="88"/>
    <col min="6" max="6" width="11.5" style="87"/>
    <col min="7" max="7" width="31.83203125" style="87" customWidth="1"/>
    <col min="8" max="8" width="12.5" style="87" customWidth="1"/>
    <col min="9" max="9" width="22.6640625" style="87" bestFit="1" customWidth="1"/>
    <col min="10" max="16384" width="11.5" style="87"/>
  </cols>
  <sheetData>
    <row r="1" spans="2:18" s="22" customFormat="1" ht="16">
      <c r="B1" s="85" t="s">
        <v>533</v>
      </c>
      <c r="D1" s="42"/>
      <c r="E1" s="42"/>
      <c r="M1" s="86"/>
      <c r="R1" s="4"/>
    </row>
    <row r="2" spans="2:18" s="22" customFormat="1" ht="16">
      <c r="B2" s="85"/>
      <c r="D2" s="42"/>
      <c r="E2" s="42"/>
      <c r="M2" s="86"/>
      <c r="R2" s="4"/>
    </row>
    <row r="3" spans="2:18" ht="17" customHeight="1">
      <c r="B3" s="190" t="s">
        <v>1</v>
      </c>
      <c r="C3" s="191"/>
      <c r="D3" s="200" t="s">
        <v>2</v>
      </c>
      <c r="E3" s="201"/>
      <c r="F3" s="190" t="s">
        <v>3</v>
      </c>
      <c r="G3" s="182"/>
    </row>
    <row r="4" spans="2:18" ht="16">
      <c r="B4" s="207"/>
      <c r="C4" s="199"/>
      <c r="D4" s="208" t="s">
        <v>247</v>
      </c>
      <c r="E4" s="209"/>
      <c r="F4" s="204"/>
      <c r="G4" s="183"/>
    </row>
    <row r="5" spans="2:18" ht="34">
      <c r="B5" s="204"/>
      <c r="C5" s="192"/>
      <c r="D5" s="54" t="s">
        <v>5</v>
      </c>
      <c r="E5" s="51" t="s">
        <v>6</v>
      </c>
      <c r="F5" s="55" t="s">
        <v>7</v>
      </c>
      <c r="G5" s="25" t="s">
        <v>78</v>
      </c>
      <c r="I5" s="11"/>
    </row>
    <row r="6" spans="2:18" ht="51">
      <c r="B6" s="214" t="s">
        <v>9</v>
      </c>
      <c r="C6" s="22" t="s">
        <v>10</v>
      </c>
      <c r="D6" s="28">
        <v>59.343391482355067</v>
      </c>
      <c r="E6" s="42">
        <v>9.7098392644458844</v>
      </c>
      <c r="F6" s="44" t="s">
        <v>274</v>
      </c>
      <c r="G6" s="38" t="s">
        <v>293</v>
      </c>
      <c r="H6" s="22"/>
      <c r="I6" s="213"/>
    </row>
    <row r="7" spans="2:18" ht="20">
      <c r="B7" s="196"/>
      <c r="C7" s="1" t="s">
        <v>11</v>
      </c>
      <c r="D7" s="28">
        <v>5.3504373370936591</v>
      </c>
      <c r="E7" s="42">
        <v>1.2808972044280147</v>
      </c>
      <c r="F7" s="44" t="s">
        <v>114</v>
      </c>
      <c r="G7" s="38" t="s">
        <v>113</v>
      </c>
      <c r="H7" s="22"/>
      <c r="I7" s="213"/>
    </row>
    <row r="8" spans="2:18" ht="47.25" customHeight="1">
      <c r="B8" s="195" t="s">
        <v>12</v>
      </c>
      <c r="C8" s="14" t="s">
        <v>10</v>
      </c>
      <c r="D8" s="23">
        <v>69.072199933716675</v>
      </c>
      <c r="E8" s="16">
        <v>4.519798630682744</v>
      </c>
      <c r="F8" s="27" t="s">
        <v>284</v>
      </c>
      <c r="G8" s="184" t="s">
        <v>294</v>
      </c>
      <c r="I8" s="213"/>
    </row>
    <row r="9" spans="2:18" ht="20">
      <c r="B9" s="196"/>
      <c r="C9" s="1" t="s">
        <v>13</v>
      </c>
      <c r="D9" s="34">
        <v>8.2808295486215879</v>
      </c>
      <c r="E9" s="45">
        <v>1.4768316899055605</v>
      </c>
      <c r="F9" s="30" t="s">
        <v>0</v>
      </c>
      <c r="G9" s="186"/>
      <c r="H9" s="22"/>
      <c r="I9" s="213"/>
    </row>
    <row r="10" spans="2:18" ht="63" customHeight="1">
      <c r="B10" s="195" t="s">
        <v>14</v>
      </c>
      <c r="C10" s="14" t="s">
        <v>10</v>
      </c>
      <c r="D10" s="28">
        <v>85.896550697022747</v>
      </c>
      <c r="E10" s="42">
        <v>3.7371134958622534</v>
      </c>
      <c r="F10" s="44" t="s">
        <v>285</v>
      </c>
      <c r="G10" s="184" t="s">
        <v>295</v>
      </c>
      <c r="H10" s="22"/>
      <c r="I10" s="213"/>
    </row>
    <row r="11" spans="2:18" ht="20">
      <c r="B11" s="196"/>
      <c r="C11" s="1" t="s">
        <v>15</v>
      </c>
      <c r="D11" s="28">
        <v>17.277787119214608</v>
      </c>
      <c r="E11" s="42">
        <v>0.50995612497329168</v>
      </c>
      <c r="F11" s="44" t="s">
        <v>0</v>
      </c>
      <c r="G11" s="186"/>
      <c r="H11" s="22"/>
      <c r="I11" s="213"/>
    </row>
    <row r="12" spans="2:18" ht="63" customHeight="1">
      <c r="B12" s="195" t="s">
        <v>16</v>
      </c>
      <c r="C12" s="14" t="s">
        <v>10</v>
      </c>
      <c r="D12" s="23">
        <v>137.53646353299084</v>
      </c>
      <c r="E12" s="16">
        <v>13.231006797209968</v>
      </c>
      <c r="F12" s="27" t="s">
        <v>183</v>
      </c>
      <c r="G12" s="184" t="s">
        <v>295</v>
      </c>
      <c r="H12" s="22"/>
      <c r="I12" s="213"/>
    </row>
    <row r="13" spans="2:18" ht="20">
      <c r="B13" s="196"/>
      <c r="C13" s="1" t="s">
        <v>19</v>
      </c>
      <c r="D13" s="34">
        <v>2.6422021494037504</v>
      </c>
      <c r="E13" s="45">
        <v>0.18287990140818175</v>
      </c>
      <c r="F13" s="30" t="s">
        <v>0</v>
      </c>
      <c r="G13" s="186"/>
      <c r="H13" s="22"/>
      <c r="I13" s="213"/>
    </row>
    <row r="14" spans="2:18" ht="68">
      <c r="B14" s="195" t="s">
        <v>20</v>
      </c>
      <c r="C14" s="14" t="s">
        <v>10</v>
      </c>
      <c r="D14" s="28">
        <v>78.910892320047012</v>
      </c>
      <c r="E14" s="42">
        <v>6.6179345568152499</v>
      </c>
      <c r="F14" s="44" t="s">
        <v>286</v>
      </c>
      <c r="G14" s="38" t="s">
        <v>295</v>
      </c>
      <c r="H14" s="22"/>
      <c r="I14" s="213"/>
    </row>
    <row r="15" spans="2:18" ht="34">
      <c r="B15" s="196"/>
      <c r="C15" s="1" t="s">
        <v>21</v>
      </c>
      <c r="D15" s="28">
        <v>28.774783265998057</v>
      </c>
      <c r="E15" s="42">
        <v>4.3884742735238804</v>
      </c>
      <c r="F15" s="44" t="s">
        <v>119</v>
      </c>
      <c r="G15" s="38" t="s">
        <v>182</v>
      </c>
      <c r="H15" s="22"/>
      <c r="I15" s="213"/>
    </row>
    <row r="16" spans="2:18" ht="63" customHeight="1">
      <c r="B16" s="195" t="s">
        <v>22</v>
      </c>
      <c r="C16" s="14" t="s">
        <v>10</v>
      </c>
      <c r="D16" s="23">
        <v>70.194318476166501</v>
      </c>
      <c r="E16" s="16">
        <v>2.7756520472624606</v>
      </c>
      <c r="F16" s="27" t="s">
        <v>287</v>
      </c>
      <c r="G16" s="184" t="s">
        <v>295</v>
      </c>
      <c r="H16" s="22"/>
      <c r="I16" s="213"/>
    </row>
    <row r="17" spans="2:9" ht="20">
      <c r="B17" s="196"/>
      <c r="C17" s="2" t="s">
        <v>23</v>
      </c>
      <c r="D17" s="34">
        <v>50.477157122147297</v>
      </c>
      <c r="E17" s="45">
        <v>3.399406288631639</v>
      </c>
      <c r="F17" s="30" t="s">
        <v>0</v>
      </c>
      <c r="G17" s="186"/>
      <c r="H17" s="22"/>
      <c r="I17" s="213"/>
    </row>
    <row r="18" spans="2:9" ht="63" customHeight="1">
      <c r="B18" s="195" t="s">
        <v>24</v>
      </c>
      <c r="C18" s="14" t="s">
        <v>10</v>
      </c>
      <c r="D18" s="28">
        <v>73.503322041300123</v>
      </c>
      <c r="E18" s="42">
        <v>3.8434651531988742</v>
      </c>
      <c r="F18" s="44" t="s">
        <v>288</v>
      </c>
      <c r="G18" s="184" t="s">
        <v>295</v>
      </c>
      <c r="H18" s="22"/>
      <c r="I18" s="213"/>
    </row>
    <row r="19" spans="2:9" ht="20">
      <c r="B19" s="196"/>
      <c r="C19" s="1" t="s">
        <v>25</v>
      </c>
      <c r="D19" s="28">
        <v>50.001006590549366</v>
      </c>
      <c r="E19" s="42">
        <v>3.5428276790835991</v>
      </c>
      <c r="F19" s="44" t="s">
        <v>0</v>
      </c>
      <c r="G19" s="186"/>
      <c r="H19" s="22"/>
      <c r="I19" s="213"/>
    </row>
    <row r="20" spans="2:9" ht="63" customHeight="1">
      <c r="B20" s="195" t="s">
        <v>26</v>
      </c>
      <c r="C20" s="14" t="s">
        <v>10</v>
      </c>
      <c r="D20" s="23">
        <v>65.513983607339497</v>
      </c>
      <c r="E20" s="16">
        <v>2.6929803893722584</v>
      </c>
      <c r="F20" s="27" t="s">
        <v>184</v>
      </c>
      <c r="G20" s="184" t="s">
        <v>295</v>
      </c>
      <c r="H20" s="22"/>
      <c r="I20" s="213"/>
    </row>
    <row r="21" spans="2:9" ht="20">
      <c r="B21" s="196"/>
      <c r="C21" s="1" t="s">
        <v>27</v>
      </c>
      <c r="D21" s="34">
        <v>44.195524289449054</v>
      </c>
      <c r="E21" s="45">
        <v>1.2257786588507444</v>
      </c>
      <c r="F21" s="30" t="s">
        <v>0</v>
      </c>
      <c r="G21" s="186"/>
      <c r="H21" s="22"/>
      <c r="I21" s="213"/>
    </row>
    <row r="22" spans="2:9" ht="68">
      <c r="B22" s="195" t="s">
        <v>28</v>
      </c>
      <c r="C22" s="14" t="s">
        <v>10</v>
      </c>
      <c r="D22" s="28">
        <v>0</v>
      </c>
      <c r="E22" s="42">
        <v>0</v>
      </c>
      <c r="F22" s="44" t="s">
        <v>289</v>
      </c>
      <c r="G22" s="38" t="s">
        <v>295</v>
      </c>
      <c r="H22" s="22"/>
      <c r="I22" s="213"/>
    </row>
    <row r="23" spans="2:9" ht="20">
      <c r="B23" s="196"/>
      <c r="C23" s="1" t="s">
        <v>29</v>
      </c>
      <c r="D23" s="28">
        <v>27.478081268435346</v>
      </c>
      <c r="E23" s="42">
        <v>2.807338550693196</v>
      </c>
      <c r="F23" s="44" t="s">
        <v>123</v>
      </c>
      <c r="G23" s="38" t="s">
        <v>113</v>
      </c>
      <c r="H23" s="22"/>
      <c r="I23" s="213"/>
    </row>
    <row r="24" spans="2:9" ht="17">
      <c r="B24" s="195" t="s">
        <v>30</v>
      </c>
      <c r="C24" s="14" t="s">
        <v>10</v>
      </c>
      <c r="D24" s="23">
        <v>70.526138944799996</v>
      </c>
      <c r="E24" s="17">
        <v>11.07212820889999</v>
      </c>
      <c r="F24" s="27" t="s">
        <v>275</v>
      </c>
      <c r="G24" s="184" t="s">
        <v>296</v>
      </c>
      <c r="H24" s="22"/>
      <c r="I24" s="213"/>
    </row>
    <row r="25" spans="2:9" ht="20">
      <c r="B25" s="196"/>
      <c r="C25" s="1" t="s">
        <v>31</v>
      </c>
      <c r="D25" s="34" t="s">
        <v>0</v>
      </c>
      <c r="E25" s="35" t="s">
        <v>0</v>
      </c>
      <c r="F25" s="30" t="s">
        <v>0</v>
      </c>
      <c r="G25" s="186"/>
      <c r="H25" s="22"/>
      <c r="I25" s="213"/>
    </row>
    <row r="26" spans="2:9" ht="17">
      <c r="B26" s="195" t="s">
        <v>32</v>
      </c>
      <c r="C26" s="14" t="s">
        <v>10</v>
      </c>
      <c r="D26" s="28">
        <v>66.116540989509488</v>
      </c>
      <c r="E26" s="42">
        <v>5.863978338988157</v>
      </c>
      <c r="F26" s="44" t="s">
        <v>290</v>
      </c>
      <c r="G26" s="184" t="s">
        <v>297</v>
      </c>
      <c r="H26" s="22"/>
      <c r="I26" s="213"/>
    </row>
    <row r="27" spans="2:9" ht="20">
      <c r="B27" s="196"/>
      <c r="C27" s="1" t="s">
        <v>31</v>
      </c>
      <c r="D27" s="34">
        <v>67.729166183663196</v>
      </c>
      <c r="E27" s="45">
        <v>9.8519485170261785</v>
      </c>
      <c r="F27" s="44" t="s">
        <v>0</v>
      </c>
      <c r="G27" s="186"/>
      <c r="H27" s="22"/>
      <c r="I27" s="213"/>
    </row>
    <row r="28" spans="2:9" ht="63" customHeight="1">
      <c r="B28" s="195" t="s">
        <v>33</v>
      </c>
      <c r="C28" s="14" t="s">
        <v>10</v>
      </c>
      <c r="D28" s="23">
        <v>68.099605770545153</v>
      </c>
      <c r="E28" s="16">
        <v>4.6004738912449152</v>
      </c>
      <c r="F28" s="27" t="s">
        <v>291</v>
      </c>
      <c r="G28" s="184" t="s">
        <v>295</v>
      </c>
      <c r="H28" s="22"/>
      <c r="I28" s="213"/>
    </row>
    <row r="29" spans="2:9" ht="20">
      <c r="B29" s="196"/>
      <c r="C29" s="1" t="s">
        <v>34</v>
      </c>
      <c r="D29" s="34">
        <v>19.267925582191118</v>
      </c>
      <c r="E29" s="45">
        <v>0.49033949125729659</v>
      </c>
      <c r="F29" s="30" t="s">
        <v>0</v>
      </c>
      <c r="G29" s="186"/>
      <c r="H29" s="22"/>
      <c r="I29" s="213"/>
    </row>
    <row r="30" spans="2:9" ht="17">
      <c r="B30" s="195" t="s">
        <v>35</v>
      </c>
      <c r="C30" s="14" t="s">
        <v>10</v>
      </c>
      <c r="D30" s="28">
        <v>99.041488563002474</v>
      </c>
      <c r="E30" s="42">
        <v>6.3252688371374894</v>
      </c>
      <c r="F30" s="44" t="s">
        <v>276</v>
      </c>
      <c r="G30" s="38" t="s">
        <v>298</v>
      </c>
      <c r="H30" s="22"/>
      <c r="I30" s="213"/>
    </row>
    <row r="31" spans="2:9" ht="20">
      <c r="B31" s="196"/>
      <c r="C31" s="1" t="s">
        <v>34</v>
      </c>
      <c r="D31" s="28" t="s">
        <v>0</v>
      </c>
      <c r="E31" s="42" t="s">
        <v>0</v>
      </c>
      <c r="F31" s="44" t="s">
        <v>0</v>
      </c>
      <c r="G31" s="38" t="s">
        <v>0</v>
      </c>
      <c r="H31" s="22"/>
      <c r="I31" s="213"/>
    </row>
    <row r="32" spans="2:9" ht="63" customHeight="1">
      <c r="B32" s="195" t="s">
        <v>36</v>
      </c>
      <c r="C32" s="14" t="s">
        <v>10</v>
      </c>
      <c r="D32" s="23">
        <v>70.003420305246649</v>
      </c>
      <c r="E32" s="16">
        <v>0</v>
      </c>
      <c r="F32" s="27" t="s">
        <v>185</v>
      </c>
      <c r="G32" s="184" t="s">
        <v>299</v>
      </c>
      <c r="H32" s="22"/>
      <c r="I32" s="213"/>
    </row>
    <row r="33" spans="2:9" ht="20">
      <c r="B33" s="196"/>
      <c r="C33" s="1" t="s">
        <v>37</v>
      </c>
      <c r="D33" s="34">
        <v>17.065391451987288</v>
      </c>
      <c r="E33" s="45">
        <v>0.65656581077656728</v>
      </c>
      <c r="F33" s="30" t="s">
        <v>0</v>
      </c>
      <c r="G33" s="186"/>
      <c r="H33" s="22"/>
      <c r="I33" s="213"/>
    </row>
    <row r="34" spans="2:9" ht="17">
      <c r="B34" s="195" t="s">
        <v>38</v>
      </c>
      <c r="C34" s="14" t="s">
        <v>10</v>
      </c>
      <c r="D34" s="28">
        <v>70.003420305246649</v>
      </c>
      <c r="E34" s="42">
        <v>0</v>
      </c>
      <c r="F34" s="44" t="s">
        <v>277</v>
      </c>
      <c r="G34" s="38" t="s">
        <v>298</v>
      </c>
      <c r="H34" s="22"/>
      <c r="I34" s="213"/>
    </row>
    <row r="35" spans="2:9" ht="20">
      <c r="B35" s="196"/>
      <c r="C35" s="1" t="s">
        <v>37</v>
      </c>
      <c r="D35" s="28" t="s">
        <v>0</v>
      </c>
      <c r="E35" s="42" t="s">
        <v>0</v>
      </c>
      <c r="F35" s="44" t="s">
        <v>0</v>
      </c>
      <c r="G35" s="38" t="s">
        <v>0</v>
      </c>
      <c r="H35" s="22"/>
      <c r="I35" s="213"/>
    </row>
    <row r="36" spans="2:9" ht="68">
      <c r="B36" s="195" t="s">
        <v>39</v>
      </c>
      <c r="C36" s="14" t="s">
        <v>10</v>
      </c>
      <c r="D36" s="23">
        <v>67.77368510890301</v>
      </c>
      <c r="E36" s="16">
        <v>1.7199437374010031</v>
      </c>
      <c r="F36" s="27" t="s">
        <v>186</v>
      </c>
      <c r="G36" s="15" t="s">
        <v>295</v>
      </c>
      <c r="H36" s="22"/>
      <c r="I36" s="213"/>
    </row>
    <row r="37" spans="2:9" ht="20">
      <c r="B37" s="196"/>
      <c r="C37" s="1" t="s">
        <v>40</v>
      </c>
      <c r="D37" s="34">
        <v>79.007321991367647</v>
      </c>
      <c r="E37" s="45">
        <v>9.525223217083429</v>
      </c>
      <c r="F37" s="30" t="s">
        <v>187</v>
      </c>
      <c r="G37" s="37" t="s">
        <v>113</v>
      </c>
      <c r="H37" s="22"/>
      <c r="I37" s="213"/>
    </row>
    <row r="38" spans="2:9" ht="17">
      <c r="B38" s="195" t="s">
        <v>41</v>
      </c>
      <c r="C38" s="14" t="s">
        <v>10</v>
      </c>
      <c r="D38" s="28">
        <v>61.141047272765256</v>
      </c>
      <c r="E38" s="42">
        <v>2.3224327531662539</v>
      </c>
      <c r="F38" s="44" t="s">
        <v>278</v>
      </c>
      <c r="G38" s="38" t="s">
        <v>298</v>
      </c>
      <c r="H38" s="22"/>
      <c r="I38" s="213"/>
    </row>
    <row r="39" spans="2:9" ht="20">
      <c r="B39" s="196"/>
      <c r="C39" s="1" t="s">
        <v>40</v>
      </c>
      <c r="D39" s="28" t="s">
        <v>0</v>
      </c>
      <c r="E39" s="42" t="s">
        <v>0</v>
      </c>
      <c r="F39" s="30" t="s">
        <v>0</v>
      </c>
      <c r="G39" s="38" t="s">
        <v>0</v>
      </c>
      <c r="H39" s="22"/>
      <c r="I39" s="213"/>
    </row>
    <row r="40" spans="2:9" ht="17">
      <c r="B40" s="195" t="s">
        <v>42</v>
      </c>
      <c r="C40" s="14" t="s">
        <v>10</v>
      </c>
      <c r="D40" s="23">
        <v>58.798413707782757</v>
      </c>
      <c r="E40" s="16">
        <v>4.4229931069127453</v>
      </c>
      <c r="F40" s="44" t="s">
        <v>279</v>
      </c>
      <c r="G40" s="15" t="s">
        <v>298</v>
      </c>
      <c r="H40" s="22"/>
      <c r="I40" s="213"/>
    </row>
    <row r="41" spans="2:9" ht="20">
      <c r="B41" s="196"/>
      <c r="C41" s="1" t="s">
        <v>40</v>
      </c>
      <c r="D41" s="34" t="s">
        <v>0</v>
      </c>
      <c r="E41" s="45" t="s">
        <v>0</v>
      </c>
      <c r="F41" s="30" t="s">
        <v>0</v>
      </c>
      <c r="G41" s="37" t="s">
        <v>0</v>
      </c>
      <c r="H41" s="22"/>
      <c r="I41" s="213"/>
    </row>
    <row r="42" spans="2:9" ht="31.5" customHeight="1">
      <c r="B42" s="195" t="s">
        <v>43</v>
      </c>
      <c r="C42" s="14" t="s">
        <v>10</v>
      </c>
      <c r="D42" s="28">
        <v>74.002679695869176</v>
      </c>
      <c r="E42" s="42">
        <v>8.5118696617636456</v>
      </c>
      <c r="F42" s="44" t="s">
        <v>188</v>
      </c>
      <c r="G42" s="184" t="s">
        <v>300</v>
      </c>
      <c r="H42" s="22"/>
      <c r="I42" s="213"/>
    </row>
    <row r="43" spans="2:9" ht="20">
      <c r="B43" s="196"/>
      <c r="C43" s="1" t="s">
        <v>189</v>
      </c>
      <c r="D43" s="28">
        <v>33.171347258445429</v>
      </c>
      <c r="E43" s="42">
        <v>2.1057796020354669</v>
      </c>
      <c r="F43" s="44" t="s">
        <v>0</v>
      </c>
      <c r="G43" s="186"/>
      <c r="H43" s="22"/>
      <c r="I43" s="213"/>
    </row>
    <row r="44" spans="2:9" ht="17">
      <c r="B44" s="195" t="s">
        <v>45</v>
      </c>
      <c r="C44" s="14" t="s">
        <v>10</v>
      </c>
      <c r="D44" s="23">
        <v>69.69282118219833</v>
      </c>
      <c r="E44" s="16">
        <v>2.0385789889427324</v>
      </c>
      <c r="F44" s="27" t="s">
        <v>292</v>
      </c>
      <c r="G44" s="184" t="s">
        <v>297</v>
      </c>
      <c r="H44" s="22"/>
      <c r="I44" s="213"/>
    </row>
    <row r="45" spans="2:9" ht="20">
      <c r="B45" s="196"/>
      <c r="C45" s="1" t="s">
        <v>46</v>
      </c>
      <c r="D45" s="34">
        <v>46.148735330232718</v>
      </c>
      <c r="E45" s="45">
        <v>2.9521292725928467</v>
      </c>
      <c r="F45" s="30" t="s">
        <v>0</v>
      </c>
      <c r="G45" s="186"/>
      <c r="H45" s="22"/>
      <c r="I45" s="213"/>
    </row>
    <row r="46" spans="2:9" ht="17">
      <c r="B46" s="195" t="s">
        <v>48</v>
      </c>
      <c r="C46" s="14" t="s">
        <v>10</v>
      </c>
      <c r="D46" s="28">
        <v>58.2283168614685</v>
      </c>
      <c r="E46" s="42">
        <v>4.2779724716026513</v>
      </c>
      <c r="F46" s="44" t="s">
        <v>280</v>
      </c>
      <c r="G46" s="38" t="s">
        <v>298</v>
      </c>
      <c r="H46" s="22"/>
      <c r="I46" s="213"/>
    </row>
    <row r="47" spans="2:9" ht="20">
      <c r="B47" s="196"/>
      <c r="C47" s="1" t="s">
        <v>49</v>
      </c>
      <c r="D47" s="28">
        <v>93.811171502238793</v>
      </c>
      <c r="E47" s="42">
        <v>12.517935016159219</v>
      </c>
      <c r="F47" s="30" t="s">
        <v>0</v>
      </c>
      <c r="G47" s="38" t="s">
        <v>0</v>
      </c>
      <c r="H47" s="22"/>
      <c r="I47" s="213"/>
    </row>
    <row r="48" spans="2:9" ht="17">
      <c r="B48" s="195" t="s">
        <v>50</v>
      </c>
      <c r="C48" s="14" t="s">
        <v>10</v>
      </c>
      <c r="D48" s="23">
        <v>53.066528730837518</v>
      </c>
      <c r="E48" s="16">
        <v>6.3112154276632744</v>
      </c>
      <c r="F48" s="44" t="s">
        <v>281</v>
      </c>
      <c r="G48" s="15" t="s">
        <v>298</v>
      </c>
      <c r="H48" s="22"/>
      <c r="I48" s="213"/>
    </row>
    <row r="49" spans="2:9" ht="20">
      <c r="B49" s="196"/>
      <c r="C49" s="1" t="s">
        <v>51</v>
      </c>
      <c r="D49" s="34">
        <v>10.23808540596429</v>
      </c>
      <c r="E49" s="45">
        <v>0.63744912954156363</v>
      </c>
      <c r="F49" s="30" t="s">
        <v>0</v>
      </c>
      <c r="G49" s="37" t="s">
        <v>0</v>
      </c>
      <c r="H49" s="22"/>
      <c r="I49" s="213"/>
    </row>
    <row r="50" spans="2:9" ht="17">
      <c r="B50" s="195" t="s">
        <v>52</v>
      </c>
      <c r="C50" s="14" t="s">
        <v>10</v>
      </c>
      <c r="D50" s="28">
        <v>59.161836795470812</v>
      </c>
      <c r="E50" s="42">
        <v>1.8412749453170332</v>
      </c>
      <c r="F50" s="44" t="s">
        <v>282</v>
      </c>
      <c r="G50" s="38" t="s">
        <v>298</v>
      </c>
      <c r="H50" s="22"/>
      <c r="I50" s="213"/>
    </row>
    <row r="51" spans="2:9" ht="20">
      <c r="B51" s="196"/>
      <c r="C51" s="1" t="s">
        <v>53</v>
      </c>
      <c r="D51" s="28">
        <v>67.848242569201446</v>
      </c>
      <c r="E51" s="42">
        <v>3.8602132253730592</v>
      </c>
      <c r="F51" s="30" t="s">
        <v>0</v>
      </c>
      <c r="G51" s="38" t="s">
        <v>0</v>
      </c>
      <c r="H51" s="22"/>
      <c r="I51" s="213"/>
    </row>
    <row r="52" spans="2:9" ht="17">
      <c r="B52" s="195" t="s">
        <v>54</v>
      </c>
      <c r="C52" s="14" t="s">
        <v>10</v>
      </c>
      <c r="D52" s="23">
        <v>68.759289957276337</v>
      </c>
      <c r="E52" s="16">
        <v>5.6497891929307249</v>
      </c>
      <c r="F52" s="44" t="s">
        <v>283</v>
      </c>
      <c r="G52" s="15" t="s">
        <v>298</v>
      </c>
      <c r="H52" s="22"/>
      <c r="I52" s="213"/>
    </row>
    <row r="53" spans="2:9" ht="20">
      <c r="B53" s="196"/>
      <c r="C53" s="1" t="s">
        <v>55</v>
      </c>
      <c r="D53" s="34">
        <v>126.21722730595097</v>
      </c>
      <c r="E53" s="45">
        <v>13.724886919024376</v>
      </c>
      <c r="F53" s="30" t="s">
        <v>0</v>
      </c>
      <c r="G53" s="37" t="s">
        <v>0</v>
      </c>
      <c r="H53" s="22"/>
      <c r="I53" s="213"/>
    </row>
    <row r="54" spans="2:9" ht="16">
      <c r="B54" s="22"/>
      <c r="C54" s="22"/>
      <c r="D54" s="42"/>
      <c r="E54" s="42"/>
      <c r="F54" s="22"/>
      <c r="G54" s="22"/>
    </row>
  </sheetData>
  <mergeCells count="64">
    <mergeCell ref="B8:B9"/>
    <mergeCell ref="B10:B11"/>
    <mergeCell ref="B12:B13"/>
    <mergeCell ref="B3:C5"/>
    <mergeCell ref="D3:E3"/>
    <mergeCell ref="F3:G4"/>
    <mergeCell ref="B38:B39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D4:E4"/>
    <mergeCell ref="B34:B35"/>
    <mergeCell ref="B36:B37"/>
    <mergeCell ref="B14:B15"/>
    <mergeCell ref="B6:B7"/>
    <mergeCell ref="B52:B53"/>
    <mergeCell ref="B40:B41"/>
    <mergeCell ref="B42:B43"/>
    <mergeCell ref="B44:B45"/>
    <mergeCell ref="B46:B47"/>
    <mergeCell ref="B48:B49"/>
    <mergeCell ref="B50:B51"/>
    <mergeCell ref="G8:G9"/>
    <mergeCell ref="G10:G11"/>
    <mergeCell ref="G12:G13"/>
    <mergeCell ref="G16:G17"/>
    <mergeCell ref="G18:G19"/>
    <mergeCell ref="G42:G43"/>
    <mergeCell ref="G44:G45"/>
    <mergeCell ref="G20:G21"/>
    <mergeCell ref="G24:G25"/>
    <mergeCell ref="G26:G27"/>
    <mergeCell ref="G28:G29"/>
    <mergeCell ref="G32:G3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46:I47"/>
    <mergeCell ref="I48:I49"/>
    <mergeCell ref="I50:I51"/>
    <mergeCell ref="I52:I53"/>
    <mergeCell ref="I36:I37"/>
    <mergeCell ref="I38:I39"/>
    <mergeCell ref="I40:I41"/>
    <mergeCell ref="I42:I43"/>
    <mergeCell ref="I44:I4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A6ED-6C2E-6B49-BDBD-20D1BD325BB5}">
  <dimension ref="B1:X36"/>
  <sheetViews>
    <sheetView workbookViewId="0">
      <selection sqref="A1:XFD1048576"/>
    </sheetView>
  </sheetViews>
  <sheetFormatPr baseColWidth="10" defaultColWidth="9.1640625" defaultRowHeight="16"/>
  <cols>
    <col min="1" max="1" width="9.1640625" style="114"/>
    <col min="2" max="2" width="15.83203125" style="114" customWidth="1"/>
    <col min="3" max="5" width="9.33203125" style="117" bestFit="1" customWidth="1"/>
    <col min="6" max="6" width="10.5" style="117" bestFit="1" customWidth="1"/>
    <col min="7" max="7" width="10.5" style="117" customWidth="1"/>
    <col min="8" max="8" width="15.83203125" style="117" customWidth="1"/>
    <col min="9" max="13" width="9.1640625" style="117" customWidth="1"/>
    <col min="14" max="14" width="15.83203125" style="117" customWidth="1"/>
    <col min="15" max="15" width="9.33203125" style="117" bestFit="1" customWidth="1"/>
    <col min="16" max="16" width="10.1640625" style="117" bestFit="1" customWidth="1"/>
    <col min="17" max="17" width="9.33203125" style="117" bestFit="1" customWidth="1"/>
    <col min="18" max="18" width="10.5" style="117" bestFit="1" customWidth="1"/>
    <col min="19" max="19" width="10.5" style="117" customWidth="1"/>
    <col min="20" max="20" width="15.83203125" style="114" customWidth="1"/>
    <col min="21" max="24" width="9.33203125" style="117" bestFit="1" customWidth="1"/>
    <col min="25" max="16384" width="9.1640625" style="114"/>
  </cols>
  <sheetData>
    <row r="1" spans="2:24" s="111" customFormat="1">
      <c r="B1" s="109" t="s">
        <v>534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</row>
    <row r="3" spans="2:24" s="112" customFormat="1" ht="29" customHeight="1">
      <c r="B3" s="216" t="s">
        <v>442</v>
      </c>
      <c r="C3" s="216"/>
      <c r="D3" s="216"/>
      <c r="E3" s="216"/>
      <c r="F3" s="216"/>
      <c r="H3" s="215" t="s">
        <v>443</v>
      </c>
      <c r="I3" s="215"/>
      <c r="J3" s="215"/>
      <c r="K3" s="215"/>
      <c r="L3" s="215"/>
      <c r="M3" s="113"/>
      <c r="N3" s="215" t="s">
        <v>444</v>
      </c>
      <c r="O3" s="215"/>
      <c r="P3" s="215"/>
      <c r="Q3" s="215"/>
      <c r="R3" s="215"/>
      <c r="S3" s="113"/>
      <c r="T3" s="215" t="s">
        <v>445</v>
      </c>
      <c r="U3" s="215"/>
      <c r="V3" s="215"/>
      <c r="W3" s="215"/>
      <c r="X3" s="215"/>
    </row>
    <row r="4" spans="2:24">
      <c r="B4" s="115" t="s">
        <v>203</v>
      </c>
      <c r="C4" s="116" t="s">
        <v>107</v>
      </c>
      <c r="D4" s="116" t="s">
        <v>6</v>
      </c>
      <c r="E4" s="116" t="s">
        <v>204</v>
      </c>
      <c r="F4" s="116" t="s">
        <v>6</v>
      </c>
      <c r="H4" s="116" t="s">
        <v>203</v>
      </c>
      <c r="I4" s="116" t="s">
        <v>107</v>
      </c>
      <c r="J4" s="116" t="s">
        <v>6</v>
      </c>
      <c r="K4" s="116" t="s">
        <v>204</v>
      </c>
      <c r="L4" s="116" t="s">
        <v>6</v>
      </c>
      <c r="N4" s="116" t="s">
        <v>203</v>
      </c>
      <c r="O4" s="116" t="s">
        <v>107</v>
      </c>
      <c r="P4" s="116" t="s">
        <v>6</v>
      </c>
      <c r="Q4" s="116" t="s">
        <v>204</v>
      </c>
      <c r="R4" s="116" t="s">
        <v>6</v>
      </c>
      <c r="T4" s="116" t="s">
        <v>203</v>
      </c>
      <c r="U4" s="116" t="s">
        <v>107</v>
      </c>
      <c r="V4" s="116" t="s">
        <v>6</v>
      </c>
      <c r="W4" s="116" t="s">
        <v>204</v>
      </c>
      <c r="X4" s="116" t="s">
        <v>6</v>
      </c>
    </row>
    <row r="5" spans="2:24" ht="18">
      <c r="B5" s="115" t="s">
        <v>9</v>
      </c>
      <c r="C5" s="116" t="s">
        <v>455</v>
      </c>
      <c r="D5" s="116">
        <v>0.81785627642568637</v>
      </c>
      <c r="E5" s="118" t="s">
        <v>456</v>
      </c>
      <c r="F5" s="116">
        <v>12.710450643291745</v>
      </c>
      <c r="H5" s="116" t="s">
        <v>9</v>
      </c>
      <c r="I5" s="118">
        <v>95</v>
      </c>
      <c r="J5" s="116">
        <v>3.9412986032921835</v>
      </c>
      <c r="K5" s="118">
        <v>205</v>
      </c>
      <c r="L5" s="116">
        <v>6.9453762499001996</v>
      </c>
      <c r="N5" s="116" t="s">
        <v>9</v>
      </c>
      <c r="O5" s="118" t="s">
        <v>457</v>
      </c>
      <c r="P5" s="116">
        <f>_xlfn.STDEV.P(913.6,927.5,689)</f>
        <v>109.30112330418004</v>
      </c>
      <c r="Q5" s="118" t="s">
        <v>458</v>
      </c>
      <c r="R5" s="116">
        <f>_xlfn.STDEV.P(129,752)</f>
        <v>311.5</v>
      </c>
      <c r="T5" s="116" t="s">
        <v>9</v>
      </c>
      <c r="U5" s="116">
        <v>86.920641839241298</v>
      </c>
      <c r="V5" s="116">
        <v>10.050700409135834</v>
      </c>
      <c r="W5" s="116">
        <v>115.89901657960134</v>
      </c>
      <c r="X5" s="116">
        <v>30.650626844209732</v>
      </c>
    </row>
    <row r="6" spans="2:24" ht="18">
      <c r="B6" s="115" t="s">
        <v>12</v>
      </c>
      <c r="C6" s="116" t="s">
        <v>459</v>
      </c>
      <c r="D6" s="116">
        <v>31.227389687046703</v>
      </c>
      <c r="E6" s="116" t="s">
        <v>460</v>
      </c>
      <c r="F6" s="116">
        <v>14.867040354047832</v>
      </c>
      <c r="H6" s="116" t="s">
        <v>12</v>
      </c>
      <c r="I6" s="116">
        <v>89.115192881078414</v>
      </c>
      <c r="J6" s="116">
        <v>2.6136633014321782</v>
      </c>
      <c r="K6" s="116">
        <v>88.746529187570687</v>
      </c>
      <c r="L6" s="116">
        <v>6.8002666248722576</v>
      </c>
      <c r="N6" s="116" t="s">
        <v>12</v>
      </c>
      <c r="O6" s="118" t="s">
        <v>461</v>
      </c>
      <c r="P6" s="116">
        <f>_xlfn.STDEV.P(3012,2888,2488)</f>
        <v>223.59487173606345</v>
      </c>
      <c r="Q6" s="118" t="s">
        <v>462</v>
      </c>
      <c r="R6" s="116">
        <f>_xlfn.STDEV.P(86,1002,1003.5)</f>
        <v>432.16052830195196</v>
      </c>
      <c r="T6" s="116" t="s">
        <v>12</v>
      </c>
      <c r="U6" s="116">
        <v>94.040508392072184</v>
      </c>
      <c r="V6" s="116">
        <v>8.5812449433100024</v>
      </c>
      <c r="W6" s="116">
        <v>79.615786961795877</v>
      </c>
      <c r="X6" s="116">
        <v>14.322191064843794</v>
      </c>
    </row>
    <row r="7" spans="2:24">
      <c r="B7" s="115" t="s">
        <v>14</v>
      </c>
      <c r="C7" s="116">
        <v>138</v>
      </c>
      <c r="D7" s="116">
        <v>13.337416041597663</v>
      </c>
      <c r="E7" s="116">
        <v>134.4</v>
      </c>
      <c r="F7" s="116">
        <v>26.240426825796764</v>
      </c>
      <c r="H7" s="116" t="s">
        <v>14</v>
      </c>
      <c r="I7" s="116">
        <v>119.96507417319788</v>
      </c>
      <c r="J7" s="116">
        <v>4.2250303159844433</v>
      </c>
      <c r="K7" s="116">
        <v>125.73699338404485</v>
      </c>
      <c r="L7" s="116">
        <v>9.6857561281888742</v>
      </c>
      <c r="N7" s="116" t="s">
        <v>14</v>
      </c>
      <c r="O7" s="116">
        <f>AVERAGE(666.6,615.77,537,15)</f>
        <v>458.59249999999997</v>
      </c>
      <c r="P7" s="116">
        <f>_xlfn.STDEV.P(666.6,615.77,537,15)</f>
        <v>260.2373573658287</v>
      </c>
      <c r="Q7" s="116">
        <f>AVERAGE(92.8,500.9,480.1)</f>
        <v>357.93333333333334</v>
      </c>
      <c r="R7" s="116">
        <f>_xlfn.STDEV.P(92.8,500.9,480.1)</f>
        <v>187.66978683018985</v>
      </c>
      <c r="T7" s="116" t="s">
        <v>14</v>
      </c>
      <c r="U7" s="116">
        <v>151.44528907448301</v>
      </c>
      <c r="V7" s="116">
        <v>18.653272995652777</v>
      </c>
      <c r="W7" s="116">
        <v>0</v>
      </c>
      <c r="X7" s="116">
        <v>0</v>
      </c>
    </row>
    <row r="8" spans="2:24" ht="18">
      <c r="B8" s="115" t="s">
        <v>16</v>
      </c>
      <c r="C8" s="118" t="s">
        <v>463</v>
      </c>
      <c r="D8" s="116">
        <v>72.676956458013493</v>
      </c>
      <c r="E8" s="118" t="s">
        <v>464</v>
      </c>
      <c r="F8" s="116">
        <v>26.28476533828843</v>
      </c>
      <c r="H8" s="116" t="s">
        <v>16</v>
      </c>
      <c r="I8" s="116">
        <v>82.593778668613169</v>
      </c>
      <c r="J8" s="116">
        <v>0.49342951166582011</v>
      </c>
      <c r="K8" s="116">
        <v>88.473379282173184</v>
      </c>
      <c r="L8" s="116">
        <v>4.3406514317442877</v>
      </c>
      <c r="N8" s="116" t="s">
        <v>16</v>
      </c>
      <c r="O8" s="118" t="s">
        <v>465</v>
      </c>
      <c r="P8" s="116">
        <f>_xlfn.STDEV.P(49263,42281,33422)</f>
        <v>6482.1762977842209</v>
      </c>
      <c r="Q8" s="118" t="s">
        <v>466</v>
      </c>
      <c r="R8" s="116">
        <f>_xlfn.STDEV.P(146.4,687.45,706)</f>
        <v>259.5362027840348</v>
      </c>
      <c r="T8" s="116" t="s">
        <v>16</v>
      </c>
      <c r="U8" s="116">
        <v>15.288955622467485</v>
      </c>
      <c r="V8" s="116">
        <v>7.0773847215212093</v>
      </c>
      <c r="W8" s="116">
        <v>29.817023475760465</v>
      </c>
      <c r="X8" s="116">
        <v>4.7502466005754229</v>
      </c>
    </row>
    <row r="9" spans="2:24" ht="18">
      <c r="B9" s="115" t="s">
        <v>20</v>
      </c>
      <c r="C9" s="118" t="s">
        <v>467</v>
      </c>
      <c r="D9" s="116">
        <v>3950.4598257924276</v>
      </c>
      <c r="E9" s="118" t="s">
        <v>468</v>
      </c>
      <c r="F9" s="116">
        <v>17.764071104964142</v>
      </c>
      <c r="H9" s="116" t="s">
        <v>20</v>
      </c>
      <c r="I9" s="116">
        <v>89.969678935179218</v>
      </c>
      <c r="J9" s="116">
        <v>5.3402188242026671</v>
      </c>
      <c r="K9" s="116">
        <v>94.007415679044016</v>
      </c>
      <c r="L9" s="116">
        <v>9.1141581029278171</v>
      </c>
      <c r="N9" s="116" t="s">
        <v>20</v>
      </c>
      <c r="O9" s="118" t="s">
        <v>469</v>
      </c>
      <c r="P9" s="116">
        <f>_xlfn.STDEV.P(87139330,457011,483200)</f>
        <v>40856265.641689099</v>
      </c>
      <c r="Q9" s="118" t="s">
        <v>470</v>
      </c>
      <c r="R9" s="116">
        <f>_xlfn.STDEV.P(103.9,864.1,710.1)</f>
        <v>328.14266545039351</v>
      </c>
      <c r="T9" s="116" t="s">
        <v>20</v>
      </c>
      <c r="U9" s="116">
        <v>73.619654505147565</v>
      </c>
      <c r="V9" s="116">
        <v>6.4247997037017477</v>
      </c>
      <c r="W9" s="116">
        <v>78.639526834769683</v>
      </c>
      <c r="X9" s="116">
        <v>16.294475190202075</v>
      </c>
    </row>
    <row r="10" spans="2:24" ht="17.25" customHeight="1">
      <c r="B10" s="115" t="s">
        <v>22</v>
      </c>
      <c r="C10" s="118" t="s">
        <v>471</v>
      </c>
      <c r="D10" s="116">
        <v>84.084454898367198</v>
      </c>
      <c r="E10" s="118" t="s">
        <v>472</v>
      </c>
      <c r="F10" s="116">
        <v>18.272261916784032</v>
      </c>
      <c r="H10" s="116" t="s">
        <v>22</v>
      </c>
      <c r="I10" s="116">
        <v>87.200891869511509</v>
      </c>
      <c r="J10" s="116">
        <v>8.7842074292433239</v>
      </c>
      <c r="K10" s="116">
        <v>100.91609694971963</v>
      </c>
      <c r="L10" s="116">
        <v>11.844538685717838</v>
      </c>
      <c r="N10" s="116" t="s">
        <v>22</v>
      </c>
      <c r="O10" s="118" t="s">
        <v>473</v>
      </c>
      <c r="P10" s="116">
        <f>_xlfn.STDEV.P(28534,26848,23084.7)</f>
        <v>2277.9106747680471</v>
      </c>
      <c r="Q10" s="118" t="s">
        <v>474</v>
      </c>
      <c r="R10" s="116">
        <f>_xlfn.STDEV.P(105.9,689.2,495)</f>
        <v>242.52178367222106</v>
      </c>
      <c r="T10" s="116" t="s">
        <v>22</v>
      </c>
      <c r="U10" s="116">
        <v>86.589086094582356</v>
      </c>
      <c r="V10" s="116">
        <v>4.3976984864608433</v>
      </c>
      <c r="W10" s="116">
        <v>83.768352143809835</v>
      </c>
      <c r="X10" s="116">
        <v>23.025963719143579</v>
      </c>
    </row>
    <row r="11" spans="2:24">
      <c r="B11" s="115" t="s">
        <v>24</v>
      </c>
      <c r="C11" s="116">
        <v>88.926666666666662</v>
      </c>
      <c r="D11" s="116">
        <v>7.5392366250760983</v>
      </c>
      <c r="E11" s="116">
        <v>62.4</v>
      </c>
      <c r="F11" s="116">
        <v>9.5763597816011252</v>
      </c>
      <c r="H11" s="116" t="s">
        <v>24</v>
      </c>
      <c r="I11" s="116">
        <v>84.688677833408676</v>
      </c>
      <c r="J11" s="116">
        <v>8.9104894091621762</v>
      </c>
      <c r="K11" s="116">
        <v>120.34696630297749</v>
      </c>
      <c r="L11" s="116">
        <v>27.474364039344881</v>
      </c>
      <c r="N11" s="116" t="s">
        <v>24</v>
      </c>
      <c r="O11" s="116">
        <f>AVERAGE(84.58,89.25,85.81)</f>
        <v>86.546666666666667</v>
      </c>
      <c r="P11" s="116">
        <f>_xlfn.STDEV.P(84.58,89.25,85.81)</f>
        <v>1.9763996446962737</v>
      </c>
      <c r="Q11" s="116">
        <f>AVERAGE(90.9,80.24,78.27)</f>
        <v>83.136666666666656</v>
      </c>
      <c r="R11" s="116">
        <f>_xlfn.STDEV.P(90.9,80.24,78.27)</f>
        <v>5.5481067842002592</v>
      </c>
      <c r="T11" s="116" t="s">
        <v>24</v>
      </c>
      <c r="U11" s="116">
        <v>64.345369040057719</v>
      </c>
      <c r="V11" s="116">
        <v>16.771755342405879</v>
      </c>
      <c r="W11" s="116">
        <v>96.99127827858598</v>
      </c>
      <c r="X11" s="116">
        <v>60.078678641237587</v>
      </c>
    </row>
    <row r="12" spans="2:24">
      <c r="B12" s="115" t="s">
        <v>26</v>
      </c>
      <c r="C12" s="116">
        <v>74.413333333333341</v>
      </c>
      <c r="D12" s="116">
        <v>4.2245736142505823</v>
      </c>
      <c r="E12" s="116">
        <v>59.35</v>
      </c>
      <c r="F12" s="116">
        <v>11.238846322762221</v>
      </c>
      <c r="H12" s="116" t="s">
        <v>26</v>
      </c>
      <c r="I12" s="116">
        <v>71.951878194513824</v>
      </c>
      <c r="J12" s="116">
        <v>9.1038701396042487</v>
      </c>
      <c r="K12" s="116">
        <v>98.888431120258176</v>
      </c>
      <c r="L12" s="116">
        <v>18.931732155550606</v>
      </c>
      <c r="N12" s="116" t="s">
        <v>26</v>
      </c>
      <c r="O12" s="116">
        <f>AVERAGE(95.3,79.1,100)</f>
        <v>91.466666666666654</v>
      </c>
      <c r="P12" s="116">
        <f>_xlfn.STDEV.P(95.3,79.1,100)</f>
        <v>8.9525911829418927</v>
      </c>
      <c r="Q12" s="116">
        <f>AVERAGE(91.6,102.5,83.16)</f>
        <v>92.42</v>
      </c>
      <c r="R12" s="116">
        <f>_xlfn.STDEV.P(91.6,102.5,83.16)</f>
        <v>7.9167838587817148</v>
      </c>
      <c r="T12" s="116" t="s">
        <v>26</v>
      </c>
      <c r="U12" s="116">
        <v>79.27211730322388</v>
      </c>
      <c r="V12" s="116">
        <v>9.2102681615096387</v>
      </c>
      <c r="W12" s="116">
        <v>84.730501615497886</v>
      </c>
      <c r="X12" s="116">
        <v>21.010669092000633</v>
      </c>
    </row>
    <row r="13" spans="2:24">
      <c r="B13" s="115" t="s">
        <v>28</v>
      </c>
      <c r="C13" s="116">
        <v>60</v>
      </c>
      <c r="D13" s="116">
        <v>4.0824829046386304</v>
      </c>
      <c r="E13" s="116">
        <v>54.433333333333337</v>
      </c>
      <c r="F13" s="116">
        <v>12.095269966212195</v>
      </c>
      <c r="H13" s="116" t="s">
        <v>28</v>
      </c>
      <c r="I13" s="116">
        <v>78.969976770498491</v>
      </c>
      <c r="J13" s="116">
        <v>13.443236729041621</v>
      </c>
      <c r="K13" s="116">
        <v>114.44617300293949</v>
      </c>
      <c r="L13" s="116">
        <v>18.730627563512556</v>
      </c>
      <c r="N13" s="116" t="s">
        <v>28</v>
      </c>
      <c r="O13" s="116">
        <f>AVERAGE(111.2,119.7,94.6)</f>
        <v>108.5</v>
      </c>
      <c r="P13" s="116">
        <f>_xlfn.STDEV.P(111.2,119.7,94.6)</f>
        <v>10.423371175712143</v>
      </c>
      <c r="Q13" s="116">
        <f>AVERAGE(102.3,86.8,87.4)</f>
        <v>92.166666666666671</v>
      </c>
      <c r="R13" s="116">
        <f>_xlfn.STDEV.P(102.3,86.8,87.4)</f>
        <v>7.1695343099968634</v>
      </c>
      <c r="T13" s="116" t="s">
        <v>28</v>
      </c>
      <c r="U13" s="116">
        <v>103.80386564687858</v>
      </c>
      <c r="V13" s="116">
        <v>29.024037810102907</v>
      </c>
      <c r="W13" s="116">
        <v>117.01485988243894</v>
      </c>
      <c r="X13" s="116">
        <v>34.290046183160669</v>
      </c>
    </row>
    <row r="14" spans="2:24">
      <c r="B14" s="115" t="s">
        <v>30</v>
      </c>
      <c r="C14" s="116">
        <v>47.5</v>
      </c>
      <c r="D14" s="116">
        <v>5.2839379254491501</v>
      </c>
      <c r="E14" s="116">
        <v>30</v>
      </c>
      <c r="F14" s="116">
        <v>4.3481796957654186</v>
      </c>
      <c r="H14" s="116" t="s">
        <v>30</v>
      </c>
      <c r="I14" s="116">
        <v>139.04417657226034</v>
      </c>
      <c r="J14" s="116">
        <v>16.996729427383983</v>
      </c>
      <c r="K14" s="116">
        <v>79.487236823851504</v>
      </c>
      <c r="L14" s="116">
        <v>26.871399101922989</v>
      </c>
      <c r="N14" s="116" t="s">
        <v>30</v>
      </c>
      <c r="O14" s="116">
        <f>AVERAGE(65.4,63.5,63.9)</f>
        <v>64.266666666666666</v>
      </c>
      <c r="P14" s="116">
        <f>_xlfn.STDEV.P(65.4,63.5,63.9)</f>
        <v>0.81785627642568925</v>
      </c>
      <c r="Q14" s="116">
        <f>AVERAGE(66.4,33.6,32.46)</f>
        <v>44.153333333333336</v>
      </c>
      <c r="R14" s="116">
        <f>_xlfn.STDEV.P(66.4,33.6,32.46)</f>
        <v>15.737651949667997</v>
      </c>
      <c r="T14" s="116" t="s">
        <v>30</v>
      </c>
      <c r="U14" s="116">
        <v>102.10748136116047</v>
      </c>
      <c r="V14" s="116">
        <v>14.297072732275987</v>
      </c>
      <c r="W14" s="116">
        <v>136.92172749161958</v>
      </c>
      <c r="X14" s="116">
        <v>40.267679636774496</v>
      </c>
    </row>
    <row r="15" spans="2:24">
      <c r="B15" s="115" t="s">
        <v>32</v>
      </c>
      <c r="C15" s="116">
        <v>69.86666666666666</v>
      </c>
      <c r="D15" s="116">
        <v>3.56401770789964</v>
      </c>
      <c r="E15" s="116">
        <v>66.45</v>
      </c>
      <c r="F15" s="116">
        <v>9.7827228656783536</v>
      </c>
      <c r="H15" s="116" t="s">
        <v>32</v>
      </c>
      <c r="I15" s="116">
        <v>84.944457144885504</v>
      </c>
      <c r="J15" s="116">
        <v>11.356317616435767</v>
      </c>
      <c r="K15" s="116">
        <v>107.14967340099666</v>
      </c>
      <c r="L15" s="116">
        <v>17.465573712600168</v>
      </c>
      <c r="N15" s="116" t="s">
        <v>32</v>
      </c>
      <c r="O15" s="116">
        <f>AVERAGE(131.76,136,110)</f>
        <v>125.92</v>
      </c>
      <c r="P15" s="116">
        <f>_xlfn.STDEV.P(131.76,136,110)</f>
        <v>11.389445406457096</v>
      </c>
      <c r="Q15" s="116">
        <f>AVERAGE(136.8,99.59,114.46)</f>
        <v>116.95</v>
      </c>
      <c r="R15" s="116">
        <f>_xlfn.STDEV.P(136.8,99.59,114.46)</f>
        <v>15.292614775330764</v>
      </c>
      <c r="T15" s="116" t="s">
        <v>32</v>
      </c>
      <c r="U15" s="116">
        <v>115.10540029217941</v>
      </c>
      <c r="V15" s="116">
        <v>16.134072743852258</v>
      </c>
      <c r="W15" s="116">
        <v>87.708151067129336</v>
      </c>
      <c r="X15" s="116">
        <v>62.032739123862044</v>
      </c>
    </row>
    <row r="16" spans="2:24" ht="18">
      <c r="B16" s="115" t="s">
        <v>33</v>
      </c>
      <c r="C16" s="118" t="s">
        <v>475</v>
      </c>
      <c r="D16" s="116">
        <v>20.87252313981762</v>
      </c>
      <c r="E16" s="118" t="s">
        <v>476</v>
      </c>
      <c r="F16" s="116">
        <v>3.9107231499500914</v>
      </c>
      <c r="H16" s="116" t="s">
        <v>33</v>
      </c>
      <c r="I16" s="116">
        <v>101.66601474308504</v>
      </c>
      <c r="J16" s="116">
        <v>3.4458704890645073</v>
      </c>
      <c r="K16" s="116">
        <v>102.22745407556859</v>
      </c>
      <c r="L16" s="116">
        <v>3.6991673565412686</v>
      </c>
      <c r="N16" s="116" t="s">
        <v>33</v>
      </c>
      <c r="O16" s="118" t="s">
        <v>477</v>
      </c>
      <c r="P16" s="116">
        <f>_xlfn.STDEV.P(3503.4,2219.96,2192.83)</f>
        <v>611.51433120301203</v>
      </c>
      <c r="Q16" s="118" t="s">
        <v>478</v>
      </c>
      <c r="R16" s="116">
        <f>_xlfn.STDEV.P(115.44,141.36,178.38)</f>
        <v>25.82800030974138</v>
      </c>
      <c r="T16" s="116" t="s">
        <v>33</v>
      </c>
      <c r="U16" s="116">
        <v>177.25110140297875</v>
      </c>
      <c r="V16" s="116">
        <v>20.027839181188938</v>
      </c>
      <c r="W16" s="116">
        <v>128.85802666091601</v>
      </c>
      <c r="X16" s="116">
        <v>13.598589897428932</v>
      </c>
    </row>
    <row r="17" spans="2:24">
      <c r="B17" s="115" t="s">
        <v>35</v>
      </c>
      <c r="C17" s="116">
        <v>105.65666666666665</v>
      </c>
      <c r="D17" s="116">
        <v>4.5665182457632714</v>
      </c>
      <c r="E17" s="116">
        <v>88.213333333333324</v>
      </c>
      <c r="F17" s="116">
        <v>8.2411380012444635</v>
      </c>
      <c r="H17" s="116" t="s">
        <v>35</v>
      </c>
      <c r="I17" s="116">
        <v>106.58004513838982</v>
      </c>
      <c r="J17" s="116">
        <v>17.358932005556373</v>
      </c>
      <c r="K17" s="116">
        <v>82.528213852713407</v>
      </c>
      <c r="L17" s="116">
        <v>7.1961858703660013</v>
      </c>
      <c r="N17" s="116" t="s">
        <v>35</v>
      </c>
      <c r="O17" s="116">
        <f>AVERAGE(116.4,98.8,96.86)</f>
        <v>104.02</v>
      </c>
      <c r="P17" s="116">
        <f>_xlfn.STDEV.P(116.4,98.8,96.86)</f>
        <v>8.7897364389762416</v>
      </c>
      <c r="Q17" s="116">
        <f>AVERAGE(91.6,87.2,76)</f>
        <v>84.933333333333337</v>
      </c>
      <c r="R17" s="116">
        <f>_xlfn.STDEV.P(91.6,87.2,76)</f>
        <v>6.5672588565465322</v>
      </c>
      <c r="T17" s="116" t="s">
        <v>35</v>
      </c>
      <c r="U17" s="116">
        <v>0</v>
      </c>
      <c r="V17" s="116">
        <v>0</v>
      </c>
      <c r="W17" s="116">
        <v>0</v>
      </c>
      <c r="X17" s="116">
        <v>0</v>
      </c>
    </row>
    <row r="18" spans="2:24" ht="18">
      <c r="B18" s="115" t="s">
        <v>36</v>
      </c>
      <c r="C18" s="118" t="s">
        <v>479</v>
      </c>
      <c r="D18" s="116">
        <v>9.6295840454761503</v>
      </c>
      <c r="E18" s="116">
        <v>63.199999999999996</v>
      </c>
      <c r="F18" s="116">
        <v>10.12324058787501</v>
      </c>
      <c r="H18" s="116" t="s">
        <v>36</v>
      </c>
      <c r="I18" s="118" t="s">
        <v>480</v>
      </c>
      <c r="J18" s="118" t="s">
        <v>480</v>
      </c>
      <c r="K18" s="118" t="s">
        <v>481</v>
      </c>
      <c r="L18" s="118" t="s">
        <v>481</v>
      </c>
      <c r="N18" s="116" t="s">
        <v>36</v>
      </c>
      <c r="O18" s="118" t="s">
        <v>482</v>
      </c>
      <c r="P18" s="116">
        <f>_xlfn.STDEV.P(6157.4,6330.4,5523.5)</f>
        <v>346.86625984984778</v>
      </c>
      <c r="Q18" s="116">
        <f>AVERAGE(137.8,169.4,157.1)</f>
        <v>154.76666666666668</v>
      </c>
      <c r="R18" s="116">
        <f>_xlfn.STDEV.P(137.8,169.4,157.1)</f>
        <v>13.005725235022028</v>
      </c>
      <c r="T18" s="116" t="s">
        <v>36</v>
      </c>
      <c r="U18" s="118" t="s">
        <v>481</v>
      </c>
      <c r="V18" s="118" t="s">
        <v>481</v>
      </c>
      <c r="W18" s="118" t="s">
        <v>481</v>
      </c>
      <c r="X18" s="118" t="s">
        <v>481</v>
      </c>
    </row>
    <row r="19" spans="2:24">
      <c r="B19" s="115" t="s">
        <v>38</v>
      </c>
      <c r="C19" s="116">
        <v>67.63333333333334</v>
      </c>
      <c r="D19" s="116">
        <v>9.7653582741352434</v>
      </c>
      <c r="E19" s="116">
        <v>55.833333333333336</v>
      </c>
      <c r="F19" s="116">
        <v>4.5966171135835205</v>
      </c>
      <c r="H19" s="116" t="s">
        <v>38</v>
      </c>
      <c r="I19" s="116">
        <v>82.593778668613169</v>
      </c>
      <c r="J19" s="116">
        <v>6.3196845552240095</v>
      </c>
      <c r="K19" s="116">
        <v>131.47238734950909</v>
      </c>
      <c r="L19" s="116">
        <v>30.01892228688212</v>
      </c>
      <c r="N19" s="116" t="s">
        <v>38</v>
      </c>
      <c r="O19" s="116">
        <f>AVERAGE(143.6,227.8,172.4)</f>
        <v>181.26666666666665</v>
      </c>
      <c r="P19" s="116">
        <f>_xlfn.STDEV.P(143.6,227.8,172.4)</f>
        <v>34.941602074827095</v>
      </c>
      <c r="Q19" s="116">
        <f>AVERAGE(108.4,91.84,16.5)</f>
        <v>72.24666666666667</v>
      </c>
      <c r="R19" s="116">
        <f>_xlfn.STDEV.P(108.4,91.84,16.5)</f>
        <v>39.994387384009556</v>
      </c>
      <c r="T19" s="116" t="s">
        <v>38</v>
      </c>
      <c r="U19" s="116">
        <v>15.288955622467485</v>
      </c>
      <c r="V19" s="116">
        <v>15.638689964012888</v>
      </c>
      <c r="W19" s="116">
        <v>118.38973267125967</v>
      </c>
      <c r="X19" s="116">
        <v>66.58807072971598</v>
      </c>
    </row>
    <row r="20" spans="2:24" ht="18">
      <c r="B20" s="115" t="s">
        <v>39</v>
      </c>
      <c r="C20" s="116" t="s">
        <v>483</v>
      </c>
      <c r="D20" s="116">
        <v>14.744565853975553</v>
      </c>
      <c r="E20" s="116" t="s">
        <v>484</v>
      </c>
      <c r="F20" s="116">
        <v>9.1598156216280966</v>
      </c>
      <c r="H20" s="116" t="s">
        <v>39</v>
      </c>
      <c r="I20" s="116">
        <v>84.688677833408676</v>
      </c>
      <c r="J20" s="116">
        <v>8.9104894091621762</v>
      </c>
      <c r="K20" s="116">
        <v>120.34696630297749</v>
      </c>
      <c r="L20" s="116">
        <v>27.474364039344881</v>
      </c>
      <c r="N20" s="116" t="s">
        <v>39</v>
      </c>
      <c r="O20" s="118" t="s">
        <v>485</v>
      </c>
      <c r="P20" s="116">
        <f>_xlfn.STDEV.P(6677.96,7532.9,5661.4)</f>
        <v>764.98575783401054</v>
      </c>
      <c r="Q20" s="118" t="s">
        <v>486</v>
      </c>
      <c r="R20" s="116">
        <f>_xlfn.STDEV.P(143.8,280.4,299.3)</f>
        <v>69.279642672930194</v>
      </c>
      <c r="T20" s="116" t="s">
        <v>39</v>
      </c>
      <c r="U20" s="116">
        <v>64.345369040057719</v>
      </c>
      <c r="V20" s="116">
        <v>16.771755342405879</v>
      </c>
      <c r="W20" s="116">
        <v>96.99127827858598</v>
      </c>
      <c r="X20" s="116">
        <v>60.078678641237587</v>
      </c>
    </row>
    <row r="21" spans="2:24">
      <c r="B21" s="115" t="s">
        <v>41</v>
      </c>
      <c r="C21" s="116">
        <v>72</v>
      </c>
      <c r="D21" s="116">
        <v>1.2083045973594591</v>
      </c>
      <c r="E21" s="116">
        <v>56.733333333333341</v>
      </c>
      <c r="F21" s="116">
        <v>7.5198995265155197</v>
      </c>
      <c r="H21" s="116" t="s">
        <v>41</v>
      </c>
      <c r="I21" s="116">
        <v>82.998287378237833</v>
      </c>
      <c r="J21" s="116">
        <v>6.0950097364282971</v>
      </c>
      <c r="K21" s="116">
        <v>107.86051454691209</v>
      </c>
      <c r="L21" s="116">
        <v>21.181932521524725</v>
      </c>
      <c r="N21" s="116" t="s">
        <v>41</v>
      </c>
      <c r="O21" s="116">
        <f>AVERAGE(122.45,138.01,103.42)</f>
        <v>121.29333333333334</v>
      </c>
      <c r="P21" s="116">
        <f>_xlfn.STDEV.P(122.45,138.01,103.42)</f>
        <v>14.144973979788247</v>
      </c>
      <c r="Q21" s="116">
        <f>AVERAGE(129.6,115.7,30.7)</f>
        <v>92</v>
      </c>
      <c r="R21" s="116">
        <f>_xlfn.STDEV.P(129.6,115.7,30.7)</f>
        <v>43.715519746042915</v>
      </c>
      <c r="T21" s="116" t="s">
        <v>41</v>
      </c>
      <c r="U21" s="116">
        <v>82.688669007704036</v>
      </c>
      <c r="V21" s="116">
        <v>24.841943826456539</v>
      </c>
      <c r="W21" s="116">
        <v>86.607761715223376</v>
      </c>
      <c r="X21" s="116">
        <v>13.654822449343985</v>
      </c>
    </row>
    <row r="22" spans="2:24">
      <c r="B22" s="115" t="s">
        <v>42</v>
      </c>
      <c r="C22" s="116">
        <v>56.1</v>
      </c>
      <c r="D22" s="116">
        <v>3.8755644750152189</v>
      </c>
      <c r="E22" s="116">
        <v>48.633333333333333</v>
      </c>
      <c r="F22" s="116">
        <v>5.2499735449068661</v>
      </c>
      <c r="H22" s="116" t="s">
        <v>42</v>
      </c>
      <c r="I22" s="116">
        <v>63.491960225656328</v>
      </c>
      <c r="J22" s="116">
        <v>6.7879242291546582</v>
      </c>
      <c r="K22" s="116">
        <v>80.047724365446328</v>
      </c>
      <c r="L22" s="116">
        <v>17.847119951415934</v>
      </c>
      <c r="N22" s="116" t="s">
        <v>42</v>
      </c>
      <c r="O22" s="116">
        <f>AVERAGE(103.1,100.7,85.3)</f>
        <v>96.366666666666674</v>
      </c>
      <c r="P22" s="116">
        <f>_xlfn.STDEV.P(103.1,100.7,85.3)</f>
        <v>7.8864158878133965</v>
      </c>
      <c r="Q22" s="116">
        <f>AVERAGE(121.9,88.4,80.8)</f>
        <v>97.033333333333346</v>
      </c>
      <c r="R22" s="116">
        <f>_xlfn.STDEV.P(121.9,88.4,80.8)</f>
        <v>17.855033526213898</v>
      </c>
      <c r="T22" s="116" t="s">
        <v>42</v>
      </c>
      <c r="U22" s="116">
        <v>22.842116159815095</v>
      </c>
      <c r="V22" s="116">
        <v>16.281612237014187</v>
      </c>
      <c r="W22" s="116">
        <v>84.4488964486805</v>
      </c>
      <c r="X22" s="116">
        <v>29.988735181753942</v>
      </c>
    </row>
    <row r="23" spans="2:24" ht="18">
      <c r="B23" s="115" t="s">
        <v>43</v>
      </c>
      <c r="C23" s="116">
        <v>66.066666666666663</v>
      </c>
      <c r="D23" s="116">
        <v>7.6425708298247992</v>
      </c>
      <c r="E23" s="116">
        <v>45.566666666666663</v>
      </c>
      <c r="F23" s="116">
        <v>7.1806839661847235</v>
      </c>
      <c r="H23" s="116" t="s">
        <v>43</v>
      </c>
      <c r="I23" s="116">
        <v>77.509657419832493</v>
      </c>
      <c r="J23" s="116">
        <v>8.873363547620416</v>
      </c>
      <c r="K23" s="116">
        <v>96.885024106431999</v>
      </c>
      <c r="L23" s="116">
        <v>9.1558317326934873</v>
      </c>
      <c r="N23" s="116" t="s">
        <v>43</v>
      </c>
      <c r="O23" s="116" t="s">
        <v>441</v>
      </c>
      <c r="P23" s="116" t="s">
        <v>441</v>
      </c>
      <c r="Q23" s="116">
        <f>AVERAGE(63.9,77.5,74.8)</f>
        <v>72.066666666666663</v>
      </c>
      <c r="R23" s="116">
        <f>_xlfn.STDEV.P(63.9,77.5,74.8)</f>
        <v>5.878964383479647</v>
      </c>
      <c r="T23" s="116" t="s">
        <v>43</v>
      </c>
      <c r="U23" s="116">
        <v>179.68959063254965</v>
      </c>
      <c r="V23" s="116">
        <v>16.738467804163509</v>
      </c>
      <c r="W23" s="116">
        <v>341.86534495774697</v>
      </c>
      <c r="X23" s="116">
        <v>29.67634437804</v>
      </c>
    </row>
    <row r="24" spans="2:24">
      <c r="B24" s="115" t="s">
        <v>205</v>
      </c>
      <c r="C24" s="116">
        <v>71.133333333333326</v>
      </c>
      <c r="D24" s="116">
        <v>4.0202266381663367</v>
      </c>
      <c r="E24" s="116">
        <v>62.79999999999999</v>
      </c>
      <c r="F24" s="116">
        <v>5.3147593234940222</v>
      </c>
      <c r="H24" s="116" t="s">
        <v>205</v>
      </c>
      <c r="I24" s="116">
        <v>73.519962901500833</v>
      </c>
      <c r="J24" s="116">
        <v>16.44468505630299</v>
      </c>
      <c r="K24" s="116">
        <v>94.547904774690835</v>
      </c>
      <c r="L24" s="116">
        <v>13.510901849073264</v>
      </c>
      <c r="N24" s="116" t="s">
        <v>205</v>
      </c>
      <c r="O24" s="116">
        <f>AVERAGE(124.7,91.3,102.2)</f>
        <v>106.06666666666666</v>
      </c>
      <c r="P24" s="116">
        <f>_xlfn.STDEV.P(124.7,91.3,102.2)</f>
        <v>13.906912749500577</v>
      </c>
      <c r="Q24" s="116">
        <f>AVERAGE(100.6,93.11,85.3)</f>
        <v>93.00333333333333</v>
      </c>
      <c r="R24" s="116">
        <f>_xlfn.STDEV.P(100.6,93.11,85.3)</f>
        <v>6.2466542155692339</v>
      </c>
      <c r="T24" s="116" t="s">
        <v>205</v>
      </c>
      <c r="U24" s="116">
        <v>90.351690500944031</v>
      </c>
      <c r="V24" s="116">
        <v>18.72689265527745</v>
      </c>
      <c r="W24" s="116">
        <v>115.36350216947581</v>
      </c>
      <c r="X24" s="116">
        <v>38.771223469653037</v>
      </c>
    </row>
    <row r="25" spans="2:24">
      <c r="B25" s="115" t="s">
        <v>206</v>
      </c>
      <c r="C25" s="116">
        <v>86.399999999999991</v>
      </c>
      <c r="D25" s="116">
        <v>3.073543015262139</v>
      </c>
      <c r="E25" s="116">
        <v>77.433333333333323</v>
      </c>
      <c r="F25" s="116">
        <v>5.638754787677466</v>
      </c>
      <c r="H25" s="116" t="s">
        <v>206</v>
      </c>
      <c r="I25" s="116">
        <v>78.346642571136343</v>
      </c>
      <c r="J25" s="116">
        <v>7.6569689773789298</v>
      </c>
      <c r="K25" s="116">
        <v>98.03860057419034</v>
      </c>
      <c r="L25" s="116">
        <v>17.718821001772998</v>
      </c>
      <c r="N25" s="116" t="s">
        <v>206</v>
      </c>
      <c r="O25" s="116">
        <f>AVERAGE(89.3,128.9,69.2)</f>
        <v>95.8</v>
      </c>
      <c r="P25" s="116">
        <f>_xlfn.STDEV.P(89.3,128.9,69.2)</f>
        <v>24.802016047087871</v>
      </c>
      <c r="Q25" s="116">
        <f>AVERAGE(106.1,83,112.4)</f>
        <v>100.5</v>
      </c>
      <c r="R25" s="116">
        <f>_xlfn.STDEV.P(106.1,83,112.4)</f>
        <v>12.638829059687467</v>
      </c>
      <c r="T25" s="116" t="s">
        <v>206</v>
      </c>
      <c r="U25" s="116">
        <v>96.367503048470056</v>
      </c>
      <c r="V25" s="116">
        <v>4.3007253186835976</v>
      </c>
      <c r="W25" s="116">
        <v>95.674782356553635</v>
      </c>
      <c r="X25" s="116">
        <v>31.394097475696562</v>
      </c>
    </row>
    <row r="26" spans="2:24" ht="18">
      <c r="B26" s="115" t="s">
        <v>207</v>
      </c>
      <c r="C26" s="116">
        <v>96.086666666666659</v>
      </c>
      <c r="D26" s="116">
        <v>1.3019301909942087</v>
      </c>
      <c r="E26" s="116">
        <v>33.333333333333336</v>
      </c>
      <c r="F26" s="116">
        <v>47.14045207910317</v>
      </c>
      <c r="H26" s="116" t="s">
        <v>207</v>
      </c>
      <c r="I26" s="116" t="s">
        <v>441</v>
      </c>
      <c r="J26" s="116" t="s">
        <v>441</v>
      </c>
      <c r="K26" s="116">
        <v>84.162277482091326</v>
      </c>
      <c r="L26" s="116">
        <v>1.1696732011399043</v>
      </c>
      <c r="N26" s="116" t="s">
        <v>207</v>
      </c>
      <c r="O26" s="116">
        <f>AVERAGE(102.5,88,99.7)</f>
        <v>96.733333333333334</v>
      </c>
      <c r="P26" s="116">
        <f>_xlfn.STDEV.P(102.5,88,99.7)</f>
        <v>6.2803043096829496</v>
      </c>
      <c r="Q26" s="116">
        <f>AVERAGE(110,158,100)</f>
        <v>122.66666666666667</v>
      </c>
      <c r="R26" s="116">
        <f>_xlfn.STDEV.P(110,158,100)</f>
        <v>25.315783394730033</v>
      </c>
      <c r="T26" s="116" t="s">
        <v>207</v>
      </c>
      <c r="U26" s="116">
        <v>0</v>
      </c>
      <c r="V26" s="116">
        <v>0</v>
      </c>
      <c r="W26" s="116">
        <v>84.617269027680081</v>
      </c>
      <c r="X26" s="116">
        <v>6.2216138908300067</v>
      </c>
    </row>
    <row r="27" spans="2:24">
      <c r="B27" s="115" t="s">
        <v>208</v>
      </c>
      <c r="C27" s="116">
        <v>90.393333333333331</v>
      </c>
      <c r="D27" s="116">
        <v>3.9371845552656328</v>
      </c>
      <c r="E27" s="116">
        <v>93.13</v>
      </c>
      <c r="F27" s="116">
        <v>6.8094982683503682</v>
      </c>
      <c r="H27" s="116" t="s">
        <v>208</v>
      </c>
      <c r="I27" s="116">
        <v>93.899698015423198</v>
      </c>
      <c r="J27" s="116">
        <v>5.4732108070389947</v>
      </c>
      <c r="K27" s="116">
        <v>92.125976834165499</v>
      </c>
      <c r="L27" s="116">
        <v>6.7188070547069207</v>
      </c>
      <c r="N27" s="116" t="s">
        <v>208</v>
      </c>
      <c r="O27" s="116">
        <f>AVERAGE(125.27,125.15,168.1)</f>
        <v>139.50666666666666</v>
      </c>
      <c r="P27" s="116">
        <f>_xlfn.STDEV.P(125.27,125.15,168.1)</f>
        <v>20.21859924810709</v>
      </c>
      <c r="Q27" s="116">
        <f>AVERAGE(89.8,110.9,101.2)</f>
        <v>100.63333333333333</v>
      </c>
      <c r="R27" s="116">
        <f>_xlfn.STDEV.P(89.8,110.9,101.2)</f>
        <v>8.6233533049633468</v>
      </c>
      <c r="T27" s="116" t="s">
        <v>208</v>
      </c>
      <c r="U27" s="116">
        <v>75.666443135249708</v>
      </c>
      <c r="V27" s="116">
        <v>8.5878164065952127</v>
      </c>
      <c r="W27" s="116">
        <v>62.53835415419497</v>
      </c>
      <c r="X27" s="116">
        <v>8.549686667688901</v>
      </c>
    </row>
    <row r="28" spans="2:24">
      <c r="B28" s="115" t="s">
        <v>209</v>
      </c>
      <c r="C28" s="116">
        <v>78.223333333333329</v>
      </c>
      <c r="D28" s="116">
        <v>2.0624634676899256</v>
      </c>
      <c r="E28" s="116">
        <v>76.89</v>
      </c>
      <c r="F28" s="116">
        <v>6.0926348979731255</v>
      </c>
      <c r="H28" s="116" t="s">
        <v>209</v>
      </c>
      <c r="I28" s="116">
        <v>85.604817045966172</v>
      </c>
      <c r="J28" s="116">
        <v>5.9493261786323517</v>
      </c>
      <c r="K28" s="116">
        <v>123.75275585401249</v>
      </c>
      <c r="L28" s="116">
        <v>7.1306350369379956</v>
      </c>
      <c r="N28" s="116" t="s">
        <v>209</v>
      </c>
      <c r="O28" s="116">
        <f>AVERAGE(107.1,106.3,99.7)</f>
        <v>104.36666666666666</v>
      </c>
      <c r="P28" s="116">
        <f>_xlfn.STDEV.P(107.1,106.3,99.7)</f>
        <v>3.3159546974522334</v>
      </c>
      <c r="Q28" s="116">
        <f>AVERAGE(111.36,82.6,98.9)</f>
        <v>97.62</v>
      </c>
      <c r="R28" s="116">
        <f>_xlfn.STDEV.P(111.36,82.6,98.9)</f>
        <v>11.776054800597095</v>
      </c>
      <c r="T28" s="116" t="s">
        <v>209</v>
      </c>
      <c r="U28" s="116">
        <v>73.554694463297338</v>
      </c>
      <c r="V28" s="116">
        <v>4.7813007959935456</v>
      </c>
      <c r="W28" s="116">
        <v>75.735735892199074</v>
      </c>
      <c r="X28" s="116">
        <v>19.668662073559055</v>
      </c>
    </row>
    <row r="29" spans="2:24">
      <c r="B29" s="119"/>
      <c r="H29" s="119"/>
      <c r="N29" s="119"/>
      <c r="O29" s="114"/>
      <c r="Q29" s="114"/>
      <c r="T29" s="119"/>
      <c r="W29" s="114"/>
    </row>
    <row r="30" spans="2:24">
      <c r="B30" s="119"/>
      <c r="H30" s="119"/>
      <c r="N30" s="119"/>
      <c r="T30" s="119"/>
    </row>
    <row r="31" spans="2:24">
      <c r="B31" s="119"/>
      <c r="T31" s="117"/>
    </row>
    <row r="32" spans="2:24">
      <c r="B32" s="47" t="s">
        <v>130</v>
      </c>
      <c r="T32" s="117"/>
    </row>
    <row r="33" spans="2:24" ht="15" customHeight="1">
      <c r="B33" s="120" t="s">
        <v>210</v>
      </c>
      <c r="C33" s="121"/>
      <c r="D33" s="121"/>
      <c r="E33" s="121"/>
      <c r="F33" s="121"/>
      <c r="G33" s="121"/>
      <c r="H33" s="121"/>
      <c r="I33" s="122"/>
      <c r="J33" s="122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</row>
    <row r="34" spans="2:24">
      <c r="C34" s="121"/>
      <c r="D34" s="121"/>
      <c r="E34" s="121"/>
      <c r="F34" s="121"/>
      <c r="G34" s="121"/>
      <c r="H34" s="121"/>
      <c r="I34" s="122"/>
      <c r="J34" s="122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</row>
    <row r="35" spans="2:24">
      <c r="B35" s="121"/>
      <c r="C35" s="121"/>
      <c r="D35" s="121"/>
      <c r="E35" s="121"/>
      <c r="F35" s="121"/>
      <c r="G35" s="121"/>
      <c r="H35" s="121"/>
      <c r="I35" s="122"/>
      <c r="J35" s="122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</row>
    <row r="36" spans="2:24">
      <c r="B36" s="121"/>
      <c r="C36" s="121"/>
      <c r="D36" s="121"/>
      <c r="E36" s="121"/>
      <c r="F36" s="121"/>
      <c r="G36" s="121"/>
      <c r="H36" s="121"/>
      <c r="I36" s="122"/>
      <c r="J36" s="122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</row>
  </sheetData>
  <mergeCells count="4">
    <mergeCell ref="H3:L3"/>
    <mergeCell ref="N3:R3"/>
    <mergeCell ref="T3:X3"/>
    <mergeCell ref="B3:F3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34F09-0429-4743-874D-687FF7B882BB}">
  <dimension ref="B1:S80"/>
  <sheetViews>
    <sheetView topLeftCell="A5" zoomScale="110" zoomScaleNormal="110" workbookViewId="0">
      <selection sqref="A1:XFD1048576"/>
    </sheetView>
  </sheetViews>
  <sheetFormatPr baseColWidth="10" defaultColWidth="10.83203125" defaultRowHeight="16"/>
  <cols>
    <col min="1" max="1" width="10.83203125" style="124"/>
    <col min="2" max="2" width="12.33203125" style="124" customWidth="1"/>
    <col min="3" max="3" width="8.6640625" style="125" customWidth="1"/>
    <col min="4" max="4" width="10.83203125" style="125" customWidth="1"/>
    <col min="5" max="5" width="8.5" style="125" customWidth="1"/>
    <col min="6" max="6" width="12.33203125" style="125" customWidth="1"/>
    <col min="7" max="7" width="9.33203125" style="124" customWidth="1"/>
    <col min="8" max="8" width="5.6640625" style="124" bestFit="1" customWidth="1"/>
    <col min="9" max="9" width="11.33203125" style="124" customWidth="1"/>
    <col min="10" max="10" width="5.6640625" style="124" bestFit="1" customWidth="1"/>
    <col min="11" max="11" width="12.33203125" style="124" customWidth="1"/>
    <col min="12" max="12" width="4.83203125" style="124" customWidth="1"/>
    <col min="13" max="13" width="12.6640625" style="124" customWidth="1"/>
    <col min="14" max="16384" width="10.83203125" style="124"/>
  </cols>
  <sheetData>
    <row r="1" spans="2:14">
      <c r="B1" s="124" t="s">
        <v>538</v>
      </c>
    </row>
    <row r="3" spans="2:14" ht="18">
      <c r="B3" s="126"/>
      <c r="C3" s="217" t="s">
        <v>543</v>
      </c>
      <c r="D3" s="217"/>
      <c r="E3" s="217"/>
      <c r="F3" s="217"/>
      <c r="G3" s="218" t="s">
        <v>546</v>
      </c>
      <c r="H3" s="218"/>
      <c r="I3" s="218"/>
      <c r="J3" s="218"/>
      <c r="K3" s="218" t="s">
        <v>544</v>
      </c>
      <c r="L3" s="218"/>
      <c r="M3" s="143" t="s">
        <v>545</v>
      </c>
      <c r="N3" s="167"/>
    </row>
    <row r="4" spans="2:14" ht="49" customHeight="1">
      <c r="B4" s="157" t="s">
        <v>214</v>
      </c>
      <c r="C4" s="158" t="s">
        <v>437</v>
      </c>
      <c r="D4" s="158" t="s">
        <v>436</v>
      </c>
      <c r="E4" s="159" t="s">
        <v>510</v>
      </c>
      <c r="F4" s="159" t="s">
        <v>435</v>
      </c>
      <c r="G4" s="159" t="s">
        <v>434</v>
      </c>
      <c r="H4" s="160" t="s">
        <v>6</v>
      </c>
      <c r="I4" s="159" t="s">
        <v>487</v>
      </c>
      <c r="J4" s="160" t="s">
        <v>6</v>
      </c>
      <c r="K4" s="158" t="s">
        <v>436</v>
      </c>
      <c r="L4" s="126" t="s">
        <v>6</v>
      </c>
      <c r="M4" s="158" t="s">
        <v>436</v>
      </c>
    </row>
    <row r="5" spans="2:14" ht="19">
      <c r="B5" s="107" t="s">
        <v>215</v>
      </c>
      <c r="C5" s="127">
        <v>76.668625490230568</v>
      </c>
      <c r="D5" s="127">
        <v>34.162576243514543</v>
      </c>
      <c r="E5" s="127">
        <v>21</v>
      </c>
      <c r="F5" s="127">
        <v>1.4094607333103262</v>
      </c>
      <c r="G5" s="128">
        <v>36.552763126111699</v>
      </c>
      <c r="H5" s="128">
        <v>2.6591331695626437</v>
      </c>
      <c r="I5" s="128">
        <v>34.162576243514543</v>
      </c>
      <c r="J5" s="128">
        <v>5.9510700246814343</v>
      </c>
      <c r="K5" s="178">
        <v>120</v>
      </c>
      <c r="L5" s="178">
        <v>5</v>
      </c>
      <c r="M5" s="127">
        <v>134.07</v>
      </c>
    </row>
    <row r="6" spans="2:14" ht="19">
      <c r="B6" s="129" t="s">
        <v>13</v>
      </c>
      <c r="C6" s="127">
        <v>89.424216177293189</v>
      </c>
      <c r="D6" s="127">
        <v>78.583211259748353</v>
      </c>
      <c r="E6" s="127">
        <v>26</v>
      </c>
      <c r="F6" s="127">
        <v>0</v>
      </c>
      <c r="G6" s="128">
        <v>34.797268656147288</v>
      </c>
      <c r="H6" s="128">
        <v>3.5713344790369277</v>
      </c>
      <c r="I6" s="128">
        <v>78.583211259748353</v>
      </c>
      <c r="J6" s="128">
        <v>2.6191344927159026</v>
      </c>
      <c r="K6" s="178">
        <v>114</v>
      </c>
      <c r="L6" s="178">
        <v>7</v>
      </c>
      <c r="M6" s="127">
        <v>133.46</v>
      </c>
    </row>
    <row r="7" spans="2:14" ht="17" customHeight="1">
      <c r="B7" s="130" t="s">
        <v>15</v>
      </c>
      <c r="C7" s="127">
        <v>96.358558778136555</v>
      </c>
      <c r="D7" s="127">
        <v>105.68439782749935</v>
      </c>
      <c r="E7" s="127">
        <v>24</v>
      </c>
      <c r="F7" s="127">
        <v>0</v>
      </c>
      <c r="G7" s="128">
        <v>56.904338988437935</v>
      </c>
      <c r="H7" s="128">
        <v>2.237055234635573</v>
      </c>
      <c r="I7" s="128">
        <v>105.68439782749935</v>
      </c>
      <c r="J7" s="128">
        <v>6.8698593724381825</v>
      </c>
      <c r="K7" s="178">
        <v>125</v>
      </c>
      <c r="L7" s="178">
        <v>8</v>
      </c>
      <c r="M7" s="127">
        <v>159.81</v>
      </c>
    </row>
    <row r="8" spans="2:14" ht="19">
      <c r="B8" s="129" t="s">
        <v>19</v>
      </c>
      <c r="C8" s="127">
        <v>100.95506119726952</v>
      </c>
      <c r="D8" s="127">
        <v>105.39217962334733</v>
      </c>
      <c r="E8" s="127">
        <v>26.205016130722264</v>
      </c>
      <c r="F8" s="127">
        <v>0.97645259556699859</v>
      </c>
      <c r="G8" s="128">
        <v>54.281534127345111</v>
      </c>
      <c r="H8" s="128">
        <v>0.64751821920785202</v>
      </c>
      <c r="I8" s="128">
        <v>105.39217962334733</v>
      </c>
      <c r="J8" s="128">
        <v>4.4457931399577593</v>
      </c>
      <c r="K8" s="178">
        <v>105</v>
      </c>
      <c r="L8" s="178">
        <v>14</v>
      </c>
      <c r="M8" s="127">
        <v>132.22</v>
      </c>
    </row>
    <row r="9" spans="2:14" ht="19">
      <c r="B9" s="129" t="s">
        <v>21</v>
      </c>
      <c r="C9" s="127">
        <v>108.60690988682593</v>
      </c>
      <c r="D9" s="127">
        <v>97.438024884565792</v>
      </c>
      <c r="E9" s="127">
        <v>32.119632054948738</v>
      </c>
      <c r="F9" s="127">
        <v>1.3898477241850813</v>
      </c>
      <c r="G9" s="128">
        <v>65.01250241498785</v>
      </c>
      <c r="H9" s="128">
        <v>8.4853273260070985</v>
      </c>
      <c r="I9" s="128">
        <v>97.438024884565792</v>
      </c>
      <c r="J9" s="128">
        <v>6.3999025585047562</v>
      </c>
      <c r="K9" s="178">
        <v>108</v>
      </c>
      <c r="L9" s="178">
        <v>6</v>
      </c>
      <c r="M9" s="127">
        <v>142.03</v>
      </c>
    </row>
    <row r="10" spans="2:14" ht="19">
      <c r="B10" s="129" t="s">
        <v>488</v>
      </c>
      <c r="C10" s="127">
        <v>118.37848726641806</v>
      </c>
      <c r="D10" s="127">
        <v>69.942729114711241</v>
      </c>
      <c r="E10" s="127">
        <v>27.584361748399424</v>
      </c>
      <c r="F10" s="127">
        <v>0</v>
      </c>
      <c r="G10" s="128">
        <v>49.128552201794243</v>
      </c>
      <c r="H10" s="128">
        <v>5.6916711899809647</v>
      </c>
      <c r="I10" s="128">
        <v>69.942729114711241</v>
      </c>
      <c r="J10" s="128">
        <v>8.6399919985314497</v>
      </c>
      <c r="K10" s="178">
        <v>107</v>
      </c>
      <c r="L10" s="178">
        <v>18</v>
      </c>
      <c r="M10" s="127">
        <v>134.28</v>
      </c>
    </row>
    <row r="11" spans="2:14" ht="19">
      <c r="B11" s="129" t="s">
        <v>25</v>
      </c>
      <c r="C11" s="127">
        <v>127.91427071426789</v>
      </c>
      <c r="D11" s="127">
        <v>73.402819337949282</v>
      </c>
      <c r="E11" s="127">
        <v>24.71665451759376</v>
      </c>
      <c r="F11" s="127">
        <v>0</v>
      </c>
      <c r="G11" s="128">
        <v>57.506727185397644</v>
      </c>
      <c r="H11" s="128">
        <v>5.7270784576252556</v>
      </c>
      <c r="I11" s="128">
        <v>73.402819337949282</v>
      </c>
      <c r="J11" s="128">
        <v>13.361474488696741</v>
      </c>
      <c r="K11" s="178">
        <v>100</v>
      </c>
      <c r="L11" s="178">
        <v>20</v>
      </c>
      <c r="M11" s="127">
        <v>118.06</v>
      </c>
    </row>
    <row r="12" spans="2:14" ht="19">
      <c r="B12" s="129" t="s">
        <v>27</v>
      </c>
      <c r="C12" s="127">
        <v>133.27455043754745</v>
      </c>
      <c r="D12" s="127">
        <v>51.612455825935136</v>
      </c>
      <c r="E12" s="127">
        <v>23.873616678538507</v>
      </c>
      <c r="F12" s="127">
        <v>0</v>
      </c>
      <c r="G12" s="128">
        <v>27.444371412939617</v>
      </c>
      <c r="H12" s="128">
        <v>1.7846941543954484</v>
      </c>
      <c r="I12" s="128">
        <v>51.612455825935136</v>
      </c>
      <c r="J12" s="128">
        <v>12.039011509524864</v>
      </c>
      <c r="K12" s="178">
        <v>66</v>
      </c>
      <c r="L12" s="178">
        <v>19</v>
      </c>
      <c r="M12" s="127">
        <v>61.53</v>
      </c>
    </row>
    <row r="13" spans="2:14" ht="19">
      <c r="B13" s="129" t="s">
        <v>29</v>
      </c>
      <c r="C13" s="127">
        <v>127.88148464924602</v>
      </c>
      <c r="D13" s="127">
        <v>35.142320281492033</v>
      </c>
      <c r="E13" s="127">
        <v>8.2364457350457005</v>
      </c>
      <c r="F13" s="127">
        <v>0</v>
      </c>
      <c r="G13" s="128">
        <v>10.712550579924644</v>
      </c>
      <c r="H13" s="128">
        <v>1.162808577320054</v>
      </c>
      <c r="I13" s="128">
        <v>35.142320281492033</v>
      </c>
      <c r="J13" s="128">
        <v>5.959229157181559</v>
      </c>
      <c r="K13" s="178">
        <v>54</v>
      </c>
      <c r="L13" s="178">
        <v>28</v>
      </c>
      <c r="M13" s="127">
        <v>48.08</v>
      </c>
    </row>
    <row r="14" spans="2:14" ht="19">
      <c r="B14" s="129" t="s">
        <v>31</v>
      </c>
      <c r="C14" s="127">
        <v>130.78129622662431</v>
      </c>
      <c r="D14" s="127">
        <v>19.929817536948242</v>
      </c>
      <c r="E14" s="127">
        <v>9.0935149526400672</v>
      </c>
      <c r="F14" s="127">
        <v>0</v>
      </c>
      <c r="G14" s="128">
        <v>9.1220470843065158</v>
      </c>
      <c r="H14" s="128">
        <v>1.53156191842306</v>
      </c>
      <c r="I14" s="128">
        <v>19.929817536948242</v>
      </c>
      <c r="J14" s="128">
        <v>8.3836859314160712</v>
      </c>
      <c r="K14" s="178">
        <v>36</v>
      </c>
      <c r="L14" s="178">
        <v>1</v>
      </c>
      <c r="M14" s="178">
        <v>21</v>
      </c>
    </row>
    <row r="15" spans="2:14" ht="19">
      <c r="B15" s="129" t="s">
        <v>34</v>
      </c>
      <c r="C15" s="127">
        <v>107.58340391488545</v>
      </c>
      <c r="D15" s="127">
        <v>100.4394646988867</v>
      </c>
      <c r="E15" s="127">
        <v>88.933285081596196</v>
      </c>
      <c r="F15" s="127">
        <v>13.288626902483983</v>
      </c>
      <c r="G15" s="128">
        <v>85.013032826630919</v>
      </c>
      <c r="H15" s="128">
        <v>1.156661286860202</v>
      </c>
      <c r="I15" s="128">
        <v>100.4394646988867</v>
      </c>
      <c r="J15" s="128">
        <v>1.6520927383955184</v>
      </c>
      <c r="K15" s="178">
        <v>121</v>
      </c>
      <c r="L15" s="178">
        <v>28</v>
      </c>
      <c r="M15" s="178">
        <v>157</v>
      </c>
    </row>
    <row r="16" spans="2:14" ht="19">
      <c r="B16" s="129" t="s">
        <v>37</v>
      </c>
      <c r="C16" s="127">
        <v>116.83283672421734</v>
      </c>
      <c r="D16" s="127">
        <v>100.74559098116644</v>
      </c>
      <c r="E16" s="127">
        <v>202</v>
      </c>
      <c r="F16" s="127">
        <v>97</v>
      </c>
      <c r="G16" s="128">
        <v>234.54369299772793</v>
      </c>
      <c r="H16" s="128">
        <v>7.9600647975905856</v>
      </c>
      <c r="I16" s="128">
        <v>100.74559098116644</v>
      </c>
      <c r="J16" s="128">
        <v>2.7075164860906242</v>
      </c>
      <c r="K16" s="178">
        <v>109</v>
      </c>
      <c r="L16" s="178">
        <v>25</v>
      </c>
      <c r="M16" s="178">
        <v>136</v>
      </c>
    </row>
    <row r="17" spans="2:13" ht="19">
      <c r="B17" s="129" t="s">
        <v>40</v>
      </c>
      <c r="C17" s="127">
        <v>115.56355352595951</v>
      </c>
      <c r="D17" s="127">
        <v>71.027646646637933</v>
      </c>
      <c r="E17" s="127">
        <v>107</v>
      </c>
      <c r="F17" s="127">
        <v>18.456006311785718</v>
      </c>
      <c r="G17" s="128">
        <v>51.562826860873621</v>
      </c>
      <c r="H17" s="128">
        <v>7.6416489737513436</v>
      </c>
      <c r="I17" s="128">
        <v>71.027646646637933</v>
      </c>
      <c r="J17" s="128">
        <v>7.159113851604201</v>
      </c>
      <c r="K17" s="178">
        <v>97</v>
      </c>
      <c r="L17" s="178">
        <v>33</v>
      </c>
      <c r="M17" s="178">
        <v>109</v>
      </c>
    </row>
    <row r="18" spans="2:13" ht="19">
      <c r="B18" s="129" t="s">
        <v>44</v>
      </c>
      <c r="C18" s="127">
        <v>57.803897612635339</v>
      </c>
      <c r="D18" s="127">
        <v>32.878706032473815</v>
      </c>
      <c r="E18" s="127">
        <v>93</v>
      </c>
      <c r="F18" s="127">
        <v>38.078526702735942</v>
      </c>
      <c r="G18" s="128">
        <v>8.3979675036809009</v>
      </c>
      <c r="H18" s="128">
        <v>2.4882800301594226</v>
      </c>
      <c r="I18" s="128">
        <v>32.878706032473815</v>
      </c>
      <c r="J18" s="128">
        <v>5.7669503070030252</v>
      </c>
      <c r="K18" s="178">
        <v>50</v>
      </c>
      <c r="L18" s="178">
        <v>42</v>
      </c>
      <c r="M18" s="178">
        <v>47</v>
      </c>
    </row>
    <row r="19" spans="2:13" ht="18">
      <c r="B19" s="126" t="s">
        <v>46</v>
      </c>
      <c r="C19" s="127">
        <v>151.81969112766808</v>
      </c>
      <c r="D19" s="127">
        <v>114.33509984246912</v>
      </c>
      <c r="E19" s="127">
        <v>92.473671727363055</v>
      </c>
      <c r="F19" s="127">
        <v>70.760571626420273</v>
      </c>
      <c r="G19" s="128">
        <v>67.980025686719145</v>
      </c>
      <c r="H19" s="128">
        <v>5.6745362097251233</v>
      </c>
      <c r="I19" s="128">
        <v>114.33509984246912</v>
      </c>
      <c r="J19" s="128">
        <v>16.801114661304627</v>
      </c>
      <c r="K19" s="178">
        <v>65</v>
      </c>
      <c r="L19" s="178">
        <v>7</v>
      </c>
      <c r="M19" s="178">
        <v>72</v>
      </c>
    </row>
    <row r="20" spans="2:13" ht="18">
      <c r="B20" s="126" t="s">
        <v>489</v>
      </c>
      <c r="C20" s="127">
        <v>121.93525400476608</v>
      </c>
      <c r="D20" s="127">
        <v>68.924894928374371</v>
      </c>
      <c r="E20" s="127">
        <v>100</v>
      </c>
      <c r="F20" s="127">
        <v>65</v>
      </c>
      <c r="G20" s="128">
        <v>30.280220543224953</v>
      </c>
      <c r="H20" s="128">
        <v>1.5833189223119151</v>
      </c>
      <c r="I20" s="128">
        <v>68.924894928374371</v>
      </c>
      <c r="J20" s="128">
        <v>14.13935110238792</v>
      </c>
      <c r="K20" s="178">
        <v>70</v>
      </c>
      <c r="L20" s="178">
        <v>16</v>
      </c>
      <c r="M20" s="178">
        <v>123</v>
      </c>
    </row>
    <row r="21" spans="2:13" ht="19">
      <c r="B21" s="129" t="s">
        <v>51</v>
      </c>
      <c r="C21" s="127">
        <v>103.38557161950794</v>
      </c>
      <c r="D21" s="127">
        <v>308.22663127940001</v>
      </c>
      <c r="E21" s="127">
        <v>59</v>
      </c>
      <c r="F21" s="127">
        <v>86.061737453386982</v>
      </c>
      <c r="G21" s="128">
        <v>238.18543357453009</v>
      </c>
      <c r="H21" s="128">
        <v>3.7651468931482799</v>
      </c>
      <c r="I21" s="128">
        <v>308.22663127940001</v>
      </c>
      <c r="J21" s="128">
        <v>7.1697055032002108</v>
      </c>
      <c r="K21" s="178">
        <v>131</v>
      </c>
      <c r="L21" s="178">
        <v>32</v>
      </c>
      <c r="M21" s="178">
        <v>211</v>
      </c>
    </row>
    <row r="22" spans="2:13" ht="19">
      <c r="B22" s="129" t="s">
        <v>53</v>
      </c>
      <c r="C22" s="127">
        <v>118.59744872456695</v>
      </c>
      <c r="D22" s="127">
        <v>373.53477526673487</v>
      </c>
      <c r="E22" s="127">
        <v>1.98</v>
      </c>
      <c r="F22" s="127">
        <v>0</v>
      </c>
      <c r="G22" s="128">
        <v>271.820124613178</v>
      </c>
      <c r="H22" s="128">
        <v>31.283082938136321</v>
      </c>
      <c r="I22" s="128">
        <v>373.53477526673487</v>
      </c>
      <c r="J22" s="128">
        <v>26.453543970631589</v>
      </c>
      <c r="K22" s="178">
        <v>184</v>
      </c>
      <c r="L22" s="178">
        <v>79</v>
      </c>
      <c r="M22" s="178">
        <v>236</v>
      </c>
    </row>
    <row r="23" spans="2:13" ht="19">
      <c r="B23" s="129" t="s">
        <v>55</v>
      </c>
      <c r="C23" s="127">
        <v>135.38018424819899</v>
      </c>
      <c r="D23" s="127">
        <v>336.96831560231414</v>
      </c>
      <c r="E23" s="127">
        <v>1.4750000000000001</v>
      </c>
      <c r="F23" s="127">
        <v>0</v>
      </c>
      <c r="G23" s="128">
        <v>200.36593516250323</v>
      </c>
      <c r="H23" s="128">
        <v>29.589679605821949</v>
      </c>
      <c r="I23" s="128">
        <v>336.96831560231414</v>
      </c>
      <c r="J23" s="128">
        <v>61.935686061398755</v>
      </c>
      <c r="K23" s="178">
        <v>113</v>
      </c>
      <c r="L23" s="178">
        <v>63</v>
      </c>
      <c r="M23" s="178">
        <v>149</v>
      </c>
    </row>
    <row r="24" spans="2:13">
      <c r="C24" s="131"/>
      <c r="D24" s="131"/>
      <c r="E24" s="131"/>
      <c r="F24" s="131"/>
      <c r="J24" s="119"/>
    </row>
    <row r="25" spans="2:13">
      <c r="B25" s="124" t="s">
        <v>216</v>
      </c>
      <c r="J25" s="119"/>
    </row>
    <row r="26" spans="2:13">
      <c r="J26" s="119"/>
    </row>
    <row r="27" spans="2:13">
      <c r="J27" s="119"/>
    </row>
    <row r="28" spans="2:13">
      <c r="J28" s="119"/>
    </row>
    <row r="31" spans="2:13">
      <c r="B31" s="124" t="s">
        <v>217</v>
      </c>
    </row>
    <row r="32" spans="2:13" ht="68">
      <c r="B32" s="108" t="s">
        <v>214</v>
      </c>
      <c r="C32" s="123" t="s">
        <v>218</v>
      </c>
      <c r="D32" s="123" t="s">
        <v>219</v>
      </c>
    </row>
    <row r="33" spans="2:10" ht="19">
      <c r="B33" s="107" t="s">
        <v>215</v>
      </c>
      <c r="C33" s="132">
        <v>21</v>
      </c>
      <c r="D33" s="132">
        <v>1.4094607333103262</v>
      </c>
      <c r="J33" s="119"/>
    </row>
    <row r="34" spans="2:10" ht="19">
      <c r="B34" s="129" t="s">
        <v>13</v>
      </c>
      <c r="C34" s="132">
        <v>26</v>
      </c>
      <c r="D34" s="132">
        <v>0</v>
      </c>
      <c r="J34" s="119"/>
    </row>
    <row r="35" spans="2:10" ht="20">
      <c r="B35" s="130" t="s">
        <v>15</v>
      </c>
      <c r="C35" s="132">
        <v>24</v>
      </c>
      <c r="D35" s="132">
        <v>0</v>
      </c>
      <c r="J35" s="119"/>
    </row>
    <row r="36" spans="2:10" ht="19">
      <c r="B36" s="129" t="s">
        <v>19</v>
      </c>
      <c r="C36" s="132">
        <v>26.205016130722264</v>
      </c>
      <c r="D36" s="132">
        <v>0.97645259556699859</v>
      </c>
      <c r="F36" s="124"/>
      <c r="J36" s="119"/>
    </row>
    <row r="37" spans="2:10" ht="19">
      <c r="B37" s="129" t="s">
        <v>21</v>
      </c>
      <c r="C37" s="132">
        <v>32.119632054948738</v>
      </c>
      <c r="D37" s="132">
        <v>1.3898477241850813</v>
      </c>
      <c r="F37" s="124"/>
      <c r="J37" s="119"/>
    </row>
    <row r="38" spans="2:10" ht="19">
      <c r="B38" s="129" t="s">
        <v>488</v>
      </c>
      <c r="C38" s="132">
        <v>27.584361748399424</v>
      </c>
      <c r="D38" s="132">
        <v>0</v>
      </c>
      <c r="F38" s="133"/>
      <c r="J38" s="119"/>
    </row>
    <row r="39" spans="2:10" ht="19">
      <c r="B39" s="129" t="s">
        <v>25</v>
      </c>
      <c r="C39" s="132">
        <v>24.71665451759376</v>
      </c>
      <c r="D39" s="132">
        <v>0</v>
      </c>
      <c r="J39" s="119"/>
    </row>
    <row r="40" spans="2:10" ht="19">
      <c r="B40" s="129" t="s">
        <v>27</v>
      </c>
      <c r="C40" s="132">
        <v>23.873616678538507</v>
      </c>
      <c r="D40" s="132">
        <v>0</v>
      </c>
      <c r="F40" s="124"/>
      <c r="J40" s="119"/>
    </row>
    <row r="41" spans="2:10" ht="19">
      <c r="B41" s="129" t="s">
        <v>29</v>
      </c>
      <c r="C41" s="132">
        <v>8.2364457350457005</v>
      </c>
      <c r="D41" s="132">
        <v>0</v>
      </c>
      <c r="F41" s="133"/>
      <c r="J41" s="119"/>
    </row>
    <row r="42" spans="2:10" ht="19">
      <c r="B42" s="129" t="s">
        <v>31</v>
      </c>
      <c r="C42" s="132">
        <v>9.0935149526400672</v>
      </c>
      <c r="D42" s="132">
        <v>0</v>
      </c>
      <c r="J42" s="119"/>
    </row>
    <row r="43" spans="2:10" ht="19">
      <c r="B43" s="129" t="s">
        <v>34</v>
      </c>
      <c r="C43" s="132">
        <v>88.933285081596196</v>
      </c>
      <c r="D43" s="132">
        <v>13.288626902483983</v>
      </c>
      <c r="F43" s="134"/>
      <c r="J43" s="119"/>
    </row>
    <row r="44" spans="2:10" ht="19">
      <c r="B44" s="129" t="s">
        <v>37</v>
      </c>
      <c r="C44" s="132">
        <v>202</v>
      </c>
      <c r="D44" s="132">
        <v>97</v>
      </c>
      <c r="F44" s="134"/>
    </row>
    <row r="45" spans="2:10" ht="19">
      <c r="B45" s="129" t="s">
        <v>40</v>
      </c>
      <c r="C45" s="132">
        <v>107</v>
      </c>
      <c r="D45" s="132">
        <v>18.456006311785718</v>
      </c>
      <c r="F45" s="134"/>
    </row>
    <row r="46" spans="2:10" ht="19">
      <c r="B46" s="129" t="s">
        <v>44</v>
      </c>
      <c r="C46" s="132">
        <v>93</v>
      </c>
      <c r="D46" s="132">
        <v>38.078526702735942</v>
      </c>
      <c r="F46" s="134"/>
    </row>
    <row r="47" spans="2:10" ht="18">
      <c r="B47" s="126" t="s">
        <v>46</v>
      </c>
      <c r="C47" s="132">
        <v>92.473671727363055</v>
      </c>
      <c r="D47" s="132">
        <v>70.760571626420273</v>
      </c>
    </row>
    <row r="48" spans="2:10" ht="18">
      <c r="B48" s="126" t="s">
        <v>489</v>
      </c>
      <c r="C48" s="132">
        <v>100</v>
      </c>
      <c r="D48" s="132">
        <v>65</v>
      </c>
    </row>
    <row r="49" spans="2:19" ht="19">
      <c r="B49" s="129" t="s">
        <v>51</v>
      </c>
      <c r="C49" s="132">
        <v>59</v>
      </c>
      <c r="D49" s="132">
        <v>86.061737453386982</v>
      </c>
      <c r="J49" s="119"/>
    </row>
    <row r="50" spans="2:19" ht="19">
      <c r="B50" s="129" t="s">
        <v>53</v>
      </c>
      <c r="C50" s="132">
        <v>0</v>
      </c>
      <c r="D50" s="132">
        <v>0</v>
      </c>
      <c r="J50" s="119"/>
    </row>
    <row r="51" spans="2:19" ht="19">
      <c r="B51" s="129" t="s">
        <v>55</v>
      </c>
      <c r="C51" s="132">
        <v>0</v>
      </c>
      <c r="D51" s="132">
        <v>0</v>
      </c>
      <c r="J51" s="119"/>
    </row>
    <row r="52" spans="2:19">
      <c r="J52" s="119"/>
    </row>
    <row r="53" spans="2:19">
      <c r="J53" s="119"/>
    </row>
    <row r="54" spans="2:19">
      <c r="J54" s="119"/>
    </row>
    <row r="55" spans="2:19">
      <c r="J55" s="119"/>
    </row>
    <row r="56" spans="2:19">
      <c r="B56" s="124" t="s">
        <v>220</v>
      </c>
    </row>
    <row r="57" spans="2:19" ht="51">
      <c r="B57" s="108" t="s">
        <v>214</v>
      </c>
      <c r="C57" s="123" t="s">
        <v>221</v>
      </c>
      <c r="D57" s="123" t="s">
        <v>222</v>
      </c>
    </row>
    <row r="58" spans="2:19" ht="19">
      <c r="B58" s="107" t="s">
        <v>215</v>
      </c>
      <c r="C58" s="132">
        <v>76.668625490230568</v>
      </c>
      <c r="D58" s="135">
        <v>34.162576243514543</v>
      </c>
      <c r="F58" s="3"/>
      <c r="J58" s="3"/>
      <c r="P58" s="136"/>
      <c r="Q58" s="136"/>
      <c r="R58" s="136"/>
      <c r="S58" s="136"/>
    </row>
    <row r="59" spans="2:19" ht="19">
      <c r="B59" s="129" t="s">
        <v>13</v>
      </c>
      <c r="C59" s="132">
        <v>89.424216177293189</v>
      </c>
      <c r="D59" s="135">
        <v>78.583211259748353</v>
      </c>
      <c r="J59" s="137"/>
      <c r="P59" s="114"/>
      <c r="Q59" s="114"/>
      <c r="R59" s="114"/>
      <c r="S59" s="114"/>
    </row>
    <row r="60" spans="2:19" ht="20">
      <c r="B60" s="130" t="s">
        <v>15</v>
      </c>
      <c r="C60" s="132">
        <v>96.358558778136555</v>
      </c>
      <c r="D60" s="135">
        <v>105.68439782749935</v>
      </c>
      <c r="H60" s="133"/>
      <c r="J60" s="138"/>
      <c r="P60" s="114"/>
      <c r="Q60" s="119"/>
      <c r="R60" s="119"/>
      <c r="S60" s="119"/>
    </row>
    <row r="61" spans="2:19" ht="19">
      <c r="B61" s="129" t="s">
        <v>19</v>
      </c>
      <c r="C61" s="132">
        <v>100.95506119726952</v>
      </c>
      <c r="D61" s="135">
        <v>105.39217962334733</v>
      </c>
      <c r="H61" s="133"/>
      <c r="J61" s="137"/>
      <c r="P61" s="114"/>
      <c r="Q61" s="119"/>
      <c r="R61" s="119"/>
      <c r="S61" s="119"/>
    </row>
    <row r="62" spans="2:19" ht="19">
      <c r="B62" s="129" t="s">
        <v>21</v>
      </c>
      <c r="C62" s="132">
        <v>108.60690988682593</v>
      </c>
      <c r="D62" s="135">
        <v>97.438024884565792</v>
      </c>
      <c r="F62" s="137"/>
      <c r="J62" s="137"/>
      <c r="P62" s="114"/>
      <c r="Q62" s="119"/>
      <c r="R62" s="119"/>
      <c r="S62" s="119"/>
    </row>
    <row r="63" spans="2:19" ht="19">
      <c r="B63" s="129" t="s">
        <v>488</v>
      </c>
      <c r="C63" s="132">
        <v>118.37848726641806</v>
      </c>
      <c r="D63" s="135">
        <v>69.942729114711241</v>
      </c>
      <c r="F63" s="137"/>
      <c r="H63" s="139"/>
      <c r="J63" s="137"/>
      <c r="P63" s="114"/>
      <c r="Q63" s="119"/>
      <c r="R63" s="119"/>
      <c r="S63" s="119"/>
    </row>
    <row r="64" spans="2:19" ht="19">
      <c r="B64" s="129" t="s">
        <v>25</v>
      </c>
      <c r="C64" s="132">
        <v>127.91427071426789</v>
      </c>
      <c r="D64" s="135">
        <v>73.402819337949282</v>
      </c>
      <c r="F64" s="137"/>
      <c r="H64" s="139"/>
      <c r="J64" s="137"/>
    </row>
    <row r="65" spans="2:10" ht="19">
      <c r="B65" s="129" t="s">
        <v>27</v>
      </c>
      <c r="C65" s="132">
        <v>133.27455043754745</v>
      </c>
      <c r="D65" s="135">
        <v>51.612455825935136</v>
      </c>
      <c r="F65" s="137"/>
      <c r="H65" s="139"/>
      <c r="J65" s="137"/>
    </row>
    <row r="66" spans="2:10" ht="19">
      <c r="B66" s="129" t="s">
        <v>29</v>
      </c>
      <c r="C66" s="132">
        <v>127.88148464924602</v>
      </c>
      <c r="D66" s="135">
        <v>35.142320281492033</v>
      </c>
      <c r="F66" s="137"/>
      <c r="H66" s="139"/>
      <c r="J66" s="137"/>
    </row>
    <row r="67" spans="2:10" ht="19">
      <c r="B67" s="129" t="s">
        <v>31</v>
      </c>
      <c r="C67" s="132">
        <v>130.78129622662431</v>
      </c>
      <c r="D67" s="135">
        <v>19.929817536948242</v>
      </c>
      <c r="F67" s="137"/>
      <c r="J67" s="137"/>
    </row>
    <row r="68" spans="2:10" ht="19">
      <c r="B68" s="129" t="s">
        <v>34</v>
      </c>
      <c r="C68" s="132">
        <v>107.58340391488545</v>
      </c>
      <c r="D68" s="135">
        <v>100.4394646988867</v>
      </c>
      <c r="F68" s="137"/>
      <c r="J68" s="137"/>
    </row>
    <row r="69" spans="2:10" ht="19">
      <c r="B69" s="129" t="s">
        <v>37</v>
      </c>
      <c r="C69" s="132">
        <v>116.83283672421734</v>
      </c>
      <c r="D69" s="135">
        <v>100.74559098116644</v>
      </c>
      <c r="F69" s="137"/>
      <c r="J69" s="137"/>
    </row>
    <row r="70" spans="2:10" ht="19">
      <c r="B70" s="129" t="s">
        <v>40</v>
      </c>
      <c r="C70" s="132">
        <v>115.56355352595951</v>
      </c>
      <c r="D70" s="135">
        <v>71.027646646637933</v>
      </c>
      <c r="F70" s="137"/>
      <c r="J70" s="137"/>
    </row>
    <row r="71" spans="2:10" ht="19">
      <c r="B71" s="129" t="s">
        <v>44</v>
      </c>
      <c r="C71" s="132">
        <v>57.803897612635339</v>
      </c>
      <c r="D71" s="135">
        <v>32.878706032473815</v>
      </c>
      <c r="F71" s="137"/>
      <c r="J71" s="137"/>
    </row>
    <row r="72" spans="2:10" ht="19">
      <c r="B72" s="126" t="s">
        <v>46</v>
      </c>
      <c r="C72" s="132">
        <v>151.81969112766808</v>
      </c>
      <c r="D72" s="135">
        <v>114.33509984246912</v>
      </c>
      <c r="F72" s="137"/>
    </row>
    <row r="73" spans="2:10" ht="19">
      <c r="B73" s="126" t="s">
        <v>489</v>
      </c>
      <c r="C73" s="132">
        <v>121.93525400476608</v>
      </c>
      <c r="D73" s="135">
        <v>68.924894928374371</v>
      </c>
      <c r="F73" s="137"/>
    </row>
    <row r="74" spans="2:10" ht="19">
      <c r="B74" s="129" t="s">
        <v>51</v>
      </c>
      <c r="C74" s="132">
        <v>103.38557161950794</v>
      </c>
      <c r="D74" s="135">
        <v>308.22663127940001</v>
      </c>
      <c r="F74" s="137"/>
      <c r="J74" s="137"/>
    </row>
    <row r="75" spans="2:10" ht="19">
      <c r="B75" s="129" t="s">
        <v>53</v>
      </c>
      <c r="C75" s="132">
        <v>118.59744872456695</v>
      </c>
      <c r="D75" s="135">
        <v>373.53477526673487</v>
      </c>
      <c r="F75" s="124"/>
      <c r="J75" s="137"/>
    </row>
    <row r="76" spans="2:10" ht="19">
      <c r="B76" s="129" t="s">
        <v>55</v>
      </c>
      <c r="C76" s="132">
        <v>135.38018424819899</v>
      </c>
      <c r="D76" s="135">
        <v>336.96831560231414</v>
      </c>
      <c r="F76" s="124"/>
      <c r="J76" s="137"/>
    </row>
    <row r="77" spans="2:10">
      <c r="J77" s="119"/>
    </row>
    <row r="78" spans="2:10">
      <c r="J78" s="119"/>
    </row>
    <row r="79" spans="2:10">
      <c r="J79" s="119"/>
    </row>
    <row r="80" spans="2:10">
      <c r="J80" s="119"/>
    </row>
  </sheetData>
  <mergeCells count="3">
    <mergeCell ref="C3:F3"/>
    <mergeCell ref="G3:J3"/>
    <mergeCell ref="K3:L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5C46C9E3368040B9C4450CA0195660" ma:contentTypeVersion="17" ma:contentTypeDescription="Create a new document." ma:contentTypeScope="" ma:versionID="9e4c59579691ccdba66789eef24ccd60">
  <xsd:schema xmlns:xsd="http://www.w3.org/2001/XMLSchema" xmlns:xs="http://www.w3.org/2001/XMLSchema" xmlns:p="http://schemas.microsoft.com/office/2006/metadata/properties" xmlns:ns2="5902ebde-0d23-48b7-826f-75a04e506182" xmlns:ns3="f399f4d6-5157-499e-a107-05e8f2fe436e" targetNamespace="http://schemas.microsoft.com/office/2006/metadata/properties" ma:root="true" ma:fieldsID="f225f56b5a87e15db4d6043a3e8e9bfd" ns2:_="" ns3:_="">
    <xsd:import namespace="5902ebde-0d23-48b7-826f-75a04e506182"/>
    <xsd:import namespace="f399f4d6-5157-499e-a107-05e8f2fe43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2ebde-0d23-48b7-826f-75a04e5061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c65ed7-e385-4001-9a0e-797913405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9f4d6-5157-499e-a107-05e8f2fe436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f25d28d-2aba-4889-9026-6dbc9dbc2a75}" ma:internalName="TaxCatchAll" ma:showField="CatchAllData" ma:web="f399f4d6-5157-499e-a107-05e8f2fe43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99f4d6-5157-499e-a107-05e8f2fe436e" xsi:nil="true"/>
    <lcf76f155ced4ddcb4097134ff3c332f xmlns="5902ebde-0d23-48b7-826f-75a04e5061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688A4F-7784-4751-8929-75702445AB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DD6DDC-BFA1-4CB5-88F9-D98957E2DA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02ebde-0d23-48b7-826f-75a04e506182"/>
    <ds:schemaRef ds:uri="f399f4d6-5157-499e-a107-05e8f2fe43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B3A62C-3AC2-46BD-AB23-B72452845147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f399f4d6-5157-499e-a107-05e8f2fe436e"/>
    <ds:schemaRef ds:uri="5902ebde-0d23-48b7-826f-75a04e50618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S5</vt:lpstr>
      <vt:lpstr>Table S6</vt:lpstr>
      <vt:lpstr>Table S7</vt:lpstr>
      <vt:lpstr>Table S8a</vt:lpstr>
      <vt:lpstr>Table S8b</vt:lpstr>
      <vt:lpstr>Table S9a</vt:lpstr>
      <vt:lpstr>Table S9b</vt:lpstr>
      <vt:lpstr>Table S10</vt:lpstr>
      <vt:lpstr>Table S11</vt:lpstr>
      <vt:lpstr>Table S12a</vt:lpstr>
      <vt:lpstr>Table S12b</vt:lpstr>
      <vt:lpstr>Table S13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Yang, Zhao</dc:creator>
  <cp:keywords/>
  <dc:description/>
  <cp:lastModifiedBy>Yang, Zhao</cp:lastModifiedBy>
  <cp:revision/>
  <dcterms:created xsi:type="dcterms:W3CDTF">2015-06-05T18:17:20Z</dcterms:created>
  <dcterms:modified xsi:type="dcterms:W3CDTF">2023-09-19T01:57:22Z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0x0101000F5C46C9E3368040B9C4450CA0195660</vt:lpwstr>
  </property>
  <property fmtid="{D5CDD505-2E9C-101B-9397-08002B2CF9AE}" pid="3" name="MediaServiceImageTags">
    <vt:lpwstr/>
  </property>
</Properties>
</file>