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ngshuxin/Desktop/课题/第二章 发酵桑葚渣多酚/文章/20230614Food Function/20230718返修提交/"/>
    </mc:Choice>
  </mc:AlternateContent>
  <xr:revisionPtr revIDLastSave="0" documentId="8_{76AF3732-EF57-0B49-82D7-A78738669F3F}" xr6:coauthVersionLast="47" xr6:coauthVersionMax="47" xr10:uidLastSave="{00000000-0000-0000-0000-000000000000}"/>
  <bookViews>
    <workbookView xWindow="0" yWindow="0" windowWidth="28800" windowHeight="18000" activeTab="6" xr2:uid="{99E12313-8D52-8A44-968F-0D47C66AFD81}"/>
  </bookViews>
  <sheets>
    <sheet name="Fig.1,Table1" sheetId="1" r:id="rId1"/>
    <sheet name="Fig.2" sheetId="2" r:id="rId2"/>
    <sheet name="Fig.3" sheetId="3" r:id="rId3"/>
    <sheet name="Fig.4" sheetId="6" r:id="rId4"/>
    <sheet name="Fig.5" sheetId="7" r:id="rId5"/>
    <sheet name="Fig.5E" sheetId="9" r:id="rId6"/>
    <sheet name="Table 2" sheetId="10" r:id="rId7"/>
    <sheet name="Fig.S1" sheetId="11" r:id="rId8"/>
    <sheet name="Table S1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6" l="1"/>
  <c r="C57" i="6"/>
  <c r="C58" i="6"/>
  <c r="C59" i="6"/>
  <c r="I6" i="6"/>
  <c r="I56" i="11"/>
  <c r="H56" i="11"/>
  <c r="H6" i="11"/>
  <c r="G6" i="11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J17" i="12"/>
  <c r="J21" i="12" s="1"/>
  <c r="J25" i="12" s="1"/>
  <c r="I17" i="12"/>
  <c r="I21" i="12" s="1"/>
  <c r="I25" i="12" s="1"/>
  <c r="H17" i="12"/>
  <c r="H21" i="12" s="1"/>
  <c r="H25" i="12" s="1"/>
  <c r="G17" i="12"/>
  <c r="G21" i="12" s="1"/>
  <c r="G25" i="12" s="1"/>
  <c r="F17" i="12"/>
  <c r="F21" i="12" s="1"/>
  <c r="F25" i="12" s="1"/>
  <c r="E17" i="12"/>
  <c r="E21" i="12" s="1"/>
  <c r="E25" i="12" s="1"/>
  <c r="D17" i="12"/>
  <c r="D21" i="12" s="1"/>
  <c r="D25" i="12" s="1"/>
  <c r="C17" i="12"/>
  <c r="C21" i="12" s="1"/>
  <c r="C25" i="12" s="1"/>
  <c r="J16" i="12"/>
  <c r="J20" i="12" s="1"/>
  <c r="J24" i="12" s="1"/>
  <c r="I16" i="12"/>
  <c r="I20" i="12" s="1"/>
  <c r="I24" i="12" s="1"/>
  <c r="H16" i="12"/>
  <c r="H20" i="12" s="1"/>
  <c r="H24" i="12" s="1"/>
  <c r="G16" i="12"/>
  <c r="G20" i="12" s="1"/>
  <c r="G24" i="12" s="1"/>
  <c r="F16" i="12"/>
  <c r="F20" i="12" s="1"/>
  <c r="F24" i="12" s="1"/>
  <c r="E16" i="12"/>
  <c r="E20" i="12" s="1"/>
  <c r="E24" i="12" s="1"/>
  <c r="D16" i="12"/>
  <c r="D20" i="12" s="1"/>
  <c r="D24" i="12" s="1"/>
  <c r="C16" i="12"/>
  <c r="C20" i="12" s="1"/>
  <c r="C24" i="12" s="1"/>
  <c r="J15" i="12"/>
  <c r="J19" i="12" s="1"/>
  <c r="J23" i="12" s="1"/>
  <c r="I15" i="12"/>
  <c r="I19" i="12" s="1"/>
  <c r="I23" i="12" s="1"/>
  <c r="H15" i="12"/>
  <c r="H19" i="12" s="1"/>
  <c r="H23" i="12" s="1"/>
  <c r="G15" i="12"/>
  <c r="G19" i="12" s="1"/>
  <c r="G23" i="12" s="1"/>
  <c r="F15" i="12"/>
  <c r="F19" i="12" s="1"/>
  <c r="F23" i="12" s="1"/>
  <c r="E15" i="12"/>
  <c r="E19" i="12" s="1"/>
  <c r="E23" i="12" s="1"/>
  <c r="D15" i="12"/>
  <c r="D19" i="12" s="1"/>
  <c r="D23" i="12" s="1"/>
  <c r="C15" i="12"/>
  <c r="C19" i="12" s="1"/>
  <c r="C23" i="12" s="1"/>
  <c r="K6" i="12"/>
  <c r="J6" i="12"/>
  <c r="I6" i="12"/>
  <c r="H6" i="12"/>
  <c r="G6" i="12"/>
  <c r="F6" i="12"/>
  <c r="E6" i="12"/>
  <c r="D6" i="12"/>
  <c r="C6" i="12"/>
  <c r="AI100" i="11"/>
  <c r="AH100" i="11"/>
  <c r="AG100" i="11"/>
  <c r="AF100" i="11"/>
  <c r="AE100" i="11"/>
  <c r="AD100" i="11"/>
  <c r="AB100" i="11"/>
  <c r="AA100" i="11"/>
  <c r="Z100" i="11"/>
  <c r="Y100" i="11"/>
  <c r="X100" i="11"/>
  <c r="W100" i="11"/>
  <c r="U100" i="11"/>
  <c r="T100" i="11"/>
  <c r="S100" i="11"/>
  <c r="R100" i="11"/>
  <c r="Q100" i="11"/>
  <c r="P100" i="11"/>
  <c r="N100" i="11"/>
  <c r="M100" i="11"/>
  <c r="L100" i="11"/>
  <c r="K100" i="11"/>
  <c r="J100" i="11"/>
  <c r="I100" i="11"/>
  <c r="G100" i="11"/>
  <c r="F100" i="11"/>
  <c r="E100" i="11"/>
  <c r="D100" i="11"/>
  <c r="C100" i="11"/>
  <c r="B100" i="11"/>
  <c r="AI99" i="11"/>
  <c r="AH99" i="11"/>
  <c r="AG99" i="11"/>
  <c r="AF99" i="11"/>
  <c r="AE99" i="11"/>
  <c r="AD99" i="11"/>
  <c r="AB99" i="11"/>
  <c r="AA99" i="11"/>
  <c r="Z99" i="11"/>
  <c r="Y99" i="11"/>
  <c r="X99" i="11"/>
  <c r="W99" i="11"/>
  <c r="U99" i="11"/>
  <c r="T99" i="11"/>
  <c r="S99" i="11"/>
  <c r="R99" i="11"/>
  <c r="Q99" i="11"/>
  <c r="P99" i="11"/>
  <c r="N99" i="11"/>
  <c r="M99" i="11"/>
  <c r="L99" i="11"/>
  <c r="K99" i="11"/>
  <c r="J99" i="11"/>
  <c r="I99" i="11"/>
  <c r="G99" i="11"/>
  <c r="F99" i="11"/>
  <c r="E99" i="11"/>
  <c r="D99" i="11"/>
  <c r="C99" i="11"/>
  <c r="B99" i="11"/>
  <c r="AI98" i="11"/>
  <c r="AH98" i="11"/>
  <c r="AG98" i="11"/>
  <c r="AF98" i="11"/>
  <c r="AE98" i="11"/>
  <c r="AD98" i="11"/>
  <c r="AB98" i="11"/>
  <c r="AA98" i="11"/>
  <c r="Z98" i="11"/>
  <c r="Y98" i="11"/>
  <c r="X98" i="11"/>
  <c r="W98" i="11"/>
  <c r="U98" i="11"/>
  <c r="T98" i="11"/>
  <c r="S98" i="11"/>
  <c r="R98" i="11"/>
  <c r="Q98" i="11"/>
  <c r="P98" i="11"/>
  <c r="N98" i="11"/>
  <c r="M98" i="11"/>
  <c r="L98" i="11"/>
  <c r="K98" i="11"/>
  <c r="J98" i="11"/>
  <c r="I98" i="11"/>
  <c r="G98" i="11"/>
  <c r="F98" i="11"/>
  <c r="E98" i="11"/>
  <c r="D98" i="11"/>
  <c r="C98" i="11"/>
  <c r="B98" i="11"/>
  <c r="AI97" i="11"/>
  <c r="AH97" i="11"/>
  <c r="AG97" i="11"/>
  <c r="AF97" i="11"/>
  <c r="AE97" i="11"/>
  <c r="AD97" i="11"/>
  <c r="AB97" i="11"/>
  <c r="AA97" i="11"/>
  <c r="Z97" i="11"/>
  <c r="Y97" i="11"/>
  <c r="X97" i="11"/>
  <c r="W97" i="11"/>
  <c r="U97" i="11"/>
  <c r="T97" i="11"/>
  <c r="S97" i="11"/>
  <c r="R97" i="11"/>
  <c r="Q97" i="11"/>
  <c r="P97" i="11"/>
  <c r="N97" i="11"/>
  <c r="M97" i="11"/>
  <c r="L97" i="11"/>
  <c r="K97" i="11"/>
  <c r="J97" i="11"/>
  <c r="I97" i="11"/>
  <c r="G97" i="11"/>
  <c r="F97" i="11"/>
  <c r="E97" i="11"/>
  <c r="D97" i="11"/>
  <c r="C97" i="11"/>
  <c r="B97" i="11"/>
  <c r="AI96" i="11"/>
  <c r="AH96" i="11"/>
  <c r="AG96" i="11"/>
  <c r="AF96" i="11"/>
  <c r="AE96" i="11"/>
  <c r="AD96" i="11"/>
  <c r="AB96" i="11"/>
  <c r="AA96" i="11"/>
  <c r="Z96" i="11"/>
  <c r="Y96" i="11"/>
  <c r="X96" i="11"/>
  <c r="W96" i="11"/>
  <c r="U96" i="11"/>
  <c r="T96" i="11"/>
  <c r="S96" i="11"/>
  <c r="R96" i="11"/>
  <c r="Q96" i="11"/>
  <c r="P96" i="11"/>
  <c r="N96" i="11"/>
  <c r="M96" i="11"/>
  <c r="L96" i="11"/>
  <c r="K96" i="11"/>
  <c r="J96" i="11"/>
  <c r="I96" i="11"/>
  <c r="G96" i="11"/>
  <c r="F96" i="11"/>
  <c r="E96" i="11"/>
  <c r="D96" i="11"/>
  <c r="C96" i="11"/>
  <c r="B96" i="11"/>
  <c r="AI95" i="11"/>
  <c r="AH95" i="11"/>
  <c r="AG95" i="11"/>
  <c r="AF95" i="11"/>
  <c r="AE95" i="11"/>
  <c r="AD95" i="11"/>
  <c r="AB95" i="11"/>
  <c r="AA95" i="11"/>
  <c r="Z95" i="11"/>
  <c r="Y95" i="11"/>
  <c r="X95" i="11"/>
  <c r="W95" i="11"/>
  <c r="U95" i="11"/>
  <c r="T95" i="11"/>
  <c r="S95" i="11"/>
  <c r="R95" i="11"/>
  <c r="Q95" i="11"/>
  <c r="P95" i="11"/>
  <c r="N95" i="11"/>
  <c r="M95" i="11"/>
  <c r="L95" i="11"/>
  <c r="K95" i="11"/>
  <c r="J95" i="11"/>
  <c r="I95" i="11"/>
  <c r="G95" i="11"/>
  <c r="F95" i="11"/>
  <c r="E95" i="11"/>
  <c r="D95" i="11"/>
  <c r="C95" i="11"/>
  <c r="B95" i="11"/>
  <c r="AI94" i="11"/>
  <c r="AH94" i="11"/>
  <c r="AG94" i="11"/>
  <c r="AF94" i="11"/>
  <c r="AE94" i="11"/>
  <c r="AD94" i="11"/>
  <c r="AB94" i="11"/>
  <c r="AA94" i="11"/>
  <c r="Z94" i="11"/>
  <c r="Y94" i="11"/>
  <c r="X94" i="11"/>
  <c r="W94" i="11"/>
  <c r="U94" i="11"/>
  <c r="T94" i="11"/>
  <c r="S94" i="11"/>
  <c r="R94" i="11"/>
  <c r="Q94" i="11"/>
  <c r="P94" i="11"/>
  <c r="N94" i="11"/>
  <c r="M94" i="11"/>
  <c r="L94" i="11"/>
  <c r="K94" i="11"/>
  <c r="J94" i="11"/>
  <c r="I94" i="11"/>
  <c r="G94" i="11"/>
  <c r="F94" i="11"/>
  <c r="E94" i="11"/>
  <c r="D94" i="11"/>
  <c r="C94" i="11"/>
  <c r="B94" i="11"/>
  <c r="AI93" i="11"/>
  <c r="AH93" i="11"/>
  <c r="AG93" i="11"/>
  <c r="AF93" i="11"/>
  <c r="AE93" i="11"/>
  <c r="AD93" i="11"/>
  <c r="AB93" i="11"/>
  <c r="AA93" i="11"/>
  <c r="Z93" i="11"/>
  <c r="Y93" i="11"/>
  <c r="X93" i="11"/>
  <c r="W93" i="11"/>
  <c r="U93" i="11"/>
  <c r="T93" i="11"/>
  <c r="S93" i="11"/>
  <c r="R93" i="11"/>
  <c r="Q93" i="11"/>
  <c r="P93" i="11"/>
  <c r="N93" i="11"/>
  <c r="M93" i="11"/>
  <c r="L93" i="11"/>
  <c r="K93" i="11"/>
  <c r="J93" i="11"/>
  <c r="I93" i="11"/>
  <c r="G93" i="11"/>
  <c r="F93" i="11"/>
  <c r="E93" i="11"/>
  <c r="D93" i="11"/>
  <c r="C93" i="11"/>
  <c r="B93" i="11"/>
  <c r="AI92" i="11"/>
  <c r="AH92" i="11"/>
  <c r="AG92" i="11"/>
  <c r="AF92" i="11"/>
  <c r="AE92" i="11"/>
  <c r="AD92" i="11"/>
  <c r="AB92" i="11"/>
  <c r="AA92" i="11"/>
  <c r="Z92" i="11"/>
  <c r="Y92" i="11"/>
  <c r="X92" i="11"/>
  <c r="W92" i="11"/>
  <c r="U92" i="11"/>
  <c r="T92" i="11"/>
  <c r="S92" i="11"/>
  <c r="R92" i="11"/>
  <c r="Q92" i="11"/>
  <c r="P92" i="11"/>
  <c r="N92" i="11"/>
  <c r="M92" i="11"/>
  <c r="L92" i="11"/>
  <c r="K92" i="11"/>
  <c r="J92" i="11"/>
  <c r="I92" i="11"/>
  <c r="G92" i="11"/>
  <c r="F92" i="11"/>
  <c r="E92" i="11"/>
  <c r="D92" i="11"/>
  <c r="C92" i="11"/>
  <c r="B92" i="11"/>
  <c r="AI91" i="11"/>
  <c r="AH91" i="11"/>
  <c r="AG91" i="11"/>
  <c r="AF91" i="11"/>
  <c r="AE91" i="11"/>
  <c r="AD91" i="11"/>
  <c r="AB91" i="11"/>
  <c r="AA91" i="11"/>
  <c r="Z91" i="11"/>
  <c r="Y91" i="11"/>
  <c r="X91" i="11"/>
  <c r="W91" i="11"/>
  <c r="U91" i="11"/>
  <c r="T91" i="11"/>
  <c r="S91" i="11"/>
  <c r="R91" i="11"/>
  <c r="Q91" i="11"/>
  <c r="P91" i="11"/>
  <c r="N91" i="11"/>
  <c r="M91" i="11"/>
  <c r="L91" i="11"/>
  <c r="K91" i="11"/>
  <c r="J91" i="11"/>
  <c r="I91" i="11"/>
  <c r="G91" i="11"/>
  <c r="F91" i="11"/>
  <c r="E91" i="11"/>
  <c r="D91" i="11"/>
  <c r="C91" i="11"/>
  <c r="B91" i="11"/>
  <c r="H80" i="11"/>
  <c r="H91" i="11" s="1"/>
  <c r="H58" i="11"/>
  <c r="G8" i="11"/>
  <c r="F59" i="11"/>
  <c r="F65" i="11" s="1"/>
  <c r="F58" i="11"/>
  <c r="F64" i="11" s="1"/>
  <c r="F57" i="11"/>
  <c r="F63" i="11" s="1"/>
  <c r="D59" i="11"/>
  <c r="D65" i="11" s="1"/>
  <c r="D58" i="11"/>
  <c r="D64" i="11" s="1"/>
  <c r="D57" i="11"/>
  <c r="D63" i="11" s="1"/>
  <c r="E59" i="11"/>
  <c r="E65" i="11" s="1"/>
  <c r="C59" i="11"/>
  <c r="C65" i="11" s="1"/>
  <c r="B59" i="11"/>
  <c r="B65" i="11" s="1"/>
  <c r="E58" i="11"/>
  <c r="E64" i="11" s="1"/>
  <c r="C58" i="11"/>
  <c r="C64" i="11" s="1"/>
  <c r="B58" i="11"/>
  <c r="B64" i="11" s="1"/>
  <c r="E57" i="11"/>
  <c r="E63" i="11" s="1"/>
  <c r="C57" i="11"/>
  <c r="C63" i="11" s="1"/>
  <c r="B57" i="11"/>
  <c r="B63" i="11" s="1"/>
  <c r="AB49" i="11" l="1"/>
  <c r="AA49" i="11"/>
  <c r="Z49" i="11"/>
  <c r="Y49" i="11"/>
  <c r="X49" i="11"/>
  <c r="W49" i="11"/>
  <c r="U49" i="11"/>
  <c r="T49" i="11"/>
  <c r="S49" i="11"/>
  <c r="R49" i="11"/>
  <c r="Q49" i="11"/>
  <c r="P49" i="11"/>
  <c r="N49" i="11"/>
  <c r="M49" i="11"/>
  <c r="L49" i="11"/>
  <c r="K49" i="11"/>
  <c r="J49" i="11"/>
  <c r="I49" i="11"/>
  <c r="AB48" i="11"/>
  <c r="AA48" i="11"/>
  <c r="Z48" i="11"/>
  <c r="Y48" i="11"/>
  <c r="X48" i="11"/>
  <c r="W48" i="11"/>
  <c r="U48" i="11"/>
  <c r="T48" i="11"/>
  <c r="S48" i="11"/>
  <c r="R48" i="11"/>
  <c r="Q48" i="11"/>
  <c r="P48" i="11"/>
  <c r="N48" i="11"/>
  <c r="M48" i="11"/>
  <c r="L48" i="11"/>
  <c r="K48" i="11"/>
  <c r="J48" i="11"/>
  <c r="I48" i="11"/>
  <c r="AB47" i="11"/>
  <c r="AA47" i="11"/>
  <c r="Z47" i="11"/>
  <c r="Y47" i="11"/>
  <c r="X47" i="11"/>
  <c r="W47" i="11"/>
  <c r="U47" i="11"/>
  <c r="T47" i="11"/>
  <c r="S47" i="11"/>
  <c r="R47" i="11"/>
  <c r="Q47" i="11"/>
  <c r="P47" i="11"/>
  <c r="N47" i="11"/>
  <c r="M47" i="11"/>
  <c r="L47" i="11"/>
  <c r="K47" i="11"/>
  <c r="J47" i="11"/>
  <c r="I47" i="11"/>
  <c r="AB46" i="11"/>
  <c r="AA46" i="11"/>
  <c r="Z46" i="11"/>
  <c r="Y46" i="11"/>
  <c r="X46" i="11"/>
  <c r="W46" i="11"/>
  <c r="U46" i="11"/>
  <c r="T46" i="11"/>
  <c r="S46" i="11"/>
  <c r="R46" i="11"/>
  <c r="Q46" i="11"/>
  <c r="P46" i="11"/>
  <c r="N46" i="11"/>
  <c r="M46" i="11"/>
  <c r="L46" i="11"/>
  <c r="K46" i="11"/>
  <c r="J46" i="11"/>
  <c r="I46" i="11"/>
  <c r="AB45" i="11"/>
  <c r="AA45" i="11"/>
  <c r="Z45" i="11"/>
  <c r="Y45" i="11"/>
  <c r="X45" i="11"/>
  <c r="W45" i="11"/>
  <c r="U45" i="11"/>
  <c r="T45" i="11"/>
  <c r="S45" i="11"/>
  <c r="R45" i="11"/>
  <c r="Q45" i="11"/>
  <c r="P45" i="11"/>
  <c r="N45" i="11"/>
  <c r="M45" i="11"/>
  <c r="L45" i="11"/>
  <c r="K45" i="11"/>
  <c r="J45" i="11"/>
  <c r="I45" i="11"/>
  <c r="AB44" i="11"/>
  <c r="AA44" i="11"/>
  <c r="Z44" i="11"/>
  <c r="Y44" i="11"/>
  <c r="X44" i="11"/>
  <c r="W44" i="11"/>
  <c r="U44" i="11"/>
  <c r="T44" i="11"/>
  <c r="S44" i="11"/>
  <c r="R44" i="11"/>
  <c r="Q44" i="11"/>
  <c r="P44" i="11"/>
  <c r="N44" i="11"/>
  <c r="M44" i="11"/>
  <c r="L44" i="11"/>
  <c r="K44" i="11"/>
  <c r="J44" i="11"/>
  <c r="I44" i="11"/>
  <c r="AB43" i="11"/>
  <c r="AA43" i="11"/>
  <c r="Z43" i="11"/>
  <c r="Y43" i="11"/>
  <c r="X43" i="11"/>
  <c r="W43" i="11"/>
  <c r="U43" i="11"/>
  <c r="T43" i="11"/>
  <c r="S43" i="11"/>
  <c r="R43" i="11"/>
  <c r="Q43" i="11"/>
  <c r="P43" i="11"/>
  <c r="N43" i="11"/>
  <c r="M43" i="11"/>
  <c r="L43" i="11"/>
  <c r="K43" i="11"/>
  <c r="J43" i="11"/>
  <c r="I43" i="11"/>
  <c r="AB42" i="11"/>
  <c r="AA42" i="11"/>
  <c r="Z42" i="11"/>
  <c r="Y42" i="11"/>
  <c r="X42" i="11"/>
  <c r="W42" i="11"/>
  <c r="U42" i="11"/>
  <c r="T42" i="11"/>
  <c r="S42" i="11"/>
  <c r="R42" i="11"/>
  <c r="Q42" i="11"/>
  <c r="P42" i="11"/>
  <c r="N42" i="11"/>
  <c r="M42" i="11"/>
  <c r="L42" i="11"/>
  <c r="K42" i="11"/>
  <c r="J42" i="11"/>
  <c r="I42" i="11"/>
  <c r="AB41" i="11"/>
  <c r="AA41" i="11"/>
  <c r="Z41" i="11"/>
  <c r="Y41" i="11"/>
  <c r="X41" i="11"/>
  <c r="W41" i="11"/>
  <c r="U41" i="11"/>
  <c r="T41" i="11"/>
  <c r="S41" i="11"/>
  <c r="R41" i="11"/>
  <c r="Q41" i="11"/>
  <c r="P41" i="11"/>
  <c r="N41" i="11"/>
  <c r="M41" i="11"/>
  <c r="L41" i="11"/>
  <c r="K41" i="11"/>
  <c r="J41" i="11"/>
  <c r="I41" i="11"/>
  <c r="AB40" i="11"/>
  <c r="AA40" i="11"/>
  <c r="Z40" i="11"/>
  <c r="Y40" i="11"/>
  <c r="X40" i="11"/>
  <c r="W40" i="11"/>
  <c r="U40" i="11"/>
  <c r="T40" i="11"/>
  <c r="S40" i="11"/>
  <c r="R40" i="11"/>
  <c r="Q40" i="11"/>
  <c r="P40" i="11"/>
  <c r="N40" i="11"/>
  <c r="M40" i="11"/>
  <c r="L40" i="11"/>
  <c r="K40" i="11"/>
  <c r="J40" i="11"/>
  <c r="I40" i="11"/>
  <c r="G49" i="11"/>
  <c r="F49" i="11"/>
  <c r="E49" i="11"/>
  <c r="D49" i="11"/>
  <c r="C49" i="11"/>
  <c r="B49" i="11"/>
  <c r="G48" i="11"/>
  <c r="F48" i="11"/>
  <c r="E48" i="11"/>
  <c r="D48" i="11"/>
  <c r="C48" i="11"/>
  <c r="B48" i="11"/>
  <c r="G47" i="11"/>
  <c r="F47" i="11"/>
  <c r="E47" i="11"/>
  <c r="D47" i="11"/>
  <c r="C47" i="11"/>
  <c r="B47" i="11"/>
  <c r="G46" i="11"/>
  <c r="F46" i="11"/>
  <c r="E46" i="11"/>
  <c r="D46" i="11"/>
  <c r="C46" i="11"/>
  <c r="B46" i="11"/>
  <c r="G45" i="11"/>
  <c r="F45" i="11"/>
  <c r="E45" i="11"/>
  <c r="D45" i="11"/>
  <c r="C45" i="11"/>
  <c r="B45" i="11"/>
  <c r="G44" i="11"/>
  <c r="F44" i="11"/>
  <c r="E44" i="11"/>
  <c r="D44" i="11"/>
  <c r="C44" i="11"/>
  <c r="B44" i="11"/>
  <c r="G43" i="11"/>
  <c r="F43" i="11"/>
  <c r="E43" i="11"/>
  <c r="D43" i="11"/>
  <c r="C43" i="11"/>
  <c r="B43" i="11"/>
  <c r="G42" i="11"/>
  <c r="F42" i="11"/>
  <c r="E42" i="11"/>
  <c r="D42" i="11"/>
  <c r="C42" i="11"/>
  <c r="B42" i="11"/>
  <c r="G41" i="11"/>
  <c r="F41" i="11"/>
  <c r="E41" i="11"/>
  <c r="D41" i="11"/>
  <c r="C41" i="11"/>
  <c r="B41" i="11"/>
  <c r="G40" i="11"/>
  <c r="F40" i="11"/>
  <c r="E40" i="11"/>
  <c r="D40" i="11"/>
  <c r="C40" i="11"/>
  <c r="B40" i="11"/>
  <c r="H29" i="11"/>
  <c r="H40" i="11" s="1"/>
  <c r="E9" i="11" l="1"/>
  <c r="D9" i="11"/>
  <c r="C9" i="11"/>
  <c r="B9" i="11"/>
  <c r="E8" i="11"/>
  <c r="D8" i="11"/>
  <c r="C8" i="11"/>
  <c r="B8" i="11"/>
  <c r="E7" i="11"/>
  <c r="D7" i="11"/>
  <c r="C7" i="11"/>
  <c r="B7" i="11"/>
  <c r="K61" i="10" l="1"/>
  <c r="K60" i="10"/>
  <c r="K62" i="10" s="1"/>
  <c r="C62" i="10"/>
  <c r="C64" i="10" s="1"/>
  <c r="I61" i="10"/>
  <c r="H61" i="10"/>
  <c r="G61" i="10"/>
  <c r="F61" i="10"/>
  <c r="E61" i="10"/>
  <c r="D61" i="10"/>
  <c r="C61" i="10"/>
  <c r="B61" i="10"/>
  <c r="I60" i="10"/>
  <c r="I62" i="10" s="1"/>
  <c r="I64" i="10" s="1"/>
  <c r="H60" i="10"/>
  <c r="H62" i="10" s="1"/>
  <c r="H64" i="10" s="1"/>
  <c r="G60" i="10"/>
  <c r="G62" i="10" s="1"/>
  <c r="G64" i="10" s="1"/>
  <c r="F60" i="10"/>
  <c r="F62" i="10" s="1"/>
  <c r="F64" i="10" s="1"/>
  <c r="E60" i="10"/>
  <c r="E62" i="10" s="1"/>
  <c r="E64" i="10" s="1"/>
  <c r="D60" i="10"/>
  <c r="C60" i="10"/>
  <c r="B60" i="10"/>
  <c r="B62" i="10" s="1"/>
  <c r="B64" i="10" s="1"/>
  <c r="I45" i="10"/>
  <c r="I44" i="10"/>
  <c r="I46" i="10" s="1"/>
  <c r="G45" i="10"/>
  <c r="F45" i="10"/>
  <c r="E45" i="10"/>
  <c r="D45" i="10"/>
  <c r="C45" i="10"/>
  <c r="B45" i="10"/>
  <c r="G44" i="10"/>
  <c r="F44" i="10"/>
  <c r="E44" i="10"/>
  <c r="D44" i="10"/>
  <c r="C44" i="10"/>
  <c r="C46" i="10" s="1"/>
  <c r="C48" i="10" s="1"/>
  <c r="B44" i="10"/>
  <c r="F46" i="10" l="1"/>
  <c r="F48" i="10" s="1"/>
  <c r="G46" i="10"/>
  <c r="G48" i="10" s="1"/>
  <c r="B46" i="10"/>
  <c r="B48" i="10" s="1"/>
  <c r="D62" i="10"/>
  <c r="D64" i="10" s="1"/>
  <c r="D46" i="10"/>
  <c r="D48" i="10" s="1"/>
  <c r="E46" i="10"/>
  <c r="E48" i="10" s="1"/>
  <c r="K28" i="10" l="1"/>
  <c r="K27" i="10"/>
  <c r="K29" i="10" s="1"/>
  <c r="I28" i="10"/>
  <c r="H28" i="10"/>
  <c r="G28" i="10"/>
  <c r="F28" i="10"/>
  <c r="E28" i="10"/>
  <c r="D28" i="10"/>
  <c r="C28" i="10"/>
  <c r="B28" i="10"/>
  <c r="I27" i="10"/>
  <c r="H27" i="10"/>
  <c r="G27" i="10"/>
  <c r="F27" i="10"/>
  <c r="E27" i="10"/>
  <c r="E29" i="10" s="1"/>
  <c r="E31" i="10" s="1"/>
  <c r="D27" i="10"/>
  <c r="C27" i="10"/>
  <c r="B27" i="10"/>
  <c r="I12" i="10"/>
  <c r="I11" i="10"/>
  <c r="I13" i="10" s="1"/>
  <c r="G12" i="10"/>
  <c r="F12" i="10"/>
  <c r="E12" i="10"/>
  <c r="D12" i="10"/>
  <c r="C12" i="10"/>
  <c r="B12" i="10"/>
  <c r="G11" i="10"/>
  <c r="F11" i="10"/>
  <c r="E11" i="10"/>
  <c r="D11" i="10"/>
  <c r="C11" i="10"/>
  <c r="B11" i="10"/>
  <c r="D29" i="10" l="1"/>
  <c r="D31" i="10" s="1"/>
  <c r="F29" i="10"/>
  <c r="F31" i="10" s="1"/>
  <c r="G29" i="10"/>
  <c r="G31" i="10" s="1"/>
  <c r="H29" i="10"/>
  <c r="H31" i="10" s="1"/>
  <c r="I29" i="10"/>
  <c r="I31" i="10" s="1"/>
  <c r="B29" i="10"/>
  <c r="B31" i="10" s="1"/>
  <c r="F13" i="10"/>
  <c r="F15" i="10" s="1"/>
  <c r="G13" i="10"/>
  <c r="G15" i="10" s="1"/>
  <c r="C29" i="10"/>
  <c r="C31" i="10" s="1"/>
  <c r="B13" i="10"/>
  <c r="B15" i="10" s="1"/>
  <c r="E13" i="10"/>
  <c r="E15" i="10" s="1"/>
  <c r="C13" i="10"/>
  <c r="C15" i="10" s="1"/>
  <c r="D13" i="10"/>
  <c r="D15" i="10" s="1"/>
  <c r="D193" i="7" l="1"/>
  <c r="G194" i="7"/>
  <c r="F194" i="7"/>
  <c r="E194" i="7"/>
  <c r="D194" i="7"/>
  <c r="D140" i="7"/>
  <c r="D139" i="7"/>
  <c r="D138" i="7"/>
  <c r="D137" i="7"/>
  <c r="D136" i="7"/>
  <c r="D135" i="7"/>
  <c r="D134" i="7"/>
  <c r="D133" i="7"/>
  <c r="G132" i="7"/>
  <c r="F132" i="7"/>
  <c r="E132" i="7"/>
  <c r="D132" i="7"/>
  <c r="D131" i="7"/>
  <c r="D56" i="7" l="1"/>
  <c r="E56" i="7"/>
  <c r="F56" i="7"/>
  <c r="G56" i="7"/>
  <c r="H56" i="7"/>
  <c r="I56" i="7"/>
  <c r="J56" i="7"/>
  <c r="K56" i="7"/>
  <c r="L56" i="7"/>
  <c r="M56" i="7"/>
  <c r="N56" i="7"/>
  <c r="D57" i="7"/>
  <c r="E57" i="7"/>
  <c r="F57" i="7"/>
  <c r="G57" i="7"/>
  <c r="H57" i="7"/>
  <c r="I57" i="7"/>
  <c r="J57" i="7"/>
  <c r="K57" i="7"/>
  <c r="L57" i="7"/>
  <c r="M57" i="7"/>
  <c r="N57" i="7"/>
  <c r="D58" i="7"/>
  <c r="E58" i="7"/>
  <c r="F58" i="7"/>
  <c r="G58" i="7"/>
  <c r="H58" i="7"/>
  <c r="I58" i="7"/>
  <c r="J58" i="7"/>
  <c r="K58" i="7"/>
  <c r="L58" i="7"/>
  <c r="M58" i="7"/>
  <c r="N58" i="7"/>
  <c r="C57" i="7"/>
  <c r="C58" i="7"/>
  <c r="C56" i="7"/>
  <c r="D7" i="7"/>
  <c r="E7" i="7"/>
  <c r="F7" i="7"/>
  <c r="G7" i="7"/>
  <c r="H7" i="7"/>
  <c r="I7" i="7"/>
  <c r="J7" i="7"/>
  <c r="K7" i="7"/>
  <c r="L7" i="7"/>
  <c r="M7" i="7"/>
  <c r="N7" i="7"/>
  <c r="D8" i="7"/>
  <c r="E8" i="7"/>
  <c r="F8" i="7"/>
  <c r="G8" i="7"/>
  <c r="H8" i="7"/>
  <c r="I8" i="7"/>
  <c r="J8" i="7"/>
  <c r="K8" i="7"/>
  <c r="L8" i="7"/>
  <c r="M8" i="7"/>
  <c r="N8" i="7"/>
  <c r="D9" i="7"/>
  <c r="E9" i="7"/>
  <c r="F9" i="7"/>
  <c r="G9" i="7"/>
  <c r="H9" i="7"/>
  <c r="I9" i="7"/>
  <c r="J9" i="7"/>
  <c r="K9" i="7"/>
  <c r="L9" i="7"/>
  <c r="M9" i="7"/>
  <c r="N9" i="7"/>
  <c r="C8" i="7"/>
  <c r="C9" i="7"/>
  <c r="C7" i="7"/>
  <c r="L87" i="9"/>
  <c r="L88" i="9"/>
  <c r="L89" i="9"/>
  <c r="L90" i="9"/>
  <c r="L91" i="9"/>
  <c r="L92" i="9"/>
  <c r="L93" i="9"/>
  <c r="L94" i="9"/>
  <c r="L95" i="9"/>
  <c r="L96" i="9"/>
  <c r="L97" i="9"/>
  <c r="L98" i="9"/>
  <c r="K97" i="9"/>
  <c r="K98" i="9"/>
  <c r="K96" i="9"/>
  <c r="K94" i="9"/>
  <c r="K95" i="9"/>
  <c r="K93" i="9"/>
  <c r="K91" i="9"/>
  <c r="K92" i="9"/>
  <c r="K90" i="9"/>
  <c r="K89" i="9"/>
  <c r="J89" i="9"/>
  <c r="K88" i="9"/>
  <c r="K87" i="9"/>
  <c r="J88" i="9"/>
  <c r="J90" i="9"/>
  <c r="J91" i="9"/>
  <c r="J92" i="9"/>
  <c r="J93" i="9"/>
  <c r="J94" i="9"/>
  <c r="J95" i="9"/>
  <c r="J96" i="9"/>
  <c r="J97" i="9"/>
  <c r="J98" i="9"/>
  <c r="J87" i="9"/>
  <c r="I88" i="9"/>
  <c r="I89" i="9"/>
  <c r="I90" i="9"/>
  <c r="I91" i="9"/>
  <c r="I92" i="9"/>
  <c r="I93" i="9"/>
  <c r="I94" i="9"/>
  <c r="I95" i="9"/>
  <c r="I96" i="9"/>
  <c r="I97" i="9"/>
  <c r="I98" i="9"/>
  <c r="I87" i="9"/>
  <c r="E88" i="9"/>
  <c r="E89" i="9"/>
  <c r="E90" i="9"/>
  <c r="E91" i="9"/>
  <c r="E92" i="9"/>
  <c r="E93" i="9"/>
  <c r="E94" i="9"/>
  <c r="E95" i="9"/>
  <c r="E96" i="9"/>
  <c r="E97" i="9"/>
  <c r="E98" i="9"/>
  <c r="E87" i="9"/>
  <c r="L73" i="9"/>
  <c r="L74" i="9"/>
  <c r="L75" i="9"/>
  <c r="L76" i="9"/>
  <c r="L77" i="9"/>
  <c r="L78" i="9"/>
  <c r="L79" i="9"/>
  <c r="L80" i="9"/>
  <c r="L81" i="9"/>
  <c r="L82" i="9"/>
  <c r="L83" i="9"/>
  <c r="L84" i="9"/>
  <c r="K84" i="9"/>
  <c r="K83" i="9"/>
  <c r="K82" i="9"/>
  <c r="K81" i="9"/>
  <c r="K80" i="9"/>
  <c r="K79" i="9"/>
  <c r="K78" i="9"/>
  <c r="K77" i="9"/>
  <c r="K76" i="9"/>
  <c r="K75" i="9"/>
  <c r="K74" i="9"/>
  <c r="K73" i="9"/>
  <c r="J74" i="9"/>
  <c r="J75" i="9"/>
  <c r="J76" i="9"/>
  <c r="J77" i="9"/>
  <c r="J78" i="9"/>
  <c r="J79" i="9"/>
  <c r="J80" i="9"/>
  <c r="J81" i="9"/>
  <c r="J82" i="9"/>
  <c r="J83" i="9"/>
  <c r="J84" i="9"/>
  <c r="J73" i="9"/>
  <c r="I74" i="9"/>
  <c r="I75" i="9"/>
  <c r="I76" i="9"/>
  <c r="I77" i="9"/>
  <c r="I78" i="9"/>
  <c r="I79" i="9"/>
  <c r="I80" i="9"/>
  <c r="I81" i="9"/>
  <c r="I82" i="9"/>
  <c r="I83" i="9"/>
  <c r="I84" i="9"/>
  <c r="I73" i="9"/>
  <c r="E74" i="9"/>
  <c r="E75" i="9"/>
  <c r="E76" i="9"/>
  <c r="E77" i="9"/>
  <c r="E78" i="9"/>
  <c r="E79" i="9"/>
  <c r="E80" i="9"/>
  <c r="E81" i="9"/>
  <c r="E82" i="9"/>
  <c r="E83" i="9"/>
  <c r="E84" i="9"/>
  <c r="E73" i="9"/>
  <c r="L59" i="9"/>
  <c r="L60" i="9"/>
  <c r="L61" i="9"/>
  <c r="L62" i="9"/>
  <c r="L63" i="9"/>
  <c r="L64" i="9"/>
  <c r="L65" i="9"/>
  <c r="L66" i="9"/>
  <c r="L67" i="9"/>
  <c r="L68" i="9"/>
  <c r="L69" i="9"/>
  <c r="L70" i="9"/>
  <c r="K70" i="9"/>
  <c r="K69" i="9"/>
  <c r="K68" i="9"/>
  <c r="K67" i="9"/>
  <c r="K66" i="9"/>
  <c r="K65" i="9"/>
  <c r="K64" i="9"/>
  <c r="K63" i="9"/>
  <c r="K62" i="9"/>
  <c r="K61" i="9"/>
  <c r="K60" i="9"/>
  <c r="K59" i="9"/>
  <c r="J60" i="9"/>
  <c r="J61" i="9"/>
  <c r="J62" i="9"/>
  <c r="J63" i="9"/>
  <c r="J64" i="9"/>
  <c r="J65" i="9"/>
  <c r="J66" i="9"/>
  <c r="J67" i="9"/>
  <c r="J68" i="9"/>
  <c r="J69" i="9"/>
  <c r="J70" i="9"/>
  <c r="J59" i="9"/>
  <c r="I60" i="9"/>
  <c r="I61" i="9"/>
  <c r="I62" i="9"/>
  <c r="I63" i="9"/>
  <c r="I64" i="9"/>
  <c r="I65" i="9"/>
  <c r="I66" i="9"/>
  <c r="I67" i="9"/>
  <c r="I68" i="9"/>
  <c r="I69" i="9"/>
  <c r="I70" i="9"/>
  <c r="I59" i="9"/>
  <c r="E60" i="9"/>
  <c r="E61" i="9"/>
  <c r="E62" i="9"/>
  <c r="E63" i="9"/>
  <c r="E64" i="9"/>
  <c r="E65" i="9"/>
  <c r="E66" i="9"/>
  <c r="E67" i="9"/>
  <c r="E68" i="9"/>
  <c r="E69" i="9"/>
  <c r="E70" i="9"/>
  <c r="E59" i="9"/>
  <c r="L45" i="9"/>
  <c r="L46" i="9"/>
  <c r="L47" i="9"/>
  <c r="L48" i="9"/>
  <c r="L49" i="9"/>
  <c r="L50" i="9"/>
  <c r="L51" i="9"/>
  <c r="L52" i="9"/>
  <c r="L54" i="9"/>
  <c r="L55" i="9"/>
  <c r="L56" i="9"/>
  <c r="K56" i="9"/>
  <c r="K55" i="9"/>
  <c r="K54" i="9"/>
  <c r="K52" i="9"/>
  <c r="K51" i="9"/>
  <c r="K50" i="9"/>
  <c r="K49" i="9"/>
  <c r="K48" i="9"/>
  <c r="K47" i="9"/>
  <c r="K46" i="9"/>
  <c r="K45" i="9"/>
  <c r="J46" i="9"/>
  <c r="J47" i="9"/>
  <c r="J48" i="9"/>
  <c r="J49" i="9"/>
  <c r="J50" i="9"/>
  <c r="J51" i="9"/>
  <c r="J52" i="9"/>
  <c r="J54" i="9"/>
  <c r="J55" i="9"/>
  <c r="J56" i="9"/>
  <c r="J45" i="9"/>
  <c r="I46" i="9"/>
  <c r="I47" i="9"/>
  <c r="I48" i="9"/>
  <c r="I49" i="9"/>
  <c r="I50" i="9"/>
  <c r="I51" i="9"/>
  <c r="I52" i="9"/>
  <c r="I53" i="9"/>
  <c r="J53" i="9" s="1"/>
  <c r="K53" i="9" s="1"/>
  <c r="L53" i="9" s="1"/>
  <c r="I54" i="9"/>
  <c r="I55" i="9"/>
  <c r="I56" i="9"/>
  <c r="I45" i="9"/>
  <c r="E46" i="9"/>
  <c r="E47" i="9"/>
  <c r="E48" i="9"/>
  <c r="E49" i="9"/>
  <c r="E50" i="9"/>
  <c r="E51" i="9"/>
  <c r="E52" i="9"/>
  <c r="E53" i="9"/>
  <c r="E54" i="9"/>
  <c r="E55" i="9"/>
  <c r="E56" i="9"/>
  <c r="E45" i="9"/>
  <c r="I32" i="9"/>
  <c r="J32" i="9" s="1"/>
  <c r="K32" i="9" s="1"/>
  <c r="L32" i="9" s="1"/>
  <c r="I33" i="9"/>
  <c r="J33" i="9" s="1"/>
  <c r="K33" i="9" s="1"/>
  <c r="L33" i="9" s="1"/>
  <c r="I34" i="9"/>
  <c r="J34" i="9" s="1"/>
  <c r="I35" i="9"/>
  <c r="J35" i="9" s="1"/>
  <c r="K35" i="9" s="1"/>
  <c r="L35" i="9" s="1"/>
  <c r="I36" i="9"/>
  <c r="I37" i="9"/>
  <c r="I38" i="9"/>
  <c r="I39" i="9"/>
  <c r="I40" i="9"/>
  <c r="I41" i="9"/>
  <c r="J41" i="9" s="1"/>
  <c r="K41" i="9" s="1"/>
  <c r="L41" i="9" s="1"/>
  <c r="I42" i="9"/>
  <c r="J42" i="9" s="1"/>
  <c r="K42" i="9" s="1"/>
  <c r="L42" i="9" s="1"/>
  <c r="I31" i="9"/>
  <c r="J31" i="9" s="1"/>
  <c r="K31" i="9" s="1"/>
  <c r="L31" i="9" s="1"/>
  <c r="E32" i="9"/>
  <c r="E33" i="9"/>
  <c r="E34" i="9"/>
  <c r="E35" i="9"/>
  <c r="E36" i="9"/>
  <c r="J36" i="9" s="1"/>
  <c r="E37" i="9"/>
  <c r="J37" i="9" s="1"/>
  <c r="E38" i="9"/>
  <c r="J38" i="9" s="1"/>
  <c r="K38" i="9" s="1"/>
  <c r="L38" i="9" s="1"/>
  <c r="E39" i="9"/>
  <c r="J39" i="9" s="1"/>
  <c r="K39" i="9" s="1"/>
  <c r="L39" i="9" s="1"/>
  <c r="E40" i="9"/>
  <c r="E41" i="9"/>
  <c r="E42" i="9"/>
  <c r="E31" i="9"/>
  <c r="I18" i="9"/>
  <c r="I19" i="9"/>
  <c r="I20" i="9"/>
  <c r="I21" i="9"/>
  <c r="I22" i="9"/>
  <c r="J22" i="9" s="1"/>
  <c r="I23" i="9"/>
  <c r="J23" i="9" s="1"/>
  <c r="I24" i="9"/>
  <c r="J24" i="9" s="1"/>
  <c r="K24" i="9" s="1"/>
  <c r="L24" i="9" s="1"/>
  <c r="I25" i="9"/>
  <c r="I26" i="9"/>
  <c r="I27" i="9"/>
  <c r="I28" i="9"/>
  <c r="I17" i="9"/>
  <c r="E18" i="9"/>
  <c r="J18" i="9" s="1"/>
  <c r="K18" i="9" s="1"/>
  <c r="L18" i="9" s="1"/>
  <c r="E19" i="9"/>
  <c r="J19" i="9" s="1"/>
  <c r="K19" i="9" s="1"/>
  <c r="L19" i="9" s="1"/>
  <c r="E20" i="9"/>
  <c r="J20" i="9" s="1"/>
  <c r="E21" i="9"/>
  <c r="J21" i="9" s="1"/>
  <c r="K21" i="9" s="1"/>
  <c r="L21" i="9" s="1"/>
  <c r="E22" i="9"/>
  <c r="E23" i="9"/>
  <c r="E24" i="9"/>
  <c r="E25" i="9"/>
  <c r="E26" i="9"/>
  <c r="J26" i="9" s="1"/>
  <c r="E27" i="9"/>
  <c r="J27" i="9" s="1"/>
  <c r="K27" i="9" s="1"/>
  <c r="L27" i="9" s="1"/>
  <c r="E28" i="9"/>
  <c r="J28" i="9" s="1"/>
  <c r="K28" i="9" s="1"/>
  <c r="L28" i="9" s="1"/>
  <c r="E17" i="9"/>
  <c r="J17" i="9" s="1"/>
  <c r="K17" i="9" s="1"/>
  <c r="L17" i="9" s="1"/>
  <c r="I4" i="9"/>
  <c r="I5" i="9"/>
  <c r="I6" i="9"/>
  <c r="I7" i="9"/>
  <c r="I8" i="9"/>
  <c r="I9" i="9"/>
  <c r="J9" i="9" s="1"/>
  <c r="I10" i="9"/>
  <c r="I11" i="9"/>
  <c r="I12" i="9"/>
  <c r="I13" i="9"/>
  <c r="I14" i="9"/>
  <c r="I3" i="9"/>
  <c r="E4" i="9"/>
  <c r="E5" i="9"/>
  <c r="E6" i="9"/>
  <c r="E7" i="9"/>
  <c r="E8" i="9"/>
  <c r="E9" i="9"/>
  <c r="E10" i="9"/>
  <c r="E11" i="9"/>
  <c r="E12" i="9"/>
  <c r="E13" i="9"/>
  <c r="J13" i="9" s="1"/>
  <c r="E14" i="9"/>
  <c r="E3" i="9"/>
  <c r="J40" i="9" l="1"/>
  <c r="J25" i="9"/>
  <c r="K25" i="9" s="1"/>
  <c r="L25" i="9" s="1"/>
  <c r="K20" i="9"/>
  <c r="L20" i="9" s="1"/>
  <c r="K26" i="9"/>
  <c r="L26" i="9" s="1"/>
  <c r="K23" i="9"/>
  <c r="L23" i="9" s="1"/>
  <c r="K22" i="9"/>
  <c r="L22" i="9" s="1"/>
  <c r="K34" i="9"/>
  <c r="L34" i="9" s="1"/>
  <c r="K37" i="9"/>
  <c r="L37" i="9" s="1"/>
  <c r="K36" i="9"/>
  <c r="L36" i="9" s="1"/>
  <c r="K40" i="9"/>
  <c r="L40" i="9" s="1"/>
  <c r="J7" i="9"/>
  <c r="J3" i="9"/>
  <c r="K3" i="9" s="1"/>
  <c r="L3" i="9" s="1"/>
  <c r="J11" i="9"/>
  <c r="K11" i="9" s="1"/>
  <c r="L11" i="9" s="1"/>
  <c r="J4" i="9"/>
  <c r="K4" i="9" s="1"/>
  <c r="L4" i="9" s="1"/>
  <c r="J5" i="9"/>
  <c r="K5" i="9" s="1"/>
  <c r="L5" i="9" s="1"/>
  <c r="K7" i="9"/>
  <c r="L7" i="9" s="1"/>
  <c r="J8" i="9"/>
  <c r="K8" i="9" s="1"/>
  <c r="L8" i="9" s="1"/>
  <c r="J12" i="9"/>
  <c r="J14" i="9"/>
  <c r="J6" i="9"/>
  <c r="K6" i="9" s="1"/>
  <c r="L6" i="9" s="1"/>
  <c r="J10" i="9"/>
  <c r="K10" i="9" s="1"/>
  <c r="L10" i="9" s="1"/>
  <c r="K14" i="9" l="1"/>
  <c r="L14" i="9" s="1"/>
  <c r="K13" i="9"/>
  <c r="L13" i="9" s="1"/>
  <c r="K12" i="9"/>
  <c r="L12" i="9" s="1"/>
  <c r="K9" i="9"/>
  <c r="L9" i="9" s="1"/>
  <c r="AI101" i="6"/>
  <c r="AH101" i="6"/>
  <c r="AG101" i="6"/>
  <c r="AF101" i="6"/>
  <c r="AE101" i="6"/>
  <c r="AD101" i="6"/>
  <c r="AB101" i="6"/>
  <c r="AA101" i="6"/>
  <c r="Z101" i="6"/>
  <c r="Y101" i="6"/>
  <c r="X101" i="6"/>
  <c r="W101" i="6"/>
  <c r="U101" i="6"/>
  <c r="T101" i="6"/>
  <c r="S101" i="6"/>
  <c r="R101" i="6"/>
  <c r="Q101" i="6"/>
  <c r="P101" i="6"/>
  <c r="N101" i="6"/>
  <c r="M101" i="6"/>
  <c r="L101" i="6"/>
  <c r="K101" i="6"/>
  <c r="J101" i="6"/>
  <c r="G101" i="6"/>
  <c r="F101" i="6"/>
  <c r="E101" i="6"/>
  <c r="D101" i="6"/>
  <c r="C101" i="6"/>
  <c r="B101" i="6"/>
  <c r="AI100" i="6"/>
  <c r="AH100" i="6"/>
  <c r="AG100" i="6"/>
  <c r="AF100" i="6"/>
  <c r="AE100" i="6"/>
  <c r="AD100" i="6"/>
  <c r="AB100" i="6"/>
  <c r="AA100" i="6"/>
  <c r="Z100" i="6"/>
  <c r="Y100" i="6"/>
  <c r="X100" i="6"/>
  <c r="W100" i="6"/>
  <c r="U100" i="6"/>
  <c r="T100" i="6"/>
  <c r="S100" i="6"/>
  <c r="R100" i="6"/>
  <c r="Q100" i="6"/>
  <c r="P100" i="6"/>
  <c r="N100" i="6"/>
  <c r="M100" i="6"/>
  <c r="L100" i="6"/>
  <c r="K100" i="6"/>
  <c r="J100" i="6"/>
  <c r="G100" i="6"/>
  <c r="F100" i="6"/>
  <c r="E100" i="6"/>
  <c r="D100" i="6"/>
  <c r="C100" i="6"/>
  <c r="B100" i="6"/>
  <c r="AI99" i="6"/>
  <c r="AH99" i="6"/>
  <c r="AG99" i="6"/>
  <c r="AF99" i="6"/>
  <c r="AE99" i="6"/>
  <c r="AD99" i="6"/>
  <c r="AB99" i="6"/>
  <c r="AA99" i="6"/>
  <c r="Z99" i="6"/>
  <c r="Y99" i="6"/>
  <c r="X99" i="6"/>
  <c r="W99" i="6"/>
  <c r="U99" i="6"/>
  <c r="T99" i="6"/>
  <c r="S99" i="6"/>
  <c r="R99" i="6"/>
  <c r="Q99" i="6"/>
  <c r="P99" i="6"/>
  <c r="N99" i="6"/>
  <c r="M99" i="6"/>
  <c r="L99" i="6"/>
  <c r="K99" i="6"/>
  <c r="J99" i="6"/>
  <c r="G99" i="6"/>
  <c r="F99" i="6"/>
  <c r="E99" i="6"/>
  <c r="D99" i="6"/>
  <c r="C99" i="6"/>
  <c r="B99" i="6"/>
  <c r="AI98" i="6"/>
  <c r="AH98" i="6"/>
  <c r="AG98" i="6"/>
  <c r="AF98" i="6"/>
  <c r="AE98" i="6"/>
  <c r="AD98" i="6"/>
  <c r="AB98" i="6"/>
  <c r="AA98" i="6"/>
  <c r="Z98" i="6"/>
  <c r="Y98" i="6"/>
  <c r="X98" i="6"/>
  <c r="W98" i="6"/>
  <c r="U98" i="6"/>
  <c r="T98" i="6"/>
  <c r="S98" i="6"/>
  <c r="R98" i="6"/>
  <c r="Q98" i="6"/>
  <c r="P98" i="6"/>
  <c r="N98" i="6"/>
  <c r="M98" i="6"/>
  <c r="L98" i="6"/>
  <c r="K98" i="6"/>
  <c r="J98" i="6"/>
  <c r="G98" i="6"/>
  <c r="F98" i="6"/>
  <c r="E98" i="6"/>
  <c r="D98" i="6"/>
  <c r="C98" i="6"/>
  <c r="B98" i="6"/>
  <c r="AI97" i="6"/>
  <c r="AH97" i="6"/>
  <c r="AG97" i="6"/>
  <c r="AF97" i="6"/>
  <c r="AE97" i="6"/>
  <c r="AD97" i="6"/>
  <c r="AB97" i="6"/>
  <c r="AA97" i="6"/>
  <c r="Z97" i="6"/>
  <c r="Y97" i="6"/>
  <c r="X97" i="6"/>
  <c r="W97" i="6"/>
  <c r="U97" i="6"/>
  <c r="T97" i="6"/>
  <c r="S97" i="6"/>
  <c r="R97" i="6"/>
  <c r="Q97" i="6"/>
  <c r="P97" i="6"/>
  <c r="N97" i="6"/>
  <c r="M97" i="6"/>
  <c r="L97" i="6"/>
  <c r="K97" i="6"/>
  <c r="J97" i="6"/>
  <c r="I97" i="6"/>
  <c r="G97" i="6"/>
  <c r="F97" i="6"/>
  <c r="E97" i="6"/>
  <c r="D97" i="6"/>
  <c r="C97" i="6"/>
  <c r="B97" i="6"/>
  <c r="AI96" i="6"/>
  <c r="AH96" i="6"/>
  <c r="AG96" i="6"/>
  <c r="AF96" i="6"/>
  <c r="AE96" i="6"/>
  <c r="AD96" i="6"/>
  <c r="AB96" i="6"/>
  <c r="AA96" i="6"/>
  <c r="Z96" i="6"/>
  <c r="Y96" i="6"/>
  <c r="X96" i="6"/>
  <c r="W96" i="6"/>
  <c r="U96" i="6"/>
  <c r="T96" i="6"/>
  <c r="S96" i="6"/>
  <c r="R96" i="6"/>
  <c r="Q96" i="6"/>
  <c r="P96" i="6"/>
  <c r="N96" i="6"/>
  <c r="M96" i="6"/>
  <c r="L96" i="6"/>
  <c r="K96" i="6"/>
  <c r="J96" i="6"/>
  <c r="I96" i="6"/>
  <c r="G96" i="6"/>
  <c r="F96" i="6"/>
  <c r="E96" i="6"/>
  <c r="D96" i="6"/>
  <c r="C96" i="6"/>
  <c r="B96" i="6"/>
  <c r="AI95" i="6"/>
  <c r="AH95" i="6"/>
  <c r="AG95" i="6"/>
  <c r="AF95" i="6"/>
  <c r="AE95" i="6"/>
  <c r="AD95" i="6"/>
  <c r="AB95" i="6"/>
  <c r="AA95" i="6"/>
  <c r="Z95" i="6"/>
  <c r="Y95" i="6"/>
  <c r="X95" i="6"/>
  <c r="W95" i="6"/>
  <c r="U95" i="6"/>
  <c r="T95" i="6"/>
  <c r="S95" i="6"/>
  <c r="R95" i="6"/>
  <c r="Q95" i="6"/>
  <c r="P95" i="6"/>
  <c r="N95" i="6"/>
  <c r="M95" i="6"/>
  <c r="L95" i="6"/>
  <c r="K95" i="6"/>
  <c r="J95" i="6"/>
  <c r="I95" i="6"/>
  <c r="G95" i="6"/>
  <c r="F95" i="6"/>
  <c r="E95" i="6"/>
  <c r="D95" i="6"/>
  <c r="C95" i="6"/>
  <c r="B95" i="6"/>
  <c r="AI94" i="6"/>
  <c r="AH94" i="6"/>
  <c r="AG94" i="6"/>
  <c r="AF94" i="6"/>
  <c r="AE94" i="6"/>
  <c r="AD94" i="6"/>
  <c r="AB94" i="6"/>
  <c r="AA94" i="6"/>
  <c r="Z94" i="6"/>
  <c r="Y94" i="6"/>
  <c r="X94" i="6"/>
  <c r="W94" i="6"/>
  <c r="U94" i="6"/>
  <c r="T94" i="6"/>
  <c r="S94" i="6"/>
  <c r="R94" i="6"/>
  <c r="Q94" i="6"/>
  <c r="P94" i="6"/>
  <c r="N94" i="6"/>
  <c r="M94" i="6"/>
  <c r="L94" i="6"/>
  <c r="K94" i="6"/>
  <c r="J94" i="6"/>
  <c r="G94" i="6"/>
  <c r="F94" i="6"/>
  <c r="E94" i="6"/>
  <c r="D94" i="6"/>
  <c r="C94" i="6"/>
  <c r="B94" i="6"/>
  <c r="AI93" i="6"/>
  <c r="AH93" i="6"/>
  <c r="AG93" i="6"/>
  <c r="AF93" i="6"/>
  <c r="AE93" i="6"/>
  <c r="AD93" i="6"/>
  <c r="AB93" i="6"/>
  <c r="AA93" i="6"/>
  <c r="Z93" i="6"/>
  <c r="Y93" i="6"/>
  <c r="X93" i="6"/>
  <c r="W93" i="6"/>
  <c r="U93" i="6"/>
  <c r="T93" i="6"/>
  <c r="S93" i="6"/>
  <c r="R93" i="6"/>
  <c r="Q93" i="6"/>
  <c r="P93" i="6"/>
  <c r="N93" i="6"/>
  <c r="M93" i="6"/>
  <c r="L93" i="6"/>
  <c r="K93" i="6"/>
  <c r="J93" i="6"/>
  <c r="G93" i="6"/>
  <c r="F93" i="6"/>
  <c r="E93" i="6"/>
  <c r="D93" i="6"/>
  <c r="C93" i="6"/>
  <c r="B93" i="6"/>
  <c r="AI92" i="6"/>
  <c r="AH92" i="6"/>
  <c r="AG92" i="6"/>
  <c r="AF92" i="6"/>
  <c r="AE92" i="6"/>
  <c r="AD92" i="6"/>
  <c r="AB92" i="6"/>
  <c r="AA92" i="6"/>
  <c r="Z92" i="6"/>
  <c r="Y92" i="6"/>
  <c r="X92" i="6"/>
  <c r="W92" i="6"/>
  <c r="U92" i="6"/>
  <c r="T92" i="6"/>
  <c r="S92" i="6"/>
  <c r="R92" i="6"/>
  <c r="Q92" i="6"/>
  <c r="P92" i="6"/>
  <c r="N92" i="6"/>
  <c r="M92" i="6"/>
  <c r="L92" i="6"/>
  <c r="K92" i="6"/>
  <c r="J92" i="6"/>
  <c r="G92" i="6"/>
  <c r="F92" i="6"/>
  <c r="E92" i="6"/>
  <c r="D92" i="6"/>
  <c r="C92" i="6"/>
  <c r="B92" i="6"/>
  <c r="I101" i="6"/>
  <c r="I100" i="6"/>
  <c r="I99" i="6"/>
  <c r="I98" i="6"/>
  <c r="I94" i="6"/>
  <c r="I93" i="6"/>
  <c r="I92" i="6"/>
  <c r="H80" i="6"/>
  <c r="I57" i="6" l="1"/>
  <c r="G59" i="6"/>
  <c r="G65" i="6" s="1"/>
  <c r="F59" i="6"/>
  <c r="F65" i="6" s="1"/>
  <c r="E59" i="6"/>
  <c r="E65" i="6" s="1"/>
  <c r="D59" i="6"/>
  <c r="D65" i="6" s="1"/>
  <c r="C65" i="6"/>
  <c r="G58" i="6"/>
  <c r="G64" i="6" s="1"/>
  <c r="F58" i="6"/>
  <c r="F64" i="6" s="1"/>
  <c r="E58" i="6"/>
  <c r="E64" i="6" s="1"/>
  <c r="D58" i="6"/>
  <c r="D64" i="6" s="1"/>
  <c r="C64" i="6"/>
  <c r="G57" i="6"/>
  <c r="G63" i="6" s="1"/>
  <c r="F57" i="6"/>
  <c r="F63" i="6" s="1"/>
  <c r="E57" i="6"/>
  <c r="E63" i="6" s="1"/>
  <c r="D57" i="6"/>
  <c r="D63" i="6" s="1"/>
  <c r="C63" i="6"/>
  <c r="H6" i="6"/>
  <c r="H8" i="6" s="1"/>
  <c r="I59" i="6" l="1"/>
  <c r="F8" i="6"/>
  <c r="F14" i="6" s="1"/>
  <c r="E8" i="6"/>
  <c r="E14" i="6" s="1"/>
  <c r="D8" i="6"/>
  <c r="D14" i="6" s="1"/>
  <c r="C8" i="6"/>
  <c r="C14" i="6" s="1"/>
  <c r="F7" i="6"/>
  <c r="F13" i="6" s="1"/>
  <c r="E7" i="6"/>
  <c r="E13" i="6" s="1"/>
  <c r="D7" i="6"/>
  <c r="D13" i="6" s="1"/>
  <c r="C7" i="6"/>
  <c r="C13" i="6" s="1"/>
  <c r="F6" i="6"/>
  <c r="F12" i="6" s="1"/>
  <c r="E6" i="6"/>
  <c r="E12" i="6" s="1"/>
  <c r="D6" i="6"/>
  <c r="D12" i="6" s="1"/>
  <c r="C6" i="6"/>
  <c r="C12" i="6" s="1"/>
  <c r="AB49" i="6" l="1"/>
  <c r="AA49" i="6"/>
  <c r="Z49" i="6"/>
  <c r="Y49" i="6"/>
  <c r="X49" i="6"/>
  <c r="W49" i="6"/>
  <c r="U49" i="6"/>
  <c r="T49" i="6"/>
  <c r="S49" i="6"/>
  <c r="R49" i="6"/>
  <c r="Q49" i="6"/>
  <c r="P49" i="6"/>
  <c r="N49" i="6"/>
  <c r="M49" i="6"/>
  <c r="J49" i="6"/>
  <c r="I49" i="6"/>
  <c r="G49" i="6"/>
  <c r="F49" i="6"/>
  <c r="E49" i="6"/>
  <c r="D49" i="6"/>
  <c r="C49" i="6"/>
  <c r="B49" i="6"/>
  <c r="AB48" i="6"/>
  <c r="AA48" i="6"/>
  <c r="Z48" i="6"/>
  <c r="Y48" i="6"/>
  <c r="X48" i="6"/>
  <c r="W48" i="6"/>
  <c r="U48" i="6"/>
  <c r="T48" i="6"/>
  <c r="S48" i="6"/>
  <c r="R48" i="6"/>
  <c r="Q48" i="6"/>
  <c r="P48" i="6"/>
  <c r="N48" i="6"/>
  <c r="M48" i="6"/>
  <c r="J48" i="6"/>
  <c r="I48" i="6"/>
  <c r="G48" i="6"/>
  <c r="F48" i="6"/>
  <c r="E48" i="6"/>
  <c r="D48" i="6"/>
  <c r="C48" i="6"/>
  <c r="B48" i="6"/>
  <c r="AB47" i="6"/>
  <c r="AA47" i="6"/>
  <c r="Z47" i="6"/>
  <c r="Y47" i="6"/>
  <c r="X47" i="6"/>
  <c r="W47" i="6"/>
  <c r="U47" i="6"/>
  <c r="T47" i="6"/>
  <c r="S47" i="6"/>
  <c r="R47" i="6"/>
  <c r="Q47" i="6"/>
  <c r="P47" i="6"/>
  <c r="N47" i="6"/>
  <c r="M47" i="6"/>
  <c r="J47" i="6"/>
  <c r="I47" i="6"/>
  <c r="G47" i="6"/>
  <c r="F47" i="6"/>
  <c r="E47" i="6"/>
  <c r="D47" i="6"/>
  <c r="C47" i="6"/>
  <c r="B47" i="6"/>
  <c r="AB46" i="6"/>
  <c r="AA46" i="6"/>
  <c r="Z46" i="6"/>
  <c r="Y46" i="6"/>
  <c r="X46" i="6"/>
  <c r="W46" i="6"/>
  <c r="U46" i="6"/>
  <c r="T46" i="6"/>
  <c r="S46" i="6"/>
  <c r="R46" i="6"/>
  <c r="Q46" i="6"/>
  <c r="P46" i="6"/>
  <c r="N46" i="6"/>
  <c r="M46" i="6"/>
  <c r="J46" i="6"/>
  <c r="I46" i="6"/>
  <c r="G46" i="6"/>
  <c r="F46" i="6"/>
  <c r="E46" i="6"/>
  <c r="D46" i="6"/>
  <c r="C46" i="6"/>
  <c r="B46" i="6"/>
  <c r="AB45" i="6"/>
  <c r="AA45" i="6"/>
  <c r="Z45" i="6"/>
  <c r="Y45" i="6"/>
  <c r="X45" i="6"/>
  <c r="W45" i="6"/>
  <c r="U45" i="6"/>
  <c r="T45" i="6"/>
  <c r="S45" i="6"/>
  <c r="R45" i="6"/>
  <c r="Q45" i="6"/>
  <c r="P45" i="6"/>
  <c r="N45" i="6"/>
  <c r="M45" i="6"/>
  <c r="J45" i="6"/>
  <c r="I45" i="6"/>
  <c r="G45" i="6"/>
  <c r="F45" i="6"/>
  <c r="E45" i="6"/>
  <c r="D45" i="6"/>
  <c r="C45" i="6"/>
  <c r="B45" i="6"/>
  <c r="AB44" i="6"/>
  <c r="AA44" i="6"/>
  <c r="Z44" i="6"/>
  <c r="Y44" i="6"/>
  <c r="X44" i="6"/>
  <c r="W44" i="6"/>
  <c r="U44" i="6"/>
  <c r="T44" i="6"/>
  <c r="S44" i="6"/>
  <c r="R44" i="6"/>
  <c r="Q44" i="6"/>
  <c r="P44" i="6"/>
  <c r="N44" i="6"/>
  <c r="M44" i="6"/>
  <c r="J44" i="6"/>
  <c r="I44" i="6"/>
  <c r="G44" i="6"/>
  <c r="F44" i="6"/>
  <c r="E44" i="6"/>
  <c r="D44" i="6"/>
  <c r="C44" i="6"/>
  <c r="B44" i="6"/>
  <c r="AB43" i="6"/>
  <c r="AA43" i="6"/>
  <c r="Z43" i="6"/>
  <c r="Y43" i="6"/>
  <c r="X43" i="6"/>
  <c r="W43" i="6"/>
  <c r="U43" i="6"/>
  <c r="T43" i="6"/>
  <c r="S43" i="6"/>
  <c r="R43" i="6"/>
  <c r="Q43" i="6"/>
  <c r="P43" i="6"/>
  <c r="N43" i="6"/>
  <c r="M43" i="6"/>
  <c r="J43" i="6"/>
  <c r="I43" i="6"/>
  <c r="G43" i="6"/>
  <c r="F43" i="6"/>
  <c r="E43" i="6"/>
  <c r="D43" i="6"/>
  <c r="C43" i="6"/>
  <c r="B43" i="6"/>
  <c r="AB42" i="6"/>
  <c r="AA42" i="6"/>
  <c r="Z42" i="6"/>
  <c r="Y42" i="6"/>
  <c r="X42" i="6"/>
  <c r="W42" i="6"/>
  <c r="U42" i="6"/>
  <c r="T42" i="6"/>
  <c r="S42" i="6"/>
  <c r="R42" i="6"/>
  <c r="Q42" i="6"/>
  <c r="P42" i="6"/>
  <c r="N42" i="6"/>
  <c r="M42" i="6"/>
  <c r="J42" i="6"/>
  <c r="I42" i="6"/>
  <c r="G42" i="6"/>
  <c r="F42" i="6"/>
  <c r="E42" i="6"/>
  <c r="D42" i="6"/>
  <c r="C42" i="6"/>
  <c r="B42" i="6"/>
  <c r="AB41" i="6"/>
  <c r="AA41" i="6"/>
  <c r="Z41" i="6"/>
  <c r="Y41" i="6"/>
  <c r="X41" i="6"/>
  <c r="W41" i="6"/>
  <c r="U41" i="6"/>
  <c r="T41" i="6"/>
  <c r="S41" i="6"/>
  <c r="R41" i="6"/>
  <c r="Q41" i="6"/>
  <c r="P41" i="6"/>
  <c r="N41" i="6"/>
  <c r="M41" i="6"/>
  <c r="J41" i="6"/>
  <c r="I41" i="6"/>
  <c r="G41" i="6"/>
  <c r="F41" i="6"/>
  <c r="E41" i="6"/>
  <c r="D41" i="6"/>
  <c r="C41" i="6"/>
  <c r="B41" i="6"/>
  <c r="AB40" i="6"/>
  <c r="AA40" i="6"/>
  <c r="Z40" i="6"/>
  <c r="Y40" i="6"/>
  <c r="X40" i="6"/>
  <c r="W40" i="6"/>
  <c r="U40" i="6"/>
  <c r="T40" i="6"/>
  <c r="S40" i="6"/>
  <c r="R40" i="6"/>
  <c r="Q40" i="6"/>
  <c r="P40" i="6"/>
  <c r="N40" i="6"/>
  <c r="M40" i="6"/>
  <c r="J40" i="6"/>
  <c r="I40" i="6"/>
  <c r="G40" i="6"/>
  <c r="F40" i="6"/>
  <c r="E40" i="6"/>
  <c r="D40" i="6"/>
  <c r="C40" i="6"/>
  <c r="B40" i="6"/>
  <c r="L37" i="6"/>
  <c r="L49" i="6" s="1"/>
  <c r="K37" i="6"/>
  <c r="K49" i="6" s="1"/>
  <c r="L36" i="6"/>
  <c r="L48" i="6" s="1"/>
  <c r="K36" i="6"/>
  <c r="K48" i="6" s="1"/>
  <c r="L35" i="6"/>
  <c r="L47" i="6" s="1"/>
  <c r="K35" i="6"/>
  <c r="K47" i="6" s="1"/>
  <c r="L34" i="6"/>
  <c r="L46" i="6" s="1"/>
  <c r="K34" i="6"/>
  <c r="K46" i="6" s="1"/>
  <c r="L33" i="6"/>
  <c r="L45" i="6" s="1"/>
  <c r="K33" i="6"/>
  <c r="K45" i="6" s="1"/>
  <c r="L32" i="6"/>
  <c r="L44" i="6" s="1"/>
  <c r="K32" i="6"/>
  <c r="K44" i="6" s="1"/>
  <c r="L31" i="6"/>
  <c r="L43" i="6" s="1"/>
  <c r="K31" i="6"/>
  <c r="K43" i="6" s="1"/>
  <c r="L30" i="6"/>
  <c r="L42" i="6" s="1"/>
  <c r="K30" i="6"/>
  <c r="K42" i="6" s="1"/>
  <c r="L29" i="6"/>
  <c r="L41" i="6" s="1"/>
  <c r="K29" i="6"/>
  <c r="K41" i="6" s="1"/>
  <c r="L28" i="6"/>
  <c r="L40" i="6" s="1"/>
  <c r="K28" i="6"/>
  <c r="K40" i="6" s="1"/>
  <c r="H28" i="6"/>
  <c r="D9" i="2" l="1"/>
  <c r="E9" i="2"/>
  <c r="F9" i="2"/>
  <c r="G9" i="2"/>
  <c r="H9" i="2"/>
  <c r="I9" i="2"/>
  <c r="J9" i="2"/>
  <c r="D10" i="2"/>
  <c r="E10" i="2"/>
  <c r="F10" i="2"/>
  <c r="G10" i="2"/>
  <c r="H10" i="2"/>
  <c r="I10" i="2"/>
  <c r="J10" i="2"/>
  <c r="D11" i="2"/>
  <c r="H11" i="2"/>
  <c r="I11" i="2"/>
  <c r="C10" i="2"/>
  <c r="C9" i="2"/>
  <c r="M7" i="2"/>
  <c r="L7" i="2"/>
  <c r="L9" i="2" s="1"/>
  <c r="F42" i="1" l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O58" i="1"/>
  <c r="O57" i="1"/>
  <c r="O56" i="1"/>
  <c r="O55" i="1"/>
  <c r="O54" i="1"/>
  <c r="O53" i="1"/>
  <c r="O52" i="1"/>
  <c r="O51" i="1"/>
  <c r="O49" i="1"/>
  <c r="O50" i="1"/>
  <c r="O48" i="1"/>
  <c r="O47" i="1"/>
  <c r="O46" i="1"/>
  <c r="O45" i="1"/>
  <c r="O44" i="1"/>
  <c r="O43" i="1"/>
  <c r="O42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J42" i="1"/>
  <c r="I42" i="1"/>
  <c r="H42" i="1"/>
  <c r="G42" i="1"/>
  <c r="C11" i="2" l="1"/>
  <c r="E11" i="2"/>
  <c r="F11" i="2"/>
  <c r="G11" i="2"/>
  <c r="J11" i="2"/>
</calcChain>
</file>

<file path=xl/sharedStrings.xml><?xml version="1.0" encoding="utf-8"?>
<sst xmlns="http://schemas.openxmlformats.org/spreadsheetml/2006/main" count="1384" uniqueCount="264">
  <si>
    <t>𝜇g/mL</t>
    <phoneticPr fontId="1" type="noConversion"/>
  </si>
  <si>
    <t>NF</t>
    <phoneticPr fontId="1" type="noConversion"/>
  </si>
  <si>
    <t>F0</t>
    <phoneticPr fontId="1" type="noConversion"/>
  </si>
  <si>
    <t>F1</t>
    <phoneticPr fontId="1" type="noConversion"/>
  </si>
  <si>
    <t>F2</t>
    <phoneticPr fontId="1" type="noConversion"/>
  </si>
  <si>
    <t>F3</t>
    <phoneticPr fontId="1" type="noConversion"/>
  </si>
  <si>
    <t>F5</t>
    <phoneticPr fontId="1" type="noConversion"/>
  </si>
  <si>
    <t>F7</t>
    <phoneticPr fontId="1" type="noConversion"/>
  </si>
  <si>
    <t>F9</t>
    <phoneticPr fontId="1" type="noConversion"/>
  </si>
  <si>
    <t>Mw</t>
    <phoneticPr fontId="1" type="noConversion"/>
  </si>
  <si>
    <t>Identification</t>
    <phoneticPr fontId="1" type="noConversion"/>
  </si>
  <si>
    <t>taxifolin-3-O-glucoside</t>
    <phoneticPr fontId="1" type="noConversion"/>
  </si>
  <si>
    <t>taxifolin</t>
    <phoneticPr fontId="1" type="noConversion"/>
  </si>
  <si>
    <t>rutin</t>
    <phoneticPr fontId="1" type="noConversion"/>
  </si>
  <si>
    <t>quercetin-3-O-glucoside</t>
    <phoneticPr fontId="1" type="noConversion"/>
  </si>
  <si>
    <t>taxifolin-3-O-rutinoside</t>
    <phoneticPr fontId="1" type="noConversion"/>
  </si>
  <si>
    <t>quercetin-3-O-rhamnoside</t>
    <phoneticPr fontId="1" type="noConversion"/>
  </si>
  <si>
    <t>morin</t>
    <phoneticPr fontId="1" type="noConversion"/>
  </si>
  <si>
    <t>quercetin</t>
    <phoneticPr fontId="1" type="noConversion"/>
  </si>
  <si>
    <t>kaempferol</t>
    <phoneticPr fontId="1" type="noConversion"/>
  </si>
  <si>
    <t>delphindin-3-O-glucoside</t>
    <phoneticPr fontId="1" type="noConversion"/>
  </si>
  <si>
    <t>MA1</t>
    <phoneticPr fontId="1" type="noConversion"/>
  </si>
  <si>
    <t>MA2</t>
    <phoneticPr fontId="1" type="noConversion"/>
  </si>
  <si>
    <t>MA3</t>
    <phoneticPr fontId="1" type="noConversion"/>
  </si>
  <si>
    <t>positive</t>
    <phoneticPr fontId="1" type="noConversion"/>
  </si>
  <si>
    <t>MS</t>
  </si>
  <si>
    <t>Formula</t>
  </si>
  <si>
    <t>Identification</t>
  </si>
  <si>
    <t>MA</t>
    <phoneticPr fontId="1" type="noConversion"/>
  </si>
  <si>
    <t>C21H20O11</t>
    <phoneticPr fontId="1" type="noConversion"/>
  </si>
  <si>
    <t>C15H10O7</t>
    <phoneticPr fontId="1" type="noConversion"/>
  </si>
  <si>
    <t>negative</t>
    <phoneticPr fontId="1" type="noConversion"/>
  </si>
  <si>
    <t>C7H6O4</t>
    <phoneticPr fontId="1" type="noConversion"/>
  </si>
  <si>
    <t>C8H8O4</t>
    <phoneticPr fontId="1" type="noConversion"/>
  </si>
  <si>
    <t>C27H30O16</t>
    <phoneticPr fontId="1" type="noConversion"/>
  </si>
  <si>
    <t>C21H20O12</t>
    <phoneticPr fontId="1" type="noConversion"/>
  </si>
  <si>
    <t>C15H12O7</t>
    <phoneticPr fontId="1" type="noConversion"/>
  </si>
  <si>
    <t>quercitrin/quercetin-3-O-rhamnoside</t>
    <phoneticPr fontId="1" type="noConversion"/>
  </si>
  <si>
    <t>quercetin</t>
  </si>
  <si>
    <t>C5H10O6</t>
    <phoneticPr fontId="1" type="noConversion"/>
  </si>
  <si>
    <t>Samples</t>
    <phoneticPr fontId="1" type="noConversion"/>
  </si>
  <si>
    <t>protocatechuic acid</t>
  </si>
  <si>
    <t>protocatechuic acid</t>
    <phoneticPr fontId="1" type="noConversion"/>
  </si>
  <si>
    <t>2, 4, 6-trihydroxybenzaldehyde</t>
    <phoneticPr fontId="1" type="noConversion"/>
  </si>
  <si>
    <t>isovanillic acid</t>
    <phoneticPr fontId="1" type="noConversion"/>
  </si>
  <si>
    <t>cyanidin-3-O-glucoside</t>
  </si>
  <si>
    <t>cyanidin-3-O-glucoside</t>
    <phoneticPr fontId="1" type="noConversion"/>
  </si>
  <si>
    <t>cyanidin-3-glucoside</t>
    <phoneticPr fontId="1" type="noConversion"/>
  </si>
  <si>
    <t>cyanidin-3-rutinoside</t>
    <phoneticPr fontId="1" type="noConversion"/>
  </si>
  <si>
    <t>pelargonidin-3-O-glucoside</t>
  </si>
  <si>
    <t>pelargonidin-3-O-glucoside</t>
    <phoneticPr fontId="1" type="noConversion"/>
  </si>
  <si>
    <t>pelargonidin-3-O-rutinoside</t>
  </si>
  <si>
    <t>pelargonidin-3-O-rutinoside</t>
    <phoneticPr fontId="1" type="noConversion"/>
  </si>
  <si>
    <t>cyanidin</t>
  </si>
  <si>
    <t>cyanidin</t>
    <phoneticPr fontId="1" type="noConversion"/>
  </si>
  <si>
    <r>
      <t>2</t>
    </r>
    <r>
      <rPr>
        <sz val="12"/>
        <color theme="1"/>
        <rFont val="SimSun"/>
        <family val="3"/>
        <charset val="134"/>
      </rPr>
      <t>，</t>
    </r>
    <r>
      <rPr>
        <sz val="12"/>
        <color theme="1"/>
        <rFont val="Times New Roman"/>
        <family val="1"/>
      </rPr>
      <t>4</t>
    </r>
    <r>
      <rPr>
        <sz val="12"/>
        <color theme="1"/>
        <rFont val="SimSun"/>
        <family val="3"/>
        <charset val="134"/>
      </rPr>
      <t>，</t>
    </r>
    <r>
      <rPr>
        <sz val="12"/>
        <color theme="1"/>
        <rFont val="Times New Roman"/>
        <family val="1"/>
      </rPr>
      <t>6-trihydroxybenzaldehyde</t>
    </r>
    <phoneticPr fontId="1" type="noConversion"/>
  </si>
  <si>
    <t>content2</t>
    <phoneticPr fontId="1" type="noConversion"/>
  </si>
  <si>
    <t>content3</t>
    <phoneticPr fontId="1" type="noConversion"/>
  </si>
  <si>
    <t xml:space="preserve">VAR00001 </t>
  </si>
  <si>
    <t>g</t>
    <phoneticPr fontId="1" type="noConversion"/>
  </si>
  <si>
    <t>f</t>
    <phoneticPr fontId="1" type="noConversion"/>
  </si>
  <si>
    <t>e</t>
    <phoneticPr fontId="1" type="noConversion"/>
  </si>
  <si>
    <t>d</t>
    <phoneticPr fontId="1" type="noConversion"/>
  </si>
  <si>
    <t>a</t>
    <phoneticPr fontId="1" type="noConversion"/>
  </si>
  <si>
    <t>c</t>
    <phoneticPr fontId="1" type="noConversion"/>
  </si>
  <si>
    <t>b</t>
    <phoneticPr fontId="1" type="noConversion"/>
  </si>
  <si>
    <t>taxifolin-3-O-glucoside</t>
  </si>
  <si>
    <t>h</t>
    <phoneticPr fontId="1" type="noConversion"/>
  </si>
  <si>
    <t>taxifolin</t>
  </si>
  <si>
    <t>rutin</t>
  </si>
  <si>
    <t>quercetin-3-O-glucoside</t>
  </si>
  <si>
    <t>taxifolin-3-O-rutinoside</t>
  </si>
  <si>
    <t>quercetin-3-O-rhamnoside</t>
  </si>
  <si>
    <t>morin</t>
  </si>
  <si>
    <t>de</t>
    <phoneticPr fontId="1" type="noConversion"/>
  </si>
  <si>
    <t>kaempferol</t>
  </si>
  <si>
    <t>cyanidin-3-O-rutinoside</t>
  </si>
  <si>
    <t>delphindin-3-O-glucoside</t>
  </si>
  <si>
    <t>Descriptives</t>
  </si>
  <si>
    <t>N</t>
  </si>
  <si>
    <t>Mean</t>
  </si>
  <si>
    <t>Std. Deviation</t>
  </si>
  <si>
    <t>Std. Error</t>
  </si>
  <si>
    <t>95% Confidence Interval for Mean</t>
  </si>
  <si>
    <t>Minimum</t>
  </si>
  <si>
    <t>Maximum</t>
  </si>
  <si>
    <t>Lower Bound</t>
  </si>
  <si>
    <t>Upper Bound</t>
  </si>
  <si>
    <t>Total</t>
  </si>
  <si>
    <t xml:space="preserve">VAR00002 </t>
    <phoneticPr fontId="1" type="noConversion"/>
  </si>
  <si>
    <t xml:space="preserve">VAR00003 </t>
    <phoneticPr fontId="1" type="noConversion"/>
  </si>
  <si>
    <t xml:space="preserve">VAR00004 </t>
    <phoneticPr fontId="1" type="noConversion"/>
  </si>
  <si>
    <t xml:space="preserve">VAR00005 </t>
    <phoneticPr fontId="1" type="noConversion"/>
  </si>
  <si>
    <t>VAR00006</t>
    <phoneticPr fontId="1" type="noConversion"/>
  </si>
  <si>
    <t xml:space="preserve">VAR00007 </t>
    <phoneticPr fontId="1" type="noConversion"/>
  </si>
  <si>
    <t xml:space="preserve">VAR0008 </t>
    <phoneticPr fontId="1" type="noConversion"/>
  </si>
  <si>
    <t xml:space="preserve">VAR0009 </t>
    <phoneticPr fontId="1" type="noConversion"/>
  </si>
  <si>
    <t xml:space="preserve">VAR00010 </t>
    <phoneticPr fontId="1" type="noConversion"/>
  </si>
  <si>
    <t xml:space="preserve">VAR00011 </t>
    <phoneticPr fontId="1" type="noConversion"/>
  </si>
  <si>
    <t xml:space="preserve">VAR00012 </t>
    <phoneticPr fontId="1" type="noConversion"/>
  </si>
  <si>
    <t xml:space="preserve">VAR00013 </t>
    <phoneticPr fontId="1" type="noConversion"/>
  </si>
  <si>
    <t xml:space="preserve">VAR00014 </t>
    <phoneticPr fontId="1" type="noConversion"/>
  </si>
  <si>
    <t xml:space="preserve">VAR00015 </t>
    <phoneticPr fontId="1" type="noConversion"/>
  </si>
  <si>
    <t xml:space="preserve">VAR00016 </t>
    <phoneticPr fontId="1" type="noConversion"/>
  </si>
  <si>
    <t xml:space="preserve">VAR00017 </t>
    <phoneticPr fontId="1" type="noConversion"/>
  </si>
  <si>
    <t xml:space="preserve">VAR00018 </t>
    <phoneticPr fontId="1" type="noConversion"/>
  </si>
  <si>
    <t>Standards(0.04 mM)</t>
    <phoneticPr fontId="1" type="noConversion"/>
  </si>
  <si>
    <r>
      <t>MA</t>
    </r>
    <r>
      <rPr>
        <sz val="8"/>
        <color theme="1"/>
        <rFont val="Times New Roman"/>
        <family val="1"/>
      </rPr>
      <t>Standards</t>
    </r>
    <phoneticPr fontId="1" type="noConversion"/>
  </si>
  <si>
    <t>content1</t>
    <phoneticPr fontId="1" type="noConversion"/>
  </si>
  <si>
    <t>control</t>
    <phoneticPr fontId="1" type="noConversion"/>
  </si>
  <si>
    <t>blank</t>
    <phoneticPr fontId="1" type="noConversion"/>
  </si>
  <si>
    <t>sample1</t>
    <phoneticPr fontId="1" type="noConversion"/>
  </si>
  <si>
    <t>sample2</t>
    <phoneticPr fontId="1" type="noConversion"/>
  </si>
  <si>
    <t>sample3</t>
    <phoneticPr fontId="1" type="noConversion"/>
  </si>
  <si>
    <t>background1</t>
    <phoneticPr fontId="1" type="noConversion"/>
  </si>
  <si>
    <t>background2</t>
    <phoneticPr fontId="1" type="noConversion"/>
  </si>
  <si>
    <t>background3</t>
    <phoneticPr fontId="1" type="noConversion"/>
  </si>
  <si>
    <t>Inhibition1</t>
    <phoneticPr fontId="1" type="noConversion"/>
  </si>
  <si>
    <t>Inhibition2</t>
    <phoneticPr fontId="1" type="noConversion"/>
  </si>
  <si>
    <t>Inhibition3</t>
    <phoneticPr fontId="1" type="noConversion"/>
  </si>
  <si>
    <t>control-blank</t>
    <phoneticPr fontId="1" type="noConversion"/>
  </si>
  <si>
    <t>id</t>
  </si>
  <si>
    <t>C-3-O-RU</t>
  </si>
  <si>
    <t>C-3-O-G</t>
  </si>
  <si>
    <t>T-3-O-G</t>
  </si>
  <si>
    <t>THBZE</t>
  </si>
  <si>
    <t>IVA</t>
  </si>
  <si>
    <t>Q-3-O-G</t>
  </si>
  <si>
    <t>PA</t>
  </si>
  <si>
    <t>P-3-O-G</t>
  </si>
  <si>
    <t>P-3-O-RU</t>
  </si>
  <si>
    <t>T-3-O-RU</t>
  </si>
  <si>
    <t>D-3-O-G</t>
  </si>
  <si>
    <t>Q-3-O-RH</t>
  </si>
  <si>
    <t>GI</t>
  </si>
  <si>
    <t>ID</t>
    <phoneticPr fontId="1" type="noConversion"/>
  </si>
  <si>
    <t>NF-1</t>
  </si>
  <si>
    <t>NF-2</t>
  </si>
  <si>
    <t>NF-3</t>
  </si>
  <si>
    <t>F0-1</t>
  </si>
  <si>
    <t>F0-2</t>
  </si>
  <si>
    <t>F0-3</t>
  </si>
  <si>
    <t>F1-1</t>
  </si>
  <si>
    <t>F1-2</t>
  </si>
  <si>
    <t>F1-3</t>
  </si>
  <si>
    <t>F2-1</t>
  </si>
  <si>
    <t>F2-2</t>
  </si>
  <si>
    <t>F2-3</t>
  </si>
  <si>
    <t>F3-1</t>
  </si>
  <si>
    <t>F3-2</t>
  </si>
  <si>
    <t>F3-3</t>
  </si>
  <si>
    <t>F5-1</t>
  </si>
  <si>
    <t>F5-2</t>
  </si>
  <si>
    <t>F5-3</t>
  </si>
  <si>
    <t>F7-1</t>
  </si>
  <si>
    <t>F7-2</t>
  </si>
  <si>
    <t>F7-3</t>
  </si>
  <si>
    <t>F9-1</t>
  </si>
  <si>
    <t>F9-2</t>
  </si>
  <si>
    <t>F9-3</t>
  </si>
  <si>
    <t>correction</t>
    <phoneticPr fontId="1" type="noConversion"/>
  </si>
  <si>
    <t>VIP value</t>
    <phoneticPr fontId="1" type="noConversion"/>
  </si>
  <si>
    <t>α-GI</t>
    <phoneticPr fontId="1" type="noConversion"/>
  </si>
  <si>
    <t>Control</t>
  </si>
  <si>
    <t>Control</t>
    <phoneticPr fontId="1" type="noConversion"/>
  </si>
  <si>
    <t>2% Glucose</t>
  </si>
  <si>
    <t>2% Glucose</t>
    <phoneticPr fontId="1" type="noConversion"/>
  </si>
  <si>
    <t>2% Glucose+NF</t>
  </si>
  <si>
    <t>2% Glucose+NF</t>
    <phoneticPr fontId="1" type="noConversion"/>
  </si>
  <si>
    <t>2% Glucose+F9</t>
  </si>
  <si>
    <t>2% Glucose+F9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</si>
  <si>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</si>
  <si>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</si>
  <si>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</si>
  <si>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</si>
  <si>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GLU(mmol/g protenin)</t>
    <phoneticPr fontId="1" type="noConversion"/>
  </si>
  <si>
    <t xml:space="preserve">GLU </t>
  </si>
  <si>
    <t>bc</t>
    <phoneticPr fontId="1" type="noConversion"/>
  </si>
  <si>
    <t>ab</t>
    <phoneticPr fontId="1" type="noConversion"/>
  </si>
  <si>
    <t>protenin 𝜇g/mL</t>
    <phoneticPr fontId="1" type="noConversion"/>
  </si>
  <si>
    <t>Standard</t>
    <phoneticPr fontId="1" type="noConversion"/>
  </si>
  <si>
    <t>Standard-blank</t>
    <phoneticPr fontId="1" type="noConversion"/>
  </si>
  <si>
    <t>2% Glucose+taxifolin</t>
    <phoneticPr fontId="1" type="noConversion"/>
  </si>
  <si>
    <t>2% Glucose+cyandian chloride</t>
    <phoneticPr fontId="1" type="noConversion"/>
  </si>
  <si>
    <t>2% Glucose+2, 4, 6-trihydroxybenzaldehyde</t>
    <phoneticPr fontId="1" type="noConversion"/>
  </si>
  <si>
    <t>Cytosolic</t>
    <phoneticPr fontId="1" type="noConversion"/>
  </si>
  <si>
    <t>Intermediate</t>
    <phoneticPr fontId="1" type="noConversion"/>
  </si>
  <si>
    <t>Nuclear</t>
    <phoneticPr fontId="1" type="noConversion"/>
  </si>
  <si>
    <t>daf-16</t>
    <phoneticPr fontId="1" type="noConversion"/>
  </si>
  <si>
    <t xml:space="preserve">pcr </t>
  </si>
  <si>
    <t>Ct1</t>
    <phoneticPr fontId="1" type="noConversion"/>
  </si>
  <si>
    <t>Ct2</t>
    <phoneticPr fontId="1" type="noConversion"/>
  </si>
  <si>
    <t>control-1</t>
    <phoneticPr fontId="1" type="noConversion"/>
  </si>
  <si>
    <t>control-2</t>
    <phoneticPr fontId="1" type="noConversion"/>
  </si>
  <si>
    <t>control-3</t>
    <phoneticPr fontId="1" type="noConversion"/>
  </si>
  <si>
    <t>2% Glucose-1</t>
    <phoneticPr fontId="1" type="noConversion"/>
  </si>
  <si>
    <t>2% Glucose-2</t>
    <phoneticPr fontId="1" type="noConversion"/>
  </si>
  <si>
    <t>2% Glucose-3</t>
    <phoneticPr fontId="1" type="noConversion"/>
  </si>
  <si>
    <t>2% Glucose+NF-1</t>
    <phoneticPr fontId="1" type="noConversion"/>
  </si>
  <si>
    <t>2% Glucose+NF-2</t>
    <phoneticPr fontId="1" type="noConversion"/>
  </si>
  <si>
    <t>2% Glucose+NF-3</t>
    <phoneticPr fontId="1" type="noConversion"/>
  </si>
  <si>
    <t>2% Glucose+F9-1</t>
    <phoneticPr fontId="1" type="noConversion"/>
  </si>
  <si>
    <t>2% Glucose+F9-2</t>
    <phoneticPr fontId="1" type="noConversion"/>
  </si>
  <si>
    <t>2% Glucose+F9-3</t>
    <phoneticPr fontId="1" type="noConversion"/>
  </si>
  <si>
    <t>ΔCt</t>
  </si>
  <si>
    <t>ΔΔCt</t>
  </si>
  <si>
    <t>2^-ΔΔCt</t>
  </si>
  <si>
    <t xml:space="preserve">ctl-1
</t>
    <phoneticPr fontId="1" type="noConversion"/>
  </si>
  <si>
    <t xml:space="preserve">mtl-1
</t>
    <phoneticPr fontId="1" type="noConversion"/>
  </si>
  <si>
    <t xml:space="preserve">sod-3
</t>
    <phoneticPr fontId="1" type="noConversion"/>
  </si>
  <si>
    <t xml:space="preserve">skn-1
</t>
    <phoneticPr fontId="1" type="noConversion"/>
  </si>
  <si>
    <t xml:space="preserve">gst-4
</t>
    <phoneticPr fontId="1" type="noConversion"/>
  </si>
  <si>
    <t xml:space="preserve">gcs-1
</t>
    <phoneticPr fontId="1" type="noConversion"/>
  </si>
  <si>
    <t>G</t>
    <phoneticPr fontId="1" type="noConversion"/>
  </si>
  <si>
    <t>sod</t>
    <phoneticPr fontId="1" type="noConversion"/>
  </si>
  <si>
    <t>H</t>
    <phoneticPr fontId="1" type="noConversion"/>
  </si>
  <si>
    <t>gst</t>
    <phoneticPr fontId="1" type="noConversion"/>
  </si>
  <si>
    <r>
      <rPr>
        <sz val="12"/>
        <color theme="1"/>
        <rFont val="等线"/>
        <family val="2"/>
        <charset val="134"/>
      </rPr>
      <t>总计</t>
    </r>
  </si>
  <si>
    <t>sample4</t>
    <phoneticPr fontId="1" type="noConversion"/>
  </si>
  <si>
    <t>Inhibition</t>
    <phoneticPr fontId="1" type="noConversion"/>
  </si>
  <si>
    <t>control1</t>
    <phoneticPr fontId="1" type="noConversion"/>
  </si>
  <si>
    <t>control2</t>
    <phoneticPr fontId="1" type="noConversion"/>
  </si>
  <si>
    <t>control3</t>
    <phoneticPr fontId="1" type="noConversion"/>
  </si>
  <si>
    <t>control4</t>
    <phoneticPr fontId="1" type="noConversion"/>
  </si>
  <si>
    <t>blank1</t>
    <phoneticPr fontId="1" type="noConversion"/>
  </si>
  <si>
    <t>blank2</t>
    <phoneticPr fontId="1" type="noConversion"/>
  </si>
  <si>
    <t>blank3</t>
    <phoneticPr fontId="1" type="noConversion"/>
  </si>
  <si>
    <t>8 mM</t>
    <phoneticPr fontId="1" type="noConversion"/>
  </si>
  <si>
    <t>10mM</t>
    <phoneticPr fontId="13" type="noConversion"/>
  </si>
  <si>
    <t>background4</t>
    <phoneticPr fontId="1" type="noConversion"/>
  </si>
  <si>
    <t>250𝜇M</t>
    <phoneticPr fontId="13" type="noConversion"/>
  </si>
  <si>
    <t>cyanidin chloride</t>
    <phoneticPr fontId="1" type="noConversion"/>
  </si>
  <si>
    <t>blank4</t>
    <phoneticPr fontId="1" type="noConversion"/>
  </si>
  <si>
    <t>20mM</t>
    <phoneticPr fontId="13" type="noConversion"/>
  </si>
  <si>
    <t>acarbose</t>
    <phoneticPr fontId="1" type="noConversion"/>
  </si>
  <si>
    <t>1% Glucose</t>
    <phoneticPr fontId="1" type="noConversion"/>
  </si>
  <si>
    <t>4% Glucose</t>
    <phoneticPr fontId="1" type="noConversion"/>
  </si>
  <si>
    <t>2% Glucose+0.85 mg/mL</t>
    <phoneticPr fontId="1" type="noConversion"/>
  </si>
  <si>
    <t>2% Glucose+1.25 mg/mL</t>
    <phoneticPr fontId="1" type="noConversion"/>
  </si>
  <si>
    <t>2% Glucose+2.5 mg/mL</t>
    <phoneticPr fontId="1" type="noConversion"/>
  </si>
  <si>
    <t>standard curve</t>
  </si>
  <si>
    <t>absorbance</t>
    <phoneticPr fontId="1" type="noConversion"/>
  </si>
  <si>
    <t>Avg</t>
    <phoneticPr fontId="13" type="noConversion"/>
  </si>
  <si>
    <t>mg gallic acid/mL</t>
    <phoneticPr fontId="13" type="noConversion"/>
  </si>
  <si>
    <t>10.0 mg samples dissolved in 1 mL distilled water and dilluted 500 times before expriments.</t>
    <phoneticPr fontId="1" type="noConversion"/>
  </si>
  <si>
    <t>mg gallic acid/mL</t>
    <phoneticPr fontId="1" type="noConversion"/>
  </si>
  <si>
    <r>
      <t>mg gallic acid/mL</t>
    </r>
    <r>
      <rPr>
        <sz val="12"/>
        <color theme="1"/>
        <rFont val="等线"/>
        <family val="2"/>
        <charset val="134"/>
      </rPr>
      <t>（</t>
    </r>
    <r>
      <rPr>
        <sz val="12"/>
        <color theme="1"/>
        <rFont val="Times New Roman"/>
        <family val="1"/>
      </rPr>
      <t>Before dilution</t>
    </r>
    <r>
      <rPr>
        <sz val="12"/>
        <color theme="1"/>
        <rFont val="等线"/>
        <family val="2"/>
        <charset val="134"/>
      </rPr>
      <t>）</t>
    </r>
    <phoneticPr fontId="1" type="noConversion"/>
  </si>
  <si>
    <t>Purity(%)</t>
    <phoneticPr fontId="1" type="noConversion"/>
  </si>
  <si>
    <t xml:space="preserve">act-1 </t>
    <phoneticPr fontId="1" type="noConversion"/>
  </si>
  <si>
    <t>delphindin</t>
    <phoneticPr fontId="1" type="noConversion"/>
  </si>
  <si>
    <t>Avg.</t>
    <phoneticPr fontId="1" type="noConversion"/>
  </si>
  <si>
    <t>Avg. CT</t>
    <phoneticPr fontId="1" type="noConversion"/>
  </si>
  <si>
    <t>Avg. control</t>
    <phoneticPr fontId="1" type="noConversion"/>
  </si>
  <si>
    <t>Avg. blank</t>
    <phoneticPr fontId="1" type="noConversion"/>
  </si>
  <si>
    <t>Avg. sample</t>
    <phoneticPr fontId="1" type="noConversion"/>
  </si>
  <si>
    <t>Avg. background</t>
    <phoneticPr fontId="1" type="noConversion"/>
  </si>
  <si>
    <t>Avg. sample-Avg. background</t>
    <phoneticPr fontId="1" type="noConversion"/>
  </si>
  <si>
    <t>Avg. control-Avg. blank</t>
    <phoneticPr fontId="1" type="noConversion"/>
  </si>
  <si>
    <t>a</t>
  </si>
  <si>
    <t>ab</t>
  </si>
  <si>
    <t>abc</t>
  </si>
  <si>
    <t>bc</t>
  </si>
  <si>
    <t>c</t>
  </si>
  <si>
    <t>purity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</si>
</sst>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0.0000"/>
    <numFmt numFmtId="178" formatCode="0.0000_ "/>
    <numFmt numFmtId="179" formatCode="0.000_ "/>
    <numFmt numFmtId="180" formatCode="0.00_ "/>
  </numFmts>
  <fonts count="1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Times New Roman"/>
      <family val="1"/>
    </font>
    <font>
      <sz val="12"/>
      <color theme="1"/>
      <name val="SimSun"/>
      <family val="3"/>
      <charset val="134"/>
    </font>
    <font>
      <sz val="12"/>
      <color rgb="FF000000"/>
      <name val="Times New Roman"/>
      <family val="1"/>
    </font>
    <font>
      <sz val="8"/>
      <color theme="1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等线"/>
      <family val="2"/>
      <charset val="134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9"/>
      <name val="宋体"/>
      <family val="3"/>
      <charset val="134"/>
    </font>
    <font>
      <sz val="10"/>
      <name val="Times New Roman"/>
      <family val="1"/>
    </font>
    <font>
      <b/>
      <sz val="14"/>
      <color rgb="FF333333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77" fontId="2" fillId="0" borderId="0" xfId="0" applyNumberFormat="1" applyFont="1" applyAlignment="1">
      <alignment horizontal="center"/>
    </xf>
    <xf numFmtId="179" fontId="2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79" fontId="9" fillId="0" borderId="0" xfId="0" applyNumberFormat="1" applyFont="1" applyAlignment="1">
      <alignment horizontal="center"/>
    </xf>
    <xf numFmtId="179" fontId="10" fillId="0" borderId="0" xfId="0" applyNumberFormat="1" applyFont="1" applyAlignment="1" applyProtection="1">
      <alignment horizontal="center"/>
      <protection locked="0"/>
    </xf>
    <xf numFmtId="179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179" fontId="11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5048118985126"/>
          <c:y val="2.5428331875182269E-2"/>
          <c:w val="0.83508573928258967"/>
          <c:h val="0.8981481481481481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'Table S1'!$C$6:$K$6</c:f>
              <c:numCache>
                <c:formatCode>General</c:formatCode>
                <c:ptCount val="9"/>
                <c:pt idx="0">
                  <c:v>4.6000000000000006E-2</c:v>
                </c:pt>
                <c:pt idx="1">
                  <c:v>0.17266666666666666</c:v>
                </c:pt>
                <c:pt idx="2">
                  <c:v>0.26800000000000002</c:v>
                </c:pt>
                <c:pt idx="3">
                  <c:v>0.45366666666666666</c:v>
                </c:pt>
                <c:pt idx="4">
                  <c:v>0.55666666666666675</c:v>
                </c:pt>
                <c:pt idx="5">
                  <c:v>0.69766666666666666</c:v>
                </c:pt>
                <c:pt idx="6">
                  <c:v>1.3440000000000001</c:v>
                </c:pt>
                <c:pt idx="7">
                  <c:v>1.9663333333333333</c:v>
                </c:pt>
                <c:pt idx="8">
                  <c:v>2.3360000000000003</c:v>
                </c:pt>
              </c:numCache>
            </c:numRef>
          </c:xVal>
          <c:yVal>
            <c:numRef>
              <c:f>'Table S1'!$C$7:$K$7</c:f>
              <c:numCache>
                <c:formatCode>0.0000</c:formatCode>
                <c:ptCount val="9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1.2E-2</c:v>
                </c:pt>
                <c:pt idx="4">
                  <c:v>1.6E-2</c:v>
                </c:pt>
                <c:pt idx="5">
                  <c:v>0.02</c:v>
                </c:pt>
                <c:pt idx="6">
                  <c:v>0.04</c:v>
                </c:pt>
                <c:pt idx="7">
                  <c:v>0.06</c:v>
                </c:pt>
                <c:pt idx="8">
                  <c:v>0.08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4B-A94E-ADA7-2DEDE05F1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5212720"/>
        <c:axId val="1355214448"/>
      </c:scatterChart>
      <c:valAx>
        <c:axId val="135521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55214448"/>
        <c:crosses val="autoZero"/>
        <c:crossBetween val="midCat"/>
      </c:valAx>
      <c:valAx>
        <c:axId val="1355214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55212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425450</xdr:colOff>
      <xdr:row>2</xdr:row>
      <xdr:rowOff>31750</xdr:rowOff>
    </xdr:from>
    <xdr:to>
      <xdr:col>17</xdr:col>
      <xdr:colOff>44450</xdr:colOff>
      <xdr:row>15</xdr:row>
      <xdr:rowOff>107950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68577574-6D33-6324-E8F4-FF1879AA96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61F6E-BE18-814D-A9AD-8BBAF3635311}">
  <dimension ref="B1:AC312"/>
  <sheetViews>
    <sheetView topLeftCell="B30" workbookViewId="0">
      <selection activeCell="Y59" sqref="Y59"/>
    </sheetView>
  </sheetViews>
  <sheetFormatPr baseColWidth="10" defaultRowHeight="16"/>
  <cols>
    <col min="1" max="1" width="10.83203125" style="1"/>
    <col min="2" max="2" width="10.83203125" style="1" customWidth="1"/>
    <col min="3" max="3" width="10.83203125" style="1"/>
    <col min="4" max="4" width="13.1640625" style="1" customWidth="1"/>
    <col min="5" max="5" width="30.33203125" style="1" customWidth="1"/>
    <col min="6" max="16384" width="10.83203125" style="1"/>
  </cols>
  <sheetData>
    <row r="1" spans="2:6">
      <c r="B1" s="26" t="s">
        <v>106</v>
      </c>
      <c r="C1" s="26"/>
      <c r="D1" s="26"/>
      <c r="E1" s="26"/>
      <c r="F1" s="26"/>
    </row>
    <row r="2" spans="2:6">
      <c r="C2" s="1" t="s">
        <v>24</v>
      </c>
    </row>
    <row r="3" spans="2:6" ht="17">
      <c r="B3" s="2"/>
      <c r="C3" s="2" t="s">
        <v>25</v>
      </c>
      <c r="D3" s="2" t="s">
        <v>26</v>
      </c>
      <c r="E3" s="2" t="s">
        <v>27</v>
      </c>
      <c r="F3" s="1" t="s">
        <v>28</v>
      </c>
    </row>
    <row r="4" spans="2:6">
      <c r="C4" s="1">
        <v>449.10829999999999</v>
      </c>
      <c r="D4" s="1" t="s">
        <v>29</v>
      </c>
      <c r="E4" s="1" t="s">
        <v>46</v>
      </c>
      <c r="F4" s="1">
        <v>53707.5</v>
      </c>
    </row>
    <row r="5" spans="2:6">
      <c r="C5" s="1">
        <v>303.04950000000002</v>
      </c>
      <c r="D5" s="1" t="s">
        <v>30</v>
      </c>
      <c r="E5" s="1" t="s">
        <v>249</v>
      </c>
      <c r="F5" s="1">
        <v>26889.9</v>
      </c>
    </row>
    <row r="7" spans="2:6">
      <c r="C7" s="1" t="s">
        <v>31</v>
      </c>
    </row>
    <row r="8" spans="2:6" ht="17">
      <c r="B8" s="2"/>
      <c r="C8" s="2" t="s">
        <v>25</v>
      </c>
      <c r="D8" s="2" t="s">
        <v>26</v>
      </c>
      <c r="E8" s="2" t="s">
        <v>27</v>
      </c>
      <c r="F8" s="1" t="s">
        <v>28</v>
      </c>
    </row>
    <row r="9" spans="2:6">
      <c r="C9" s="1">
        <v>153.01900000000001</v>
      </c>
      <c r="D9" s="1" t="s">
        <v>32</v>
      </c>
      <c r="E9" s="1" t="s">
        <v>42</v>
      </c>
      <c r="F9" s="1">
        <v>15834.4</v>
      </c>
    </row>
    <row r="10" spans="2:6">
      <c r="C10" s="1">
        <v>167.03399999999999</v>
      </c>
      <c r="D10" s="1" t="s">
        <v>33</v>
      </c>
      <c r="E10" s="1" t="s">
        <v>44</v>
      </c>
      <c r="F10" s="1">
        <v>3029.1</v>
      </c>
    </row>
    <row r="11" spans="2:6">
      <c r="C11" s="1">
        <v>609.14599999999996</v>
      </c>
      <c r="D11" s="1" t="s">
        <v>34</v>
      </c>
      <c r="E11" s="1" t="s">
        <v>13</v>
      </c>
      <c r="F11" s="1">
        <v>412396.79999999999</v>
      </c>
    </row>
    <row r="12" spans="2:6">
      <c r="C12" s="1">
        <v>463.08800000000002</v>
      </c>
      <c r="D12" s="1" t="s">
        <v>35</v>
      </c>
      <c r="E12" s="1" t="s">
        <v>14</v>
      </c>
      <c r="F12" s="1">
        <v>325734.3</v>
      </c>
    </row>
    <row r="13" spans="2:6">
      <c r="C13" s="1">
        <v>303.05099999999999</v>
      </c>
      <c r="D13" s="1" t="s">
        <v>36</v>
      </c>
      <c r="E13" s="1" t="s">
        <v>12</v>
      </c>
      <c r="F13" s="1">
        <v>96379.3</v>
      </c>
    </row>
    <row r="14" spans="2:6">
      <c r="C14" s="1">
        <v>447.09300000000002</v>
      </c>
      <c r="D14" s="1" t="s">
        <v>29</v>
      </c>
      <c r="E14" s="1" t="s">
        <v>37</v>
      </c>
      <c r="F14" s="1">
        <v>302210.90000000002</v>
      </c>
    </row>
    <row r="15" spans="2:6">
      <c r="C15" s="1">
        <v>301.03500000000003</v>
      </c>
      <c r="D15" s="1" t="s">
        <v>30</v>
      </c>
      <c r="E15" s="1" t="s">
        <v>17</v>
      </c>
      <c r="F15" s="1">
        <v>98834.1</v>
      </c>
    </row>
    <row r="16" spans="2:6">
      <c r="C16" s="1">
        <v>301.03500000000003</v>
      </c>
      <c r="D16" s="1" t="s">
        <v>30</v>
      </c>
      <c r="E16" s="1" t="s">
        <v>38</v>
      </c>
      <c r="F16" s="1">
        <v>188974</v>
      </c>
    </row>
    <row r="17" spans="3:29">
      <c r="C17" s="1">
        <v>285.04000000000002</v>
      </c>
      <c r="D17" s="1" t="s">
        <v>39</v>
      </c>
      <c r="E17" s="1" t="s">
        <v>19</v>
      </c>
      <c r="F17" s="1">
        <v>337565.5</v>
      </c>
    </row>
    <row r="19" spans="3:29">
      <c r="E19" s="1" t="s">
        <v>40</v>
      </c>
      <c r="F19" s="26" t="s">
        <v>1</v>
      </c>
      <c r="G19" s="26"/>
      <c r="H19" s="26"/>
      <c r="I19" s="26" t="s">
        <v>2</v>
      </c>
      <c r="J19" s="26"/>
      <c r="K19" s="26"/>
      <c r="L19" s="26" t="s">
        <v>3</v>
      </c>
      <c r="M19" s="26"/>
      <c r="N19" s="26"/>
      <c r="O19" s="26" t="s">
        <v>4</v>
      </c>
      <c r="P19" s="26"/>
      <c r="Q19" s="26"/>
      <c r="R19" s="26" t="s">
        <v>5</v>
      </c>
      <c r="S19" s="26"/>
      <c r="T19" s="26"/>
      <c r="U19" s="26" t="s">
        <v>6</v>
      </c>
      <c r="V19" s="26"/>
      <c r="W19" s="26"/>
      <c r="X19" s="26" t="s">
        <v>7</v>
      </c>
      <c r="Y19" s="26"/>
      <c r="Z19" s="26"/>
      <c r="AA19" s="26" t="s">
        <v>8</v>
      </c>
      <c r="AB19" s="26"/>
      <c r="AC19" s="26"/>
    </row>
    <row r="20" spans="3:29">
      <c r="E20" s="1" t="s">
        <v>10</v>
      </c>
      <c r="F20" s="1" t="s">
        <v>21</v>
      </c>
      <c r="G20" s="1" t="s">
        <v>22</v>
      </c>
      <c r="H20" s="1" t="s">
        <v>23</v>
      </c>
      <c r="I20" s="1" t="s">
        <v>21</v>
      </c>
      <c r="J20" s="1" t="s">
        <v>22</v>
      </c>
      <c r="K20" s="1" t="s">
        <v>23</v>
      </c>
      <c r="L20" s="1" t="s">
        <v>21</v>
      </c>
      <c r="M20" s="1" t="s">
        <v>22</v>
      </c>
      <c r="N20" s="1" t="s">
        <v>23</v>
      </c>
      <c r="O20" s="1" t="s">
        <v>21</v>
      </c>
      <c r="P20" s="1" t="s">
        <v>22</v>
      </c>
      <c r="Q20" s="1" t="s">
        <v>23</v>
      </c>
      <c r="R20" s="1" t="s">
        <v>21</v>
      </c>
      <c r="S20" s="1" t="s">
        <v>22</v>
      </c>
      <c r="T20" s="1" t="s">
        <v>23</v>
      </c>
      <c r="U20" s="1" t="s">
        <v>21</v>
      </c>
      <c r="V20" s="1" t="s">
        <v>22</v>
      </c>
      <c r="W20" s="1" t="s">
        <v>23</v>
      </c>
      <c r="X20" s="1" t="s">
        <v>21</v>
      </c>
      <c r="Y20" s="1" t="s">
        <v>22</v>
      </c>
      <c r="Z20" s="1" t="s">
        <v>23</v>
      </c>
      <c r="AA20" s="1" t="s">
        <v>21</v>
      </c>
      <c r="AB20" s="1" t="s">
        <v>22</v>
      </c>
      <c r="AC20" s="1" t="s">
        <v>23</v>
      </c>
    </row>
    <row r="21" spans="3:29">
      <c r="E21" s="1" t="s">
        <v>42</v>
      </c>
      <c r="F21" s="1">
        <v>553.96249999999998</v>
      </c>
      <c r="G21" s="1">
        <v>533.99099999999999</v>
      </c>
      <c r="H21" s="1">
        <v>573.93399999999997</v>
      </c>
      <c r="I21" s="1">
        <v>542.9</v>
      </c>
      <c r="J21" s="1">
        <v>490.7</v>
      </c>
      <c r="K21" s="1">
        <v>536.9</v>
      </c>
      <c r="L21" s="1">
        <v>7636</v>
      </c>
      <c r="M21" s="1">
        <v>7925.1</v>
      </c>
      <c r="N21" s="1">
        <v>8131.1</v>
      </c>
      <c r="O21" s="1">
        <v>9442.7000000000007</v>
      </c>
      <c r="P21" s="1">
        <v>9834.7000000000007</v>
      </c>
      <c r="Q21" s="1">
        <v>9540.7999999999993</v>
      </c>
      <c r="R21" s="1">
        <v>12777.3</v>
      </c>
      <c r="S21" s="1">
        <v>13156.1</v>
      </c>
      <c r="T21" s="1">
        <v>13214.9</v>
      </c>
      <c r="U21" s="1">
        <v>21467.1</v>
      </c>
      <c r="V21" s="1">
        <v>21675.1</v>
      </c>
      <c r="W21" s="1">
        <v>22022.1</v>
      </c>
      <c r="X21" s="1">
        <v>19082.400000000001</v>
      </c>
      <c r="Y21" s="1">
        <v>20237</v>
      </c>
      <c r="Z21" s="1">
        <v>19926.3</v>
      </c>
      <c r="AA21" s="1">
        <v>20634.2</v>
      </c>
      <c r="AB21" s="1">
        <v>20923.2</v>
      </c>
      <c r="AC21" s="1">
        <v>20187.099999999999</v>
      </c>
    </row>
    <row r="22" spans="3:29">
      <c r="E22" s="1" t="s">
        <v>11</v>
      </c>
      <c r="F22" s="1">
        <v>250215</v>
      </c>
      <c r="G22" s="1">
        <v>254183.2</v>
      </c>
      <c r="H22" s="1">
        <v>256332.9</v>
      </c>
      <c r="I22" s="1">
        <v>218045</v>
      </c>
      <c r="J22" s="1">
        <v>202367.9</v>
      </c>
      <c r="K22" s="1">
        <v>209211.5</v>
      </c>
      <c r="L22" s="1">
        <v>183313.4</v>
      </c>
      <c r="M22" s="1">
        <v>185030</v>
      </c>
      <c r="N22" s="1">
        <v>182178.6</v>
      </c>
      <c r="O22" s="1">
        <v>215594.4</v>
      </c>
      <c r="P22" s="1">
        <v>217060.9</v>
      </c>
      <c r="Q22" s="1">
        <v>216369.7</v>
      </c>
      <c r="R22" s="1">
        <v>171297.2</v>
      </c>
      <c r="S22" s="1">
        <v>173939.3</v>
      </c>
      <c r="T22" s="1">
        <v>173561.2</v>
      </c>
      <c r="U22" s="1">
        <v>139453.6</v>
      </c>
      <c r="V22" s="1">
        <v>140089.4</v>
      </c>
      <c r="W22" s="1">
        <v>141295.1</v>
      </c>
      <c r="X22" s="1">
        <v>95115.4</v>
      </c>
      <c r="Y22" s="1">
        <v>94599.7</v>
      </c>
      <c r="Z22" s="1">
        <v>94251.6</v>
      </c>
      <c r="AA22" s="1">
        <v>87952.6</v>
      </c>
      <c r="AB22" s="1">
        <v>88887.3</v>
      </c>
      <c r="AC22" s="1">
        <v>88754.2</v>
      </c>
    </row>
    <row r="23" spans="3:29">
      <c r="E23" s="1" t="s">
        <v>43</v>
      </c>
      <c r="F23" s="1">
        <v>544.6</v>
      </c>
      <c r="G23" s="1">
        <v>610.4</v>
      </c>
      <c r="H23" s="1">
        <v>557.20000000000005</v>
      </c>
      <c r="I23" s="1">
        <v>560.1</v>
      </c>
      <c r="J23" s="1">
        <v>565.29999999999995</v>
      </c>
      <c r="K23" s="1">
        <v>518.1</v>
      </c>
      <c r="L23" s="1">
        <v>24162.2</v>
      </c>
      <c r="M23" s="1">
        <v>23826.7</v>
      </c>
      <c r="N23" s="1">
        <v>24388.5</v>
      </c>
      <c r="O23" s="1">
        <v>29937</v>
      </c>
      <c r="P23" s="1">
        <v>29700.799999999999</v>
      </c>
      <c r="Q23" s="1">
        <v>30199.5</v>
      </c>
      <c r="R23" s="1">
        <v>42344.800000000003</v>
      </c>
      <c r="S23" s="1">
        <v>41985.1</v>
      </c>
      <c r="T23" s="1">
        <v>42788.3</v>
      </c>
      <c r="U23" s="1">
        <v>66723.3</v>
      </c>
      <c r="V23" s="1">
        <v>67835.5</v>
      </c>
      <c r="W23" s="1">
        <v>66579.199999999997</v>
      </c>
      <c r="X23" s="1">
        <v>63795.3</v>
      </c>
      <c r="Y23" s="1">
        <v>64190.5</v>
      </c>
      <c r="Z23" s="1">
        <v>62352.7</v>
      </c>
      <c r="AA23" s="1">
        <v>59291.8</v>
      </c>
      <c r="AB23" s="1">
        <v>60162.9</v>
      </c>
      <c r="AC23" s="1">
        <v>60605.9</v>
      </c>
    </row>
    <row r="24" spans="3:29">
      <c r="E24" s="1" t="s">
        <v>12</v>
      </c>
      <c r="F24" s="1">
        <v>88.8</v>
      </c>
      <c r="G24" s="1">
        <v>105.4</v>
      </c>
      <c r="H24" s="1">
        <v>107.8</v>
      </c>
      <c r="I24" s="1">
        <v>102</v>
      </c>
      <c r="J24" s="1">
        <v>101.7</v>
      </c>
      <c r="K24" s="1">
        <v>107.8</v>
      </c>
      <c r="L24" s="1">
        <v>20394.599999999999</v>
      </c>
      <c r="M24" s="1">
        <v>19757.3</v>
      </c>
      <c r="N24" s="1">
        <v>20155</v>
      </c>
      <c r="O24" s="1">
        <v>30781.8</v>
      </c>
      <c r="P24" s="1">
        <v>30608.9</v>
      </c>
      <c r="Q24" s="1">
        <v>30873</v>
      </c>
      <c r="R24" s="1">
        <v>38298.1</v>
      </c>
      <c r="S24" s="1">
        <v>39117.9</v>
      </c>
      <c r="T24" s="1">
        <v>37257.5</v>
      </c>
      <c r="U24" s="1">
        <v>99370.7</v>
      </c>
      <c r="V24" s="1">
        <v>100944.8</v>
      </c>
      <c r="W24" s="1">
        <v>98261</v>
      </c>
      <c r="X24" s="1">
        <v>95214.9</v>
      </c>
      <c r="Y24" s="1">
        <v>95953.4</v>
      </c>
      <c r="Z24" s="1">
        <v>93619.9</v>
      </c>
      <c r="AA24" s="1">
        <v>81970.899999999994</v>
      </c>
      <c r="AB24" s="1">
        <v>80923.100000000006</v>
      </c>
      <c r="AC24" s="1">
        <v>81589.600000000006</v>
      </c>
    </row>
    <row r="25" spans="3:29">
      <c r="E25" s="1" t="s">
        <v>44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1029.8</v>
      </c>
      <c r="M25" s="1">
        <v>1047.5</v>
      </c>
      <c r="N25" s="1">
        <v>1074.7</v>
      </c>
      <c r="O25" s="1">
        <v>1439</v>
      </c>
      <c r="P25" s="1">
        <v>1471.9</v>
      </c>
      <c r="Q25" s="1">
        <v>1426.5</v>
      </c>
      <c r="R25" s="1">
        <v>1707.9</v>
      </c>
      <c r="S25" s="1">
        <v>1756.1</v>
      </c>
      <c r="T25" s="1">
        <v>1858.5</v>
      </c>
      <c r="U25" s="1">
        <v>1590</v>
      </c>
      <c r="V25" s="1">
        <v>1624.6</v>
      </c>
      <c r="W25" s="1">
        <v>1621.8</v>
      </c>
      <c r="X25" s="1">
        <v>2077.6</v>
      </c>
      <c r="Y25" s="1">
        <v>2072.8000000000002</v>
      </c>
      <c r="Z25" s="1">
        <v>2084.1999999999998</v>
      </c>
      <c r="AA25" s="1">
        <v>1573.5</v>
      </c>
      <c r="AB25" s="1">
        <v>1644.7</v>
      </c>
      <c r="AC25" s="1">
        <v>1659.8</v>
      </c>
    </row>
    <row r="26" spans="3:29">
      <c r="E26" s="1" t="s">
        <v>13</v>
      </c>
      <c r="F26" s="1">
        <v>86195.4</v>
      </c>
      <c r="G26" s="1">
        <v>85304.656000000003</v>
      </c>
      <c r="H26" s="1">
        <v>86119.273000000001</v>
      </c>
      <c r="I26" s="1">
        <v>74729.2</v>
      </c>
      <c r="J26" s="1">
        <v>72717.600000000006</v>
      </c>
      <c r="K26" s="1">
        <v>75145.3</v>
      </c>
      <c r="L26" s="1">
        <v>66409</v>
      </c>
      <c r="M26" s="1">
        <v>65530</v>
      </c>
      <c r="N26" s="1">
        <v>63315.6</v>
      </c>
      <c r="O26" s="1">
        <v>56245.8</v>
      </c>
      <c r="P26" s="1">
        <v>55156.3</v>
      </c>
      <c r="Q26" s="1">
        <v>55553.8</v>
      </c>
      <c r="R26" s="1">
        <v>40462.9</v>
      </c>
      <c r="S26" s="1">
        <v>41335.9</v>
      </c>
      <c r="T26" s="1">
        <v>41817</v>
      </c>
      <c r="U26" s="1">
        <v>27421.4</v>
      </c>
      <c r="V26" s="1">
        <v>27904.3</v>
      </c>
      <c r="W26" s="1">
        <v>28295.5</v>
      </c>
      <c r="X26" s="1">
        <v>15029.2</v>
      </c>
      <c r="Y26" s="1">
        <v>15166.8</v>
      </c>
      <c r="Z26" s="1">
        <v>15337.1</v>
      </c>
      <c r="AA26" s="1">
        <v>14834.7</v>
      </c>
      <c r="AB26" s="1">
        <v>14858</v>
      </c>
      <c r="AC26" s="1">
        <v>14769.8</v>
      </c>
    </row>
    <row r="27" spans="3:29">
      <c r="E27" s="1" t="s">
        <v>14</v>
      </c>
      <c r="F27" s="1">
        <v>19330.388999999999</v>
      </c>
      <c r="G27" s="1">
        <v>19224.428</v>
      </c>
      <c r="H27" s="1">
        <v>20103.203000000001</v>
      </c>
      <c r="I27" s="1">
        <v>15560.5</v>
      </c>
      <c r="J27" s="1">
        <v>14201.1</v>
      </c>
      <c r="K27" s="1">
        <v>15866</v>
      </c>
      <c r="L27" s="1">
        <v>31054.799999999999</v>
      </c>
      <c r="M27" s="1">
        <v>29696.3</v>
      </c>
      <c r="N27" s="1">
        <v>30809.200000000001</v>
      </c>
      <c r="O27" s="1">
        <v>32643.200000000001</v>
      </c>
      <c r="P27" s="1">
        <v>32967</v>
      </c>
      <c r="Q27" s="1">
        <v>32305.7</v>
      </c>
      <c r="R27" s="1">
        <v>19850.8</v>
      </c>
      <c r="S27" s="1">
        <v>20115.5</v>
      </c>
      <c r="T27" s="1">
        <v>20155.8</v>
      </c>
      <c r="U27" s="1">
        <v>15656.3</v>
      </c>
      <c r="V27" s="1">
        <v>15729.9</v>
      </c>
      <c r="W27" s="1">
        <v>15877.5</v>
      </c>
      <c r="X27" s="1">
        <v>9277.6</v>
      </c>
      <c r="Y27" s="1">
        <v>9202.1</v>
      </c>
      <c r="Z27" s="1">
        <v>9493.7000000000007</v>
      </c>
      <c r="AA27" s="1">
        <v>15406.9</v>
      </c>
      <c r="AB27" s="1">
        <v>15489.9</v>
      </c>
      <c r="AC27" s="1">
        <v>15271.6</v>
      </c>
    </row>
    <row r="28" spans="3:29">
      <c r="E28" s="1" t="s">
        <v>15</v>
      </c>
      <c r="F28" s="1">
        <v>5643.3</v>
      </c>
      <c r="G28" s="1">
        <v>5011.3</v>
      </c>
      <c r="H28" s="1">
        <v>5444.8</v>
      </c>
      <c r="I28" s="1">
        <v>4767.1000000000004</v>
      </c>
      <c r="J28" s="1">
        <v>4675.5</v>
      </c>
      <c r="K28" s="1">
        <v>4767.1000000000004</v>
      </c>
      <c r="L28" s="1">
        <v>3522.5</v>
      </c>
      <c r="M28" s="1">
        <v>3608</v>
      </c>
      <c r="N28" s="1">
        <v>3559.7</v>
      </c>
      <c r="O28" s="1">
        <v>2391.4</v>
      </c>
      <c r="P28" s="1">
        <v>2443.5</v>
      </c>
      <c r="Q28" s="1">
        <v>2297.1999999999998</v>
      </c>
      <c r="R28" s="1">
        <v>1704.3</v>
      </c>
      <c r="S28" s="1">
        <v>1731</v>
      </c>
      <c r="T28" s="1">
        <v>1649.7</v>
      </c>
      <c r="U28" s="1">
        <v>894.9</v>
      </c>
      <c r="V28" s="1">
        <v>925</v>
      </c>
      <c r="W28" s="1">
        <v>995.5</v>
      </c>
      <c r="X28" s="1">
        <v>362.3</v>
      </c>
      <c r="Y28" s="1">
        <v>386.1</v>
      </c>
      <c r="Z28" s="1">
        <v>362.3</v>
      </c>
      <c r="AA28" s="1">
        <v>420.7</v>
      </c>
      <c r="AB28" s="1">
        <v>470.2</v>
      </c>
      <c r="AC28" s="1">
        <v>430</v>
      </c>
    </row>
    <row r="29" spans="3:29">
      <c r="E29" s="1" t="s">
        <v>16</v>
      </c>
      <c r="F29" s="1">
        <v>1231.5</v>
      </c>
      <c r="G29" s="1">
        <v>1334.4</v>
      </c>
      <c r="H29" s="1">
        <v>1208.2</v>
      </c>
      <c r="I29" s="1">
        <v>1071.0999999999999</v>
      </c>
      <c r="J29" s="1">
        <v>1038.4000000000001</v>
      </c>
      <c r="K29" s="1">
        <v>1042.7</v>
      </c>
      <c r="L29" s="1">
        <v>2708.6</v>
      </c>
      <c r="M29" s="1">
        <v>2755.1</v>
      </c>
      <c r="N29" s="1">
        <v>2658.5</v>
      </c>
      <c r="O29" s="1">
        <v>1358.7</v>
      </c>
      <c r="P29" s="1">
        <v>1254</v>
      </c>
      <c r="Q29" s="1">
        <v>1348.2</v>
      </c>
      <c r="R29" s="1">
        <v>457.4</v>
      </c>
      <c r="S29" s="1">
        <v>339.2</v>
      </c>
      <c r="T29" s="1">
        <v>421.7</v>
      </c>
      <c r="U29" s="1">
        <v>315.10000000000002</v>
      </c>
      <c r="V29" s="1">
        <v>419.9</v>
      </c>
      <c r="W29" s="1">
        <v>351.6</v>
      </c>
      <c r="X29" s="1">
        <v>86.3</v>
      </c>
      <c r="Y29" s="1">
        <v>100.4</v>
      </c>
      <c r="Z29" s="1">
        <v>94</v>
      </c>
      <c r="AA29" s="1">
        <v>267.8</v>
      </c>
      <c r="AB29" s="1">
        <v>238.9</v>
      </c>
      <c r="AC29" s="1">
        <v>292.2</v>
      </c>
    </row>
    <row r="30" spans="3:29">
      <c r="E30" s="1" t="s">
        <v>17</v>
      </c>
      <c r="F30" s="1">
        <v>1951.2</v>
      </c>
      <c r="G30" s="1">
        <v>1789.3</v>
      </c>
      <c r="H30" s="1">
        <v>1942.9</v>
      </c>
      <c r="I30" s="1">
        <v>1169.8</v>
      </c>
      <c r="J30" s="1">
        <v>1210.0999999999999</v>
      </c>
      <c r="K30" s="1">
        <v>1299.5</v>
      </c>
      <c r="L30" s="1">
        <v>433.8</v>
      </c>
      <c r="M30" s="1">
        <v>512.9</v>
      </c>
      <c r="N30" s="1">
        <v>598.1</v>
      </c>
      <c r="O30" s="1">
        <v>1022.8</v>
      </c>
      <c r="P30" s="1">
        <v>876.5</v>
      </c>
      <c r="Q30" s="1">
        <v>1085.4000000000001</v>
      </c>
      <c r="R30" s="1">
        <v>1318.9</v>
      </c>
      <c r="S30" s="1">
        <v>1218.2</v>
      </c>
      <c r="T30" s="1">
        <v>1228.0999999999999</v>
      </c>
      <c r="U30" s="1">
        <v>1041</v>
      </c>
      <c r="V30" s="1">
        <v>1067.5999999999999</v>
      </c>
      <c r="W30" s="1">
        <v>984.2</v>
      </c>
      <c r="X30" s="1">
        <v>581.4</v>
      </c>
      <c r="Y30" s="1">
        <v>601.79999999999995</v>
      </c>
      <c r="Z30" s="1">
        <v>649.1</v>
      </c>
      <c r="AA30" s="1">
        <v>443.9</v>
      </c>
      <c r="AB30" s="1">
        <v>472.3</v>
      </c>
      <c r="AC30" s="1">
        <v>421.2</v>
      </c>
    </row>
    <row r="31" spans="3:29">
      <c r="E31" s="1" t="s">
        <v>18</v>
      </c>
      <c r="F31" s="1">
        <v>15744.7</v>
      </c>
      <c r="G31" s="1">
        <v>15870.2</v>
      </c>
      <c r="H31" s="1">
        <v>15920.2</v>
      </c>
      <c r="I31" s="1">
        <v>14038.3</v>
      </c>
      <c r="J31" s="1">
        <v>13578.4</v>
      </c>
      <c r="K31" s="1">
        <v>13773.6</v>
      </c>
      <c r="L31" s="1">
        <v>34985.699999999997</v>
      </c>
      <c r="M31" s="1">
        <v>35382.199999999997</v>
      </c>
      <c r="N31" s="1">
        <v>35859.9</v>
      </c>
      <c r="O31" s="1">
        <v>48800.1</v>
      </c>
      <c r="P31" s="1">
        <v>49729.3</v>
      </c>
      <c r="Q31" s="1">
        <v>49184.9</v>
      </c>
      <c r="R31" s="1">
        <v>49392.5</v>
      </c>
      <c r="S31" s="1">
        <v>51028.6</v>
      </c>
      <c r="T31" s="1">
        <v>50479.8</v>
      </c>
      <c r="U31" s="1">
        <v>77098.5</v>
      </c>
      <c r="V31" s="1">
        <v>76183.399999999994</v>
      </c>
      <c r="W31" s="1">
        <v>74720.2</v>
      </c>
      <c r="X31" s="1">
        <v>78433.8</v>
      </c>
      <c r="Y31" s="1">
        <v>77634.2</v>
      </c>
      <c r="Z31" s="1">
        <v>77007.199999999997</v>
      </c>
      <c r="AA31" s="1">
        <v>82274.2</v>
      </c>
      <c r="AB31" s="1">
        <v>81719.899999999994</v>
      </c>
      <c r="AC31" s="1">
        <v>81492.2</v>
      </c>
    </row>
    <row r="32" spans="3:29">
      <c r="E32" s="1" t="s">
        <v>19</v>
      </c>
      <c r="F32" s="1">
        <v>869.9</v>
      </c>
      <c r="G32" s="1">
        <v>976.6</v>
      </c>
      <c r="H32" s="1">
        <v>865.5</v>
      </c>
      <c r="I32" s="1">
        <v>1041.9000000000001</v>
      </c>
      <c r="J32" s="1">
        <v>1049.8</v>
      </c>
      <c r="K32" s="1">
        <v>1043.8</v>
      </c>
      <c r="L32" s="1">
        <v>2900.2</v>
      </c>
      <c r="M32" s="1">
        <v>3015.4</v>
      </c>
      <c r="N32" s="1">
        <v>2978.1</v>
      </c>
      <c r="O32" s="1">
        <v>5891.7</v>
      </c>
      <c r="P32" s="1">
        <v>6020.3</v>
      </c>
      <c r="Q32" s="1">
        <v>5891.7</v>
      </c>
      <c r="R32" s="1">
        <v>6393.8</v>
      </c>
      <c r="S32" s="1">
        <v>6505.1</v>
      </c>
      <c r="T32" s="1">
        <v>6543.5</v>
      </c>
      <c r="U32" s="1">
        <v>9447.2000000000007</v>
      </c>
      <c r="V32" s="1">
        <v>9617.6</v>
      </c>
      <c r="W32" s="1">
        <v>9451.2999999999993</v>
      </c>
      <c r="X32" s="1">
        <v>9186.2999999999993</v>
      </c>
      <c r="Y32" s="1">
        <v>9330.9</v>
      </c>
      <c r="Z32" s="1">
        <v>9216.7999999999993</v>
      </c>
      <c r="AA32" s="1">
        <v>9460.7000000000007</v>
      </c>
      <c r="AB32" s="1">
        <v>9664.1</v>
      </c>
      <c r="AC32" s="1">
        <v>9508.9</v>
      </c>
    </row>
    <row r="33" spans="3:29">
      <c r="E33" s="1" t="s">
        <v>47</v>
      </c>
      <c r="F33" s="1">
        <v>244267.9</v>
      </c>
      <c r="G33" s="1">
        <v>251011.7</v>
      </c>
      <c r="H33" s="1">
        <v>254078.3</v>
      </c>
      <c r="I33" s="1">
        <v>208693.9</v>
      </c>
      <c r="J33" s="1">
        <v>204511.7</v>
      </c>
      <c r="K33" s="1">
        <v>208459.2</v>
      </c>
      <c r="L33" s="1">
        <v>182440.7</v>
      </c>
      <c r="M33" s="1">
        <v>178047.1</v>
      </c>
      <c r="N33" s="1">
        <v>179959.9</v>
      </c>
      <c r="O33" s="1">
        <v>210943.4</v>
      </c>
      <c r="P33" s="1">
        <v>207581.7</v>
      </c>
      <c r="Q33" s="1">
        <v>204797.5</v>
      </c>
      <c r="R33" s="1">
        <v>175396.8</v>
      </c>
      <c r="S33" s="1">
        <v>175924.2</v>
      </c>
      <c r="T33" s="1">
        <v>176589.3</v>
      </c>
      <c r="U33" s="1">
        <v>143660.79999999999</v>
      </c>
      <c r="V33" s="1">
        <v>144799.4</v>
      </c>
      <c r="W33" s="1">
        <v>145274.29999999999</v>
      </c>
      <c r="X33" s="1">
        <v>100647.6</v>
      </c>
      <c r="Y33" s="1">
        <v>99778.3</v>
      </c>
      <c r="Z33" s="1">
        <v>101517.2</v>
      </c>
      <c r="AA33" s="1">
        <v>97778.5</v>
      </c>
      <c r="AB33" s="1">
        <v>96175.4</v>
      </c>
      <c r="AC33" s="1">
        <v>98326.1</v>
      </c>
    </row>
    <row r="34" spans="3:29">
      <c r="E34" s="1" t="s">
        <v>48</v>
      </c>
      <c r="F34" s="1">
        <v>306073.90000000002</v>
      </c>
      <c r="G34" s="1">
        <v>313970.2</v>
      </c>
      <c r="H34" s="1">
        <v>315031.90000000002</v>
      </c>
      <c r="I34" s="1">
        <v>257228.3</v>
      </c>
      <c r="J34" s="1">
        <v>254148.3</v>
      </c>
      <c r="K34" s="1">
        <v>259516.1</v>
      </c>
      <c r="L34" s="1">
        <v>292187</v>
      </c>
      <c r="M34" s="1">
        <v>283170</v>
      </c>
      <c r="N34" s="1">
        <v>279795</v>
      </c>
      <c r="O34" s="1">
        <v>292089.2</v>
      </c>
      <c r="P34" s="1">
        <v>295340.7</v>
      </c>
      <c r="Q34" s="1">
        <v>291442.7</v>
      </c>
      <c r="R34" s="1">
        <v>272964.8</v>
      </c>
      <c r="S34" s="1">
        <v>272074.3</v>
      </c>
      <c r="T34" s="1">
        <v>269076.90000000002</v>
      </c>
      <c r="U34" s="1">
        <v>271738.09999999998</v>
      </c>
      <c r="V34" s="1">
        <v>273490.59999999998</v>
      </c>
      <c r="W34" s="1">
        <v>274902.2</v>
      </c>
      <c r="X34" s="1">
        <v>200582</v>
      </c>
      <c r="Y34" s="1">
        <v>198402.9</v>
      </c>
      <c r="Z34" s="1">
        <v>199854.5</v>
      </c>
      <c r="AA34" s="1">
        <v>184104.4</v>
      </c>
      <c r="AB34" s="1">
        <v>185023.9</v>
      </c>
      <c r="AC34" s="1">
        <v>183324</v>
      </c>
    </row>
    <row r="35" spans="3:29">
      <c r="E35" s="1" t="s">
        <v>50</v>
      </c>
      <c r="F35" s="1">
        <v>11365.4</v>
      </c>
      <c r="G35" s="1">
        <v>10959.4</v>
      </c>
      <c r="H35" s="1">
        <v>11305.4</v>
      </c>
      <c r="I35" s="1">
        <v>8896.6</v>
      </c>
      <c r="J35" s="1">
        <v>9013</v>
      </c>
      <c r="K35" s="1">
        <v>9025.9</v>
      </c>
      <c r="L35" s="1">
        <v>6583.9</v>
      </c>
      <c r="M35" s="1">
        <v>6358.6</v>
      </c>
      <c r="N35" s="1">
        <v>6319.9</v>
      </c>
      <c r="O35" s="1">
        <v>6229.6</v>
      </c>
      <c r="P35" s="1">
        <v>6285.2</v>
      </c>
      <c r="Q35" s="1">
        <v>6678.1</v>
      </c>
      <c r="R35" s="1">
        <v>4074.2</v>
      </c>
      <c r="S35" s="1">
        <v>4058.9</v>
      </c>
      <c r="T35" s="1">
        <v>4040.6</v>
      </c>
      <c r="U35" s="1">
        <v>2067</v>
      </c>
      <c r="V35" s="1">
        <v>2067</v>
      </c>
      <c r="W35" s="1">
        <v>2067</v>
      </c>
      <c r="X35" s="1">
        <v>966</v>
      </c>
      <c r="Y35" s="1">
        <v>1073</v>
      </c>
      <c r="Z35" s="1">
        <v>960.8</v>
      </c>
      <c r="AA35" s="1">
        <v>1031</v>
      </c>
      <c r="AB35" s="1">
        <v>1101.2</v>
      </c>
      <c r="AC35" s="1">
        <v>1112.2</v>
      </c>
    </row>
    <row r="36" spans="3:29">
      <c r="E36" s="1" t="s">
        <v>52</v>
      </c>
      <c r="F36" s="1">
        <v>7086.6</v>
      </c>
      <c r="G36" s="1">
        <v>7577.4</v>
      </c>
      <c r="H36" s="1">
        <v>7463.8</v>
      </c>
      <c r="I36" s="1">
        <v>5713.4</v>
      </c>
      <c r="J36" s="1">
        <v>5713.4</v>
      </c>
      <c r="K36" s="1">
        <v>5713.4</v>
      </c>
      <c r="L36" s="1">
        <v>7517</v>
      </c>
      <c r="M36" s="1">
        <v>7613.9</v>
      </c>
      <c r="N36" s="1">
        <v>7517</v>
      </c>
      <c r="O36" s="1">
        <v>7438.3</v>
      </c>
      <c r="P36" s="1">
        <v>7575.4</v>
      </c>
      <c r="Q36" s="1">
        <v>7665.3</v>
      </c>
      <c r="R36" s="1">
        <v>6114.8</v>
      </c>
      <c r="S36" s="1">
        <v>5839.4</v>
      </c>
      <c r="T36" s="1">
        <v>6114.8</v>
      </c>
      <c r="U36" s="1">
        <v>4857.3999999999996</v>
      </c>
      <c r="V36" s="1">
        <v>4857.3999999999996</v>
      </c>
      <c r="W36" s="1">
        <v>4857.3999999999996</v>
      </c>
      <c r="X36" s="1">
        <v>2944.9</v>
      </c>
      <c r="Y36" s="1">
        <v>2841.2</v>
      </c>
      <c r="Z36" s="1">
        <v>2827.3</v>
      </c>
      <c r="AA36" s="1">
        <v>2650.5</v>
      </c>
      <c r="AB36" s="1">
        <v>2449.9</v>
      </c>
      <c r="AC36" s="1">
        <v>2646.1</v>
      </c>
    </row>
    <row r="37" spans="3:29">
      <c r="E37" s="1" t="s">
        <v>54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2567.6</v>
      </c>
      <c r="M37" s="1">
        <v>2635</v>
      </c>
      <c r="N37" s="1">
        <v>2704.1</v>
      </c>
      <c r="O37" s="1">
        <v>7314.9</v>
      </c>
      <c r="P37" s="1">
        <v>7270.7</v>
      </c>
      <c r="Q37" s="1">
        <v>7138</v>
      </c>
      <c r="R37" s="1">
        <v>6668.8</v>
      </c>
      <c r="S37" s="1">
        <v>6662.7</v>
      </c>
      <c r="T37" s="1">
        <v>7144.8</v>
      </c>
      <c r="U37" s="1">
        <v>27487.3</v>
      </c>
      <c r="V37" s="1">
        <v>27124.3</v>
      </c>
      <c r="W37" s="1">
        <v>27067.5</v>
      </c>
      <c r="X37" s="1">
        <v>16624.8</v>
      </c>
      <c r="Y37" s="1">
        <v>17062.400000000001</v>
      </c>
      <c r="Z37" s="1">
        <v>15467.5</v>
      </c>
      <c r="AA37" s="1">
        <v>15635.7</v>
      </c>
      <c r="AB37" s="1">
        <v>14995.6</v>
      </c>
      <c r="AC37" s="1">
        <v>15507.2</v>
      </c>
    </row>
    <row r="38" spans="3:29">
      <c r="E38" s="1" t="s">
        <v>20</v>
      </c>
      <c r="F38" s="1">
        <v>3259.4</v>
      </c>
      <c r="G38" s="1">
        <v>3183.5</v>
      </c>
      <c r="H38" s="1">
        <v>3186.9</v>
      </c>
      <c r="I38" s="1">
        <v>2766.9</v>
      </c>
      <c r="J38" s="1">
        <v>2781.1</v>
      </c>
      <c r="K38" s="1">
        <v>2592.6</v>
      </c>
      <c r="L38" s="1">
        <v>2393.8000000000002</v>
      </c>
      <c r="M38" s="1">
        <v>2421.1999999999998</v>
      </c>
      <c r="N38" s="1">
        <v>2443.4</v>
      </c>
      <c r="O38" s="1">
        <v>1910.2</v>
      </c>
      <c r="P38" s="1">
        <v>1775.5</v>
      </c>
      <c r="Q38" s="1">
        <v>1749.3</v>
      </c>
      <c r="R38" s="1">
        <v>1040.3</v>
      </c>
      <c r="S38" s="1">
        <v>1067</v>
      </c>
      <c r="T38" s="1">
        <v>1065</v>
      </c>
      <c r="U38" s="1">
        <v>792.6</v>
      </c>
      <c r="V38" s="1">
        <v>812.1</v>
      </c>
      <c r="W38" s="1">
        <v>800.1</v>
      </c>
      <c r="X38" s="1">
        <v>249.4</v>
      </c>
      <c r="Y38" s="1">
        <v>188.4</v>
      </c>
      <c r="Z38" s="1">
        <v>202.7</v>
      </c>
      <c r="AA38" s="1">
        <v>190</v>
      </c>
      <c r="AB38" s="1">
        <v>220</v>
      </c>
      <c r="AC38" s="1">
        <v>225.7</v>
      </c>
    </row>
    <row r="40" spans="3:29">
      <c r="C40" s="26"/>
      <c r="D40" s="26"/>
      <c r="E40" s="1" t="s">
        <v>0</v>
      </c>
      <c r="F40" s="26" t="s">
        <v>1</v>
      </c>
      <c r="G40" s="26"/>
      <c r="H40" s="26"/>
      <c r="I40" s="26" t="s">
        <v>2</v>
      </c>
      <c r="J40" s="26"/>
      <c r="K40" s="26"/>
      <c r="L40" s="26" t="s">
        <v>3</v>
      </c>
      <c r="M40" s="26"/>
      <c r="N40" s="26"/>
      <c r="O40" s="26" t="s">
        <v>4</v>
      </c>
      <c r="P40" s="26"/>
      <c r="Q40" s="26"/>
      <c r="R40" s="26" t="s">
        <v>5</v>
      </c>
      <c r="S40" s="26"/>
      <c r="T40" s="26"/>
      <c r="U40" s="26" t="s">
        <v>6</v>
      </c>
      <c r="V40" s="26"/>
      <c r="W40" s="26"/>
      <c r="X40" s="26" t="s">
        <v>7</v>
      </c>
      <c r="Y40" s="26"/>
      <c r="Z40" s="26"/>
      <c r="AA40" s="26" t="s">
        <v>8</v>
      </c>
      <c r="AB40" s="26"/>
      <c r="AC40" s="26"/>
    </row>
    <row r="41" spans="3:29">
      <c r="C41" s="1" t="s">
        <v>107</v>
      </c>
      <c r="D41" s="1" t="s">
        <v>9</v>
      </c>
      <c r="E41" s="1" t="s">
        <v>10</v>
      </c>
      <c r="F41" s="1" t="s">
        <v>108</v>
      </c>
      <c r="G41" s="1" t="s">
        <v>56</v>
      </c>
      <c r="H41" s="3" t="s">
        <v>57</v>
      </c>
      <c r="I41" s="1" t="s">
        <v>108</v>
      </c>
      <c r="J41" s="1" t="s">
        <v>56</v>
      </c>
      <c r="K41" s="3" t="s">
        <v>57</v>
      </c>
      <c r="L41" s="1" t="s">
        <v>108</v>
      </c>
      <c r="M41" s="1" t="s">
        <v>56</v>
      </c>
      <c r="N41" s="3" t="s">
        <v>57</v>
      </c>
      <c r="O41" s="1" t="s">
        <v>108</v>
      </c>
      <c r="P41" s="1" t="s">
        <v>56</v>
      </c>
      <c r="Q41" s="3" t="s">
        <v>57</v>
      </c>
      <c r="R41" s="1" t="s">
        <v>108</v>
      </c>
      <c r="S41" s="1" t="s">
        <v>56</v>
      </c>
      <c r="T41" s="3" t="s">
        <v>57</v>
      </c>
      <c r="U41" s="1" t="s">
        <v>108</v>
      </c>
      <c r="V41" s="1" t="s">
        <v>56</v>
      </c>
      <c r="W41" s="3" t="s">
        <v>57</v>
      </c>
      <c r="X41" s="1" t="s">
        <v>108</v>
      </c>
      <c r="Y41" s="1" t="s">
        <v>56</v>
      </c>
      <c r="Z41" s="3" t="s">
        <v>57</v>
      </c>
      <c r="AA41" s="1" t="s">
        <v>108</v>
      </c>
      <c r="AB41" s="1" t="s">
        <v>56</v>
      </c>
      <c r="AC41" s="3" t="s">
        <v>57</v>
      </c>
    </row>
    <row r="42" spans="3:29">
      <c r="C42" s="1">
        <v>15834.4</v>
      </c>
      <c r="D42" s="4">
        <v>154.11000000000001</v>
      </c>
      <c r="E42" s="1" t="s">
        <v>42</v>
      </c>
      <c r="F42" s="1">
        <f t="shared" ref="F42:F56" si="0">0.04*D42*F21/C42*10</f>
        <v>2.1565998301167082</v>
      </c>
      <c r="G42" s="1">
        <f t="shared" ref="G42:G56" si="1">0.04*D42*G21/C42*10</f>
        <v>2.0788499219421013</v>
      </c>
      <c r="H42" s="1">
        <f t="shared" ref="H42:H56" si="2">0.04*D42*H21/C42*10</f>
        <v>2.2343497382913151</v>
      </c>
      <c r="I42" s="1">
        <f t="shared" ref="I42:I56" si="3">0.04*D42*I21/C42*10</f>
        <v>2.1135330419845397</v>
      </c>
      <c r="J42" s="1">
        <f t="shared" ref="J42:J56" si="4">0.04*D42*J21/C42*10</f>
        <v>1.9103161976456327</v>
      </c>
      <c r="K42" s="1">
        <f t="shared" ref="K42:K56" si="5">0.04*D42*K21/C42*10</f>
        <v>2.0901747840145508</v>
      </c>
      <c r="L42" s="1">
        <f t="shared" ref="L42:L56" si="6">0.04*D42*L21/C42*10</f>
        <v>29.727276309806502</v>
      </c>
      <c r="M42" s="1">
        <f t="shared" ref="M42:M56" si="7">0.04*D42*M21/C42*10</f>
        <v>30.85275503966049</v>
      </c>
      <c r="N42" s="1">
        <f t="shared" ref="N42:N56" si="8">0.04*D42*N21/C42*10</f>
        <v>31.654721896630129</v>
      </c>
      <c r="O42" s="1">
        <f t="shared" ref="O42:O56" si="9">0.04*D42*O21/C42*10</f>
        <v>36.760837088869806</v>
      </c>
      <c r="P42" s="1">
        <f t="shared" ref="P42:P56" si="10">0.04*D42*P21/C42*10</f>
        <v>38.286909942909119</v>
      </c>
      <c r="Q42" s="1">
        <f t="shared" ref="Q42:Q56" si="11">0.04*D42*Q21/C42*10</f>
        <v>37.14274460667913</v>
      </c>
      <c r="R42" s="1">
        <f t="shared" ref="R42:R56" si="12">0.04*D42*R21/C42*10</f>
        <v>49.742578259990907</v>
      </c>
      <c r="S42" s="1">
        <f t="shared" ref="S42:S56" si="13">0.04*D42*S21/C42*10</f>
        <v>51.217262946496248</v>
      </c>
      <c r="T42" s="1">
        <f t="shared" ref="T42:T56" si="14">0.04*D42*T21/C42*10</f>
        <v>51.446173874602138</v>
      </c>
      <c r="U42" s="1">
        <f t="shared" ref="U42:U56" si="15">0.04*D42*U21/C42*10</f>
        <v>83.572343277926535</v>
      </c>
      <c r="V42" s="1">
        <f t="shared" ref="V42:V56" si="16">0.04*V21*D42/C42*10</f>
        <v>84.382096220886183</v>
      </c>
      <c r="W42" s="1">
        <f t="shared" ref="W42:W56" si="17">0.04*W21*D42/C42*10</f>
        <v>85.732982140150568</v>
      </c>
      <c r="X42" s="1">
        <f t="shared" ref="X42:X56" si="18">0.04*X21*D42/C42*10</f>
        <v>74.288603647754272</v>
      </c>
      <c r="Y42" s="1">
        <f t="shared" ref="Y42:Y56" si="19">0.04*Y21*D42/C42*10</f>
        <v>78.783511089779225</v>
      </c>
      <c r="Z42" s="1">
        <f t="shared" ref="Z42:Z56" si="20">0.04*Z21*D42/C42*10</f>
        <v>77.57394263123328</v>
      </c>
      <c r="AA42" s="1">
        <f t="shared" ref="AA42:AA56" si="21">0.04*AA21*D42/C42*10</f>
        <v>80.32982776739253</v>
      </c>
      <c r="AB42" s="1">
        <f t="shared" ref="AB42:AB56" si="22">0.04*AB21*D42/C42*10</f>
        <v>81.454917192947022</v>
      </c>
      <c r="AC42" s="1">
        <f t="shared" ref="AC42:AC56" si="23">0.04*AC21*D42/C42*10</f>
        <v>78.589248244328815</v>
      </c>
    </row>
    <row r="43" spans="3:29">
      <c r="C43" s="1">
        <v>96379.3</v>
      </c>
      <c r="D43" s="4">
        <v>466.38</v>
      </c>
      <c r="E43" s="1" t="s">
        <v>11</v>
      </c>
      <c r="F43" s="1">
        <f t="shared" si="0"/>
        <v>484.31674311807615</v>
      </c>
      <c r="G43" s="1">
        <f t="shared" si="1"/>
        <v>491.9976003809947</v>
      </c>
      <c r="H43" s="1">
        <f t="shared" si="2"/>
        <v>496.15856476235047</v>
      </c>
      <c r="I43" s="1">
        <f t="shared" si="3"/>
        <v>422.04841537550072</v>
      </c>
      <c r="J43" s="1">
        <f t="shared" si="4"/>
        <v>391.70378370459218</v>
      </c>
      <c r="K43" s="1">
        <f t="shared" si="5"/>
        <v>404.95027197748897</v>
      </c>
      <c r="L43" s="1">
        <f t="shared" si="6"/>
        <v>354.82184864177265</v>
      </c>
      <c r="M43" s="1">
        <f t="shared" si="7"/>
        <v>358.14450364341718</v>
      </c>
      <c r="N43" s="1">
        <f t="shared" si="8"/>
        <v>352.6253270899457</v>
      </c>
      <c r="O43" s="1">
        <f t="shared" si="9"/>
        <v>417.3050282456918</v>
      </c>
      <c r="P43" s="1">
        <f t="shared" si="10"/>
        <v>420.14358909848903</v>
      </c>
      <c r="Q43" s="1">
        <f t="shared" si="11"/>
        <v>418.80570075109489</v>
      </c>
      <c r="R43" s="1">
        <f t="shared" si="12"/>
        <v>331.56326363026091</v>
      </c>
      <c r="S43" s="1">
        <f t="shared" si="13"/>
        <v>336.67731861094649</v>
      </c>
      <c r="T43" s="1">
        <f t="shared" si="14"/>
        <v>335.94546736072999</v>
      </c>
      <c r="U43" s="1">
        <f t="shared" si="15"/>
        <v>269.92671649617711</v>
      </c>
      <c r="V43" s="1">
        <f t="shared" si="16"/>
        <v>271.15737247313479</v>
      </c>
      <c r="W43" s="1">
        <f t="shared" si="17"/>
        <v>273.49112823189211</v>
      </c>
      <c r="X43" s="1">
        <f t="shared" si="18"/>
        <v>184.10559218421383</v>
      </c>
      <c r="Y43" s="1">
        <f t="shared" si="19"/>
        <v>183.10740205002526</v>
      </c>
      <c r="Z43" s="1">
        <f t="shared" si="20"/>
        <v>182.43361887044213</v>
      </c>
      <c r="AA43" s="1">
        <f t="shared" si="21"/>
        <v>170.24125963977741</v>
      </c>
      <c r="AB43" s="1">
        <f t="shared" si="22"/>
        <v>172.05046716047949</v>
      </c>
      <c r="AC43" s="1">
        <f t="shared" si="23"/>
        <v>171.79283848710253</v>
      </c>
    </row>
    <row r="44" spans="3:29">
      <c r="C44" s="1">
        <v>15834.4</v>
      </c>
      <c r="D44" s="4">
        <v>154.11000000000001</v>
      </c>
      <c r="E44" s="1" t="s">
        <v>55</v>
      </c>
      <c r="F44" s="1">
        <f t="shared" si="0"/>
        <v>2.1201512150760373</v>
      </c>
      <c r="G44" s="1">
        <f t="shared" si="1"/>
        <v>2.3763134441469207</v>
      </c>
      <c r="H44" s="1">
        <f t="shared" si="2"/>
        <v>2.1692035568130148</v>
      </c>
      <c r="I44" s="1">
        <f t="shared" si="3"/>
        <v>2.1804933814985099</v>
      </c>
      <c r="J44" s="1">
        <f t="shared" si="4"/>
        <v>2.2007372050725005</v>
      </c>
      <c r="K44" s="1">
        <f t="shared" si="5"/>
        <v>2.0169855757085839</v>
      </c>
      <c r="L44" s="1">
        <f t="shared" si="6"/>
        <v>94.064483453746291</v>
      </c>
      <c r="M44" s="1">
        <f t="shared" si="7"/>
        <v>92.758367528924381</v>
      </c>
      <c r="N44" s="1">
        <f t="shared" si="8"/>
        <v>94.945479083514371</v>
      </c>
      <c r="O44" s="1">
        <f t="shared" si="9"/>
        <v>116.54602814126208</v>
      </c>
      <c r="P44" s="1">
        <f t="shared" si="10"/>
        <v>115.62649138584348</v>
      </c>
      <c r="Q44" s="1">
        <f t="shared" si="11"/>
        <v>117.56795192744912</v>
      </c>
      <c r="R44" s="1">
        <f t="shared" si="12"/>
        <v>164.85012701460113</v>
      </c>
      <c r="S44" s="1">
        <f t="shared" si="13"/>
        <v>163.44979944930029</v>
      </c>
      <c r="T44" s="1">
        <f t="shared" si="14"/>
        <v>166.57669158288289</v>
      </c>
      <c r="U44" s="1">
        <f t="shared" si="15"/>
        <v>259.75667566816554</v>
      </c>
      <c r="V44" s="1">
        <f t="shared" si="16"/>
        <v>264.08651808720259</v>
      </c>
      <c r="W44" s="1">
        <f t="shared" si="17"/>
        <v>259.1956881725863</v>
      </c>
      <c r="X44" s="1">
        <f t="shared" si="18"/>
        <v>248.35784577881074</v>
      </c>
      <c r="Y44" s="1">
        <f t="shared" si="19"/>
        <v>249.89637637043401</v>
      </c>
      <c r="Z44" s="1">
        <f t="shared" si="20"/>
        <v>242.74174195422626</v>
      </c>
      <c r="AA44" s="1">
        <f t="shared" si="21"/>
        <v>230.82552665083622</v>
      </c>
      <c r="AB44" s="1">
        <f t="shared" si="22"/>
        <v>234.21675640377913</v>
      </c>
      <c r="AC44" s="1">
        <f t="shared" si="23"/>
        <v>235.94137445056339</v>
      </c>
    </row>
    <row r="45" spans="3:29">
      <c r="C45" s="1">
        <v>96379.3</v>
      </c>
      <c r="D45" s="1">
        <v>304.25157999999999</v>
      </c>
      <c r="E45" s="1" t="s">
        <v>12</v>
      </c>
      <c r="F45" s="1">
        <f t="shared" si="0"/>
        <v>0.11213005408422763</v>
      </c>
      <c r="G45" s="1">
        <f t="shared" si="1"/>
        <v>0.1330913029333062</v>
      </c>
      <c r="H45" s="1">
        <f t="shared" si="2"/>
        <v>0.13612184493558263</v>
      </c>
      <c r="I45" s="1">
        <f t="shared" si="3"/>
        <v>0.12879803509674795</v>
      </c>
      <c r="J45" s="1">
        <f t="shared" si="4"/>
        <v>0.12841921734646339</v>
      </c>
      <c r="K45" s="1">
        <f t="shared" si="5"/>
        <v>0.13612184493558263</v>
      </c>
      <c r="L45" s="1">
        <f t="shared" si="6"/>
        <v>25.752788299844465</v>
      </c>
      <c r="M45" s="1">
        <f t="shared" si="7"/>
        <v>24.948053125656649</v>
      </c>
      <c r="N45" s="1">
        <f t="shared" si="8"/>
        <v>25.450239189950537</v>
      </c>
      <c r="O45" s="1">
        <f t="shared" si="9"/>
        <v>38.86897408569682</v>
      </c>
      <c r="P45" s="1">
        <f t="shared" si="10"/>
        <v>38.650648788949496</v>
      </c>
      <c r="Q45" s="1">
        <f t="shared" si="11"/>
        <v>38.984134681783324</v>
      </c>
      <c r="R45" s="1">
        <f t="shared" si="12"/>
        <v>48.360000273909435</v>
      </c>
      <c r="S45" s="1">
        <f t="shared" si="13"/>
        <v>49.395182912853684</v>
      </c>
      <c r="T45" s="1">
        <f t="shared" si="14"/>
        <v>47.04600777075575</v>
      </c>
      <c r="U45" s="1">
        <f t="shared" si="15"/>
        <v>125.47795006067069</v>
      </c>
      <c r="V45" s="1">
        <f t="shared" si="16"/>
        <v>127.46560679641375</v>
      </c>
      <c r="W45" s="1">
        <f t="shared" si="17"/>
        <v>124.07670320236812</v>
      </c>
      <c r="X45" s="1">
        <f t="shared" si="18"/>
        <v>120.23031403856221</v>
      </c>
      <c r="Y45" s="1">
        <f t="shared" si="19"/>
        <v>121.16283706717935</v>
      </c>
      <c r="Z45" s="1">
        <f t="shared" si="20"/>
        <v>118.21626633288267</v>
      </c>
      <c r="AA45" s="1">
        <f t="shared" si="21"/>
        <v>103.50677308933348</v>
      </c>
      <c r="AB45" s="1">
        <f t="shared" si="22"/>
        <v>102.18368896017299</v>
      </c>
      <c r="AC45" s="1">
        <f t="shared" si="23"/>
        <v>103.02529572872183</v>
      </c>
    </row>
    <row r="46" spans="3:29">
      <c r="C46" s="1">
        <v>3029.1</v>
      </c>
      <c r="D46" s="4">
        <v>168.149</v>
      </c>
      <c r="E46" s="1" t="s">
        <v>44</v>
      </c>
      <c r="F46" s="1">
        <f t="shared" si="0"/>
        <v>0</v>
      </c>
      <c r="G46" s="1">
        <f t="shared" si="1"/>
        <v>0</v>
      </c>
      <c r="H46" s="1">
        <f t="shared" si="2"/>
        <v>0</v>
      </c>
      <c r="I46" s="1">
        <f t="shared" si="3"/>
        <v>0</v>
      </c>
      <c r="J46" s="1">
        <f t="shared" si="4"/>
        <v>0</v>
      </c>
      <c r="K46" s="1">
        <f t="shared" si="5"/>
        <v>0</v>
      </c>
      <c r="L46" s="1">
        <f t="shared" si="6"/>
        <v>22.866176778581099</v>
      </c>
      <c r="M46" s="1">
        <f t="shared" si="7"/>
        <v>23.259196130863955</v>
      </c>
      <c r="N46" s="1">
        <f t="shared" si="8"/>
        <v>23.863158073355123</v>
      </c>
      <c r="O46" s="1">
        <f t="shared" si="9"/>
        <v>31.952251295764423</v>
      </c>
      <c r="P46" s="1">
        <f t="shared" si="10"/>
        <v>32.682778792380581</v>
      </c>
      <c r="Q46" s="1">
        <f t="shared" si="11"/>
        <v>31.674695256016641</v>
      </c>
      <c r="R46" s="1">
        <f t="shared" si="12"/>
        <v>37.923036822818666</v>
      </c>
      <c r="S46" s="1">
        <f t="shared" si="13"/>
        <v>38.993292912086105</v>
      </c>
      <c r="T46" s="1">
        <f t="shared" si="14"/>
        <v>41.267031989699916</v>
      </c>
      <c r="U46" s="1">
        <f t="shared" si="15"/>
        <v>35.305128255917602</v>
      </c>
      <c r="V46" s="1">
        <f t="shared" si="16"/>
        <v>36.073403373939456</v>
      </c>
      <c r="W46" s="1">
        <f t="shared" si="17"/>
        <v>36.011230821035952</v>
      </c>
      <c r="X46" s="1">
        <f t="shared" si="18"/>
        <v>46.132034254398995</v>
      </c>
      <c r="Y46" s="1">
        <f t="shared" si="19"/>
        <v>46.02545273513585</v>
      </c>
      <c r="Z46" s="1">
        <f t="shared" si="20"/>
        <v>46.278583843385817</v>
      </c>
      <c r="AA46" s="1">
        <f t="shared" si="21"/>
        <v>34.938754283450535</v>
      </c>
      <c r="AB46" s="1">
        <f t="shared" si="22"/>
        <v>36.519713485853885</v>
      </c>
      <c r="AC46" s="1">
        <f t="shared" si="23"/>
        <v>36.855001181869198</v>
      </c>
    </row>
    <row r="47" spans="3:29">
      <c r="C47" s="1">
        <v>412396.79999999999</v>
      </c>
      <c r="D47" s="4">
        <v>610.51800000000003</v>
      </c>
      <c r="E47" s="1" t="s">
        <v>13</v>
      </c>
      <c r="F47" s="1">
        <f t="shared" si="0"/>
        <v>51.041951069649436</v>
      </c>
      <c r="G47" s="1">
        <f t="shared" si="1"/>
        <v>50.514483111224926</v>
      </c>
      <c r="H47" s="1">
        <f t="shared" si="2"/>
        <v>50.9968712787432</v>
      </c>
      <c r="I47" s="1">
        <f t="shared" si="3"/>
        <v>44.252061825503979</v>
      </c>
      <c r="J47" s="1">
        <f t="shared" si="4"/>
        <v>43.060861497276413</v>
      </c>
      <c r="K47" s="1">
        <f t="shared" si="5"/>
        <v>44.498461933167292</v>
      </c>
      <c r="L47" s="1">
        <f t="shared" si="6"/>
        <v>39.325125570324509</v>
      </c>
      <c r="M47" s="1">
        <f t="shared" si="7"/>
        <v>38.804612004748826</v>
      </c>
      <c r="N47" s="1">
        <f t="shared" si="8"/>
        <v>37.49332049210858</v>
      </c>
      <c r="O47" s="1">
        <f t="shared" si="9"/>
        <v>33.306828107686584</v>
      </c>
      <c r="P47" s="1">
        <f t="shared" si="10"/>
        <v>32.661663682550412</v>
      </c>
      <c r="Q47" s="1">
        <f t="shared" si="11"/>
        <v>32.897049509986502</v>
      </c>
      <c r="R47" s="1">
        <f t="shared" si="12"/>
        <v>23.960737602425631</v>
      </c>
      <c r="S47" s="1">
        <f t="shared" si="13"/>
        <v>24.477698174379633</v>
      </c>
      <c r="T47" s="1">
        <f t="shared" si="14"/>
        <v>24.762589046277764</v>
      </c>
      <c r="U47" s="1">
        <f t="shared" si="15"/>
        <v>16.238009882908891</v>
      </c>
      <c r="V47" s="1">
        <f t="shared" si="16"/>
        <v>16.523966652893527</v>
      </c>
      <c r="W47" s="1">
        <f t="shared" si="17"/>
        <v>16.755621837026865</v>
      </c>
      <c r="X47" s="1">
        <f t="shared" si="18"/>
        <v>8.8997752898179634</v>
      </c>
      <c r="Y47" s="1">
        <f t="shared" si="19"/>
        <v>8.9812572768750876</v>
      </c>
      <c r="Z47" s="1">
        <f t="shared" si="20"/>
        <v>9.0821030791703539</v>
      </c>
      <c r="AA47" s="1">
        <f t="shared" si="21"/>
        <v>8.7845990799152673</v>
      </c>
      <c r="AB47" s="1">
        <f t="shared" si="22"/>
        <v>8.798396538479448</v>
      </c>
      <c r="AC47" s="1">
        <f t="shared" si="23"/>
        <v>8.7461675322407952</v>
      </c>
    </row>
    <row r="48" spans="3:29">
      <c r="C48" s="1">
        <v>325734.3</v>
      </c>
      <c r="D48" s="4">
        <v>464.37</v>
      </c>
      <c r="E48" s="1" t="s">
        <v>14</v>
      </c>
      <c r="F48" s="1">
        <f t="shared" si="0"/>
        <v>11.023036554553819</v>
      </c>
      <c r="G48" s="1">
        <f t="shared" si="1"/>
        <v>10.962612939883824</v>
      </c>
      <c r="H48" s="1">
        <f t="shared" si="2"/>
        <v>11.463729029592525</v>
      </c>
      <c r="I48" s="1">
        <f t="shared" si="3"/>
        <v>8.8732803208013404</v>
      </c>
      <c r="J48" s="1">
        <f t="shared" si="4"/>
        <v>8.0980907531076713</v>
      </c>
      <c r="K48" s="1">
        <f t="shared" si="5"/>
        <v>9.0474898345062211</v>
      </c>
      <c r="L48" s="1">
        <f t="shared" si="6"/>
        <v>17.708810494934063</v>
      </c>
      <c r="M48" s="1">
        <f t="shared" si="7"/>
        <v>16.934134146757035</v>
      </c>
      <c r="N48" s="1">
        <f t="shared" si="8"/>
        <v>17.568758591281302</v>
      </c>
      <c r="O48" s="1">
        <f t="shared" si="9"/>
        <v>18.614585917417973</v>
      </c>
      <c r="P48" s="1">
        <f t="shared" si="10"/>
        <v>18.799230894627922</v>
      </c>
      <c r="Q48" s="1">
        <f t="shared" si="11"/>
        <v>18.422128598676899</v>
      </c>
      <c r="R48" s="1">
        <f t="shared" si="12"/>
        <v>11.319797756637849</v>
      </c>
      <c r="S48" s="1">
        <f t="shared" si="13"/>
        <v>11.470741318921586</v>
      </c>
      <c r="T48" s="1">
        <f t="shared" si="14"/>
        <v>11.493722148389038</v>
      </c>
      <c r="U48" s="1">
        <f t="shared" si="15"/>
        <v>8.9279096871284338</v>
      </c>
      <c r="V48" s="1">
        <f t="shared" si="16"/>
        <v>8.9698796387116744</v>
      </c>
      <c r="W48" s="1">
        <f t="shared" si="17"/>
        <v>9.0540476394411034</v>
      </c>
      <c r="X48" s="1">
        <f t="shared" si="18"/>
        <v>5.2904948751175427</v>
      </c>
      <c r="Y48" s="1">
        <f t="shared" si="19"/>
        <v>5.2474414601102808</v>
      </c>
      <c r="Z48" s="1">
        <f t="shared" si="20"/>
        <v>5.4137245835025674</v>
      </c>
      <c r="AA48" s="1">
        <f t="shared" si="21"/>
        <v>8.7856908566276264</v>
      </c>
      <c r="AB48" s="1">
        <f t="shared" si="22"/>
        <v>8.8330211009402451</v>
      </c>
      <c r="AC48" s="1">
        <f t="shared" si="23"/>
        <v>8.7085368559589842</v>
      </c>
    </row>
    <row r="49" spans="3:29">
      <c r="C49" s="1">
        <v>96379.3</v>
      </c>
      <c r="D49" s="4">
        <v>594.5181</v>
      </c>
      <c r="E49" s="1" t="s">
        <v>15</v>
      </c>
      <c r="F49" s="1">
        <f t="shared" si="0"/>
        <v>13.924334348682754</v>
      </c>
      <c r="G49" s="1">
        <f t="shared" si="1"/>
        <v>12.364931285161855</v>
      </c>
      <c r="H49" s="1">
        <f t="shared" si="2"/>
        <v>13.43455348142184</v>
      </c>
      <c r="I49" s="1">
        <f t="shared" si="3"/>
        <v>11.762389784984951</v>
      </c>
      <c r="J49" s="1">
        <f t="shared" si="4"/>
        <v>11.536375037170846</v>
      </c>
      <c r="K49" s="1">
        <f t="shared" si="5"/>
        <v>11.762389784984951</v>
      </c>
      <c r="L49" s="1">
        <f t="shared" si="6"/>
        <v>8.6914514102094529</v>
      </c>
      <c r="M49" s="1">
        <f t="shared" si="7"/>
        <v>8.9024149575686877</v>
      </c>
      <c r="N49" s="1">
        <f t="shared" si="8"/>
        <v>8.7832390588850515</v>
      </c>
      <c r="O49" s="1">
        <f t="shared" si="9"/>
        <v>5.9005640602909537</v>
      </c>
      <c r="P49" s="1">
        <f t="shared" si="10"/>
        <v>6.0291161166350022</v>
      </c>
      <c r="Q49" s="1">
        <f t="shared" si="11"/>
        <v>5.6681340467091985</v>
      </c>
      <c r="R49" s="1">
        <f t="shared" si="12"/>
        <v>4.2052067106941013</v>
      </c>
      <c r="S49" s="1">
        <f t="shared" si="13"/>
        <v>4.2710865553080382</v>
      </c>
      <c r="T49" s="1">
        <f t="shared" si="14"/>
        <v>4.0704861295734664</v>
      </c>
      <c r="U49" s="1">
        <f t="shared" si="15"/>
        <v>2.2080851290266681</v>
      </c>
      <c r="V49" s="1">
        <f t="shared" si="16"/>
        <v>2.282354167336762</v>
      </c>
      <c r="W49" s="1">
        <f t="shared" si="17"/>
        <v>2.4563065660364827</v>
      </c>
      <c r="X49" s="1">
        <f t="shared" si="18"/>
        <v>0.89394261062282043</v>
      </c>
      <c r="Y49" s="1">
        <f t="shared" si="19"/>
        <v>0.95266696649591764</v>
      </c>
      <c r="Z49" s="1">
        <f t="shared" si="20"/>
        <v>0.89394261062282043</v>
      </c>
      <c r="AA49" s="1">
        <f t="shared" si="21"/>
        <v>1.0380393494038658</v>
      </c>
      <c r="AB49" s="1">
        <f t="shared" si="22"/>
        <v>1.1601761399802655</v>
      </c>
      <c r="AC49" s="1">
        <f t="shared" si="23"/>
        <v>1.0609862615727652</v>
      </c>
    </row>
    <row r="50" spans="3:29">
      <c r="C50" s="1">
        <v>302210.90000000002</v>
      </c>
      <c r="D50" s="4">
        <v>448.37</v>
      </c>
      <c r="E50" s="1" t="s">
        <v>16</v>
      </c>
      <c r="F50" s="1">
        <f t="shared" si="0"/>
        <v>0.73083751115528917</v>
      </c>
      <c r="G50" s="1">
        <f t="shared" si="1"/>
        <v>0.79190383669152886</v>
      </c>
      <c r="H50" s="1">
        <f t="shared" si="2"/>
        <v>0.71701005357516878</v>
      </c>
      <c r="I50" s="1">
        <f t="shared" si="3"/>
        <v>0.63564763150501835</v>
      </c>
      <c r="J50" s="1">
        <f t="shared" si="4"/>
        <v>0.61624171464364785</v>
      </c>
      <c r="K50" s="1">
        <f t="shared" si="5"/>
        <v>0.61879356303826227</v>
      </c>
      <c r="L50" s="1">
        <f t="shared" si="6"/>
        <v>1.6074271073611173</v>
      </c>
      <c r="M50" s="1">
        <f t="shared" si="7"/>
        <v>1.6350226772098555</v>
      </c>
      <c r="N50" s="1">
        <f t="shared" si="8"/>
        <v>1.5776951062982836</v>
      </c>
      <c r="O50" s="1">
        <f t="shared" si="9"/>
        <v>0.80632474738667592</v>
      </c>
      <c r="P50" s="1">
        <f t="shared" si="10"/>
        <v>0.74419020624338816</v>
      </c>
      <c r="Q50" s="1">
        <f t="shared" si="11"/>
        <v>0.80009348967889637</v>
      </c>
      <c r="R50" s="1">
        <f t="shared" si="12"/>
        <v>0.27144545481317844</v>
      </c>
      <c r="S50" s="1">
        <f t="shared" si="13"/>
        <v>0.20129929661703133</v>
      </c>
      <c r="T50" s="1">
        <f t="shared" si="14"/>
        <v>0.25025917860672792</v>
      </c>
      <c r="U50" s="1">
        <f t="shared" si="15"/>
        <v>0.18699707654488967</v>
      </c>
      <c r="V50" s="1">
        <f t="shared" si="16"/>
        <v>0.24919096299967999</v>
      </c>
      <c r="W50" s="1">
        <f t="shared" si="17"/>
        <v>0.20865811524336153</v>
      </c>
      <c r="X50" s="1">
        <f t="shared" si="18"/>
        <v>5.1215003826797771E-2</v>
      </c>
      <c r="Y50" s="1">
        <f t="shared" si="19"/>
        <v>5.9582692748673186E-2</v>
      </c>
      <c r="Z50" s="1">
        <f t="shared" si="20"/>
        <v>5.5784592812502795E-2</v>
      </c>
      <c r="AA50" s="1">
        <f t="shared" si="21"/>
        <v>0.15892674420413033</v>
      </c>
      <c r="AB50" s="1">
        <f t="shared" si="22"/>
        <v>0.14177594917986083</v>
      </c>
      <c r="AC50" s="1">
        <f t="shared" si="23"/>
        <v>0.17340700021077993</v>
      </c>
    </row>
    <row r="51" spans="3:29">
      <c r="C51" s="1">
        <v>98834.1</v>
      </c>
      <c r="D51" s="4">
        <v>302.23</v>
      </c>
      <c r="E51" s="1" t="s">
        <v>17</v>
      </c>
      <c r="F51" s="1">
        <f t="shared" si="0"/>
        <v>2.3866709000233728</v>
      </c>
      <c r="G51" s="1">
        <f t="shared" si="1"/>
        <v>2.1886378851024091</v>
      </c>
      <c r="H51" s="1">
        <f t="shared" si="2"/>
        <v>2.3765184971583695</v>
      </c>
      <c r="I51" s="1">
        <f t="shared" si="3"/>
        <v>1.4308772134313965</v>
      </c>
      <c r="J51" s="1">
        <f t="shared" si="4"/>
        <v>1.4801714104747248</v>
      </c>
      <c r="K51" s="1">
        <f t="shared" si="5"/>
        <v>1.5895237979604206</v>
      </c>
      <c r="L51" s="1">
        <f t="shared" si="6"/>
        <v>0.53061594732991968</v>
      </c>
      <c r="M51" s="1">
        <f t="shared" si="7"/>
        <v>0.62736956981446679</v>
      </c>
      <c r="N51" s="1">
        <f t="shared" si="8"/>
        <v>0.73158459681425758</v>
      </c>
      <c r="O51" s="1">
        <f t="shared" si="9"/>
        <v>1.251069596424716</v>
      </c>
      <c r="P51" s="1">
        <f t="shared" si="10"/>
        <v>1.0721182061656858</v>
      </c>
      <c r="Q51" s="1">
        <f t="shared" si="11"/>
        <v>1.3276407312860643</v>
      </c>
      <c r="R51" s="1">
        <f t="shared" si="12"/>
        <v>1.6132535106810302</v>
      </c>
      <c r="S51" s="1">
        <f t="shared" si="13"/>
        <v>1.4900791771261137</v>
      </c>
      <c r="T51" s="1">
        <f t="shared" si="14"/>
        <v>1.5021886697000328</v>
      </c>
      <c r="U51" s="1">
        <f t="shared" si="15"/>
        <v>1.2733314918636383</v>
      </c>
      <c r="V51" s="1">
        <f t="shared" si="16"/>
        <v>1.3058681082743708</v>
      </c>
      <c r="W51" s="1">
        <f t="shared" si="17"/>
        <v>1.2038548071971111</v>
      </c>
      <c r="X51" s="1">
        <f t="shared" si="18"/>
        <v>0.71115747297744403</v>
      </c>
      <c r="Y51" s="1">
        <f t="shared" si="19"/>
        <v>0.73611036676612618</v>
      </c>
      <c r="Z51" s="1">
        <f t="shared" si="20"/>
        <v>0.79396683128596313</v>
      </c>
      <c r="AA51" s="1">
        <f t="shared" si="21"/>
        <v>0.5429700761174534</v>
      </c>
      <c r="AB51" s="1">
        <f t="shared" si="22"/>
        <v>0.57770841845071685</v>
      </c>
      <c r="AC51" s="1">
        <f t="shared" si="23"/>
        <v>0.51520386587220401</v>
      </c>
    </row>
    <row r="52" spans="3:29">
      <c r="C52" s="1">
        <v>188974</v>
      </c>
      <c r="D52" s="4">
        <v>302.23</v>
      </c>
      <c r="E52" s="1" t="s">
        <v>18</v>
      </c>
      <c r="F52" s="1">
        <f t="shared" si="0"/>
        <v>10.07232885158805</v>
      </c>
      <c r="G52" s="1">
        <f t="shared" si="1"/>
        <v>10.152614742768849</v>
      </c>
      <c r="H52" s="1">
        <f t="shared" si="2"/>
        <v>10.18460115359785</v>
      </c>
      <c r="I52" s="1">
        <f t="shared" si="3"/>
        <v>8.980696622815838</v>
      </c>
      <c r="J52" s="1">
        <f t="shared" si="4"/>
        <v>8.6864856160106694</v>
      </c>
      <c r="K52" s="1">
        <f t="shared" si="5"/>
        <v>8.8113605638870975</v>
      </c>
      <c r="L52" s="1">
        <f t="shared" si="6"/>
        <v>22.38133946680496</v>
      </c>
      <c r="M52" s="1">
        <f t="shared" si="7"/>
        <v>22.634991704678953</v>
      </c>
      <c r="N52" s="1">
        <f t="shared" si="8"/>
        <v>22.940589873739246</v>
      </c>
      <c r="O52" s="1">
        <f t="shared" si="9"/>
        <v>31.218800941928521</v>
      </c>
      <c r="P52" s="1">
        <f t="shared" si="10"/>
        <v>31.81323640077472</v>
      </c>
      <c r="Q52" s="1">
        <f t="shared" si="11"/>
        <v>31.464968359668536</v>
      </c>
      <c r="R52" s="1">
        <f t="shared" si="12"/>
        <v>31.597775937430551</v>
      </c>
      <c r="S52" s="1">
        <f t="shared" si="13"/>
        <v>32.644435272577184</v>
      </c>
      <c r="T52" s="1">
        <f t="shared" si="14"/>
        <v>32.293352427318048</v>
      </c>
      <c r="U52" s="1">
        <f t="shared" si="15"/>
        <v>49.322085905997653</v>
      </c>
      <c r="V52" s="1">
        <f t="shared" si="16"/>
        <v>48.736670615005238</v>
      </c>
      <c r="W52" s="1">
        <f t="shared" si="17"/>
        <v>47.8006202885053</v>
      </c>
      <c r="X52" s="1">
        <f t="shared" si="18"/>
        <v>50.176314993597011</v>
      </c>
      <c r="Y52" s="1">
        <f t="shared" si="19"/>
        <v>49.664788311619589</v>
      </c>
      <c r="Z52" s="1">
        <f t="shared" si="20"/>
        <v>49.263678719823893</v>
      </c>
      <c r="AA52" s="1">
        <f t="shared" si="21"/>
        <v>52.633127236551061</v>
      </c>
      <c r="AB52" s="1">
        <f t="shared" si="22"/>
        <v>52.278525886100731</v>
      </c>
      <c r="AC52" s="1">
        <f t="shared" si="23"/>
        <v>52.132859771185458</v>
      </c>
    </row>
    <row r="53" spans="3:29">
      <c r="C53" s="1">
        <v>337565.5</v>
      </c>
      <c r="D53" s="4">
        <v>286.23</v>
      </c>
      <c r="E53" s="1" t="s">
        <v>19</v>
      </c>
      <c r="F53" s="1">
        <f t="shared" si="0"/>
        <v>0.29504374943529482</v>
      </c>
      <c r="G53" s="1">
        <f t="shared" si="1"/>
        <v>0.33123315978676737</v>
      </c>
      <c r="H53" s="1">
        <f t="shared" si="2"/>
        <v>0.29355140261667739</v>
      </c>
      <c r="I53" s="1">
        <f t="shared" si="3"/>
        <v>0.35338094325397595</v>
      </c>
      <c r="J53" s="1">
        <f t="shared" si="4"/>
        <v>0.35606038413285718</v>
      </c>
      <c r="K53" s="1">
        <f t="shared" si="5"/>
        <v>0.35402536574383348</v>
      </c>
      <c r="L53" s="1">
        <f t="shared" si="6"/>
        <v>0.98366005530778466</v>
      </c>
      <c r="M53" s="1">
        <f t="shared" si="7"/>
        <v>1.022732408377041</v>
      </c>
      <c r="N53" s="1">
        <f t="shared" si="8"/>
        <v>1.0100813773919433</v>
      </c>
      <c r="O53" s="1">
        <f t="shared" si="9"/>
        <v>1.998286307101881</v>
      </c>
      <c r="P53" s="1">
        <f t="shared" si="10"/>
        <v>2.0419035345732905</v>
      </c>
      <c r="Q53" s="1">
        <f t="shared" si="11"/>
        <v>1.998286307101881</v>
      </c>
      <c r="R53" s="1">
        <f t="shared" si="12"/>
        <v>2.1685834292900195</v>
      </c>
      <c r="S53" s="1">
        <f t="shared" si="13"/>
        <v>2.2063330204064102</v>
      </c>
      <c r="T53" s="1">
        <f t="shared" si="14"/>
        <v>2.2193571380961621</v>
      </c>
      <c r="U53" s="1">
        <f t="shared" si="15"/>
        <v>3.2042042874642114</v>
      </c>
      <c r="V53" s="1">
        <f t="shared" si="16"/>
        <v>3.2619988097124857</v>
      </c>
      <c r="W53" s="1">
        <f t="shared" si="17"/>
        <v>3.2055948833633767</v>
      </c>
      <c r="X53" s="1">
        <f t="shared" si="18"/>
        <v>3.1157149045148276</v>
      </c>
      <c r="Y53" s="1">
        <f t="shared" si="19"/>
        <v>3.1647588476903006</v>
      </c>
      <c r="Z53" s="1">
        <f t="shared" si="20"/>
        <v>3.1260595813256984</v>
      </c>
      <c r="AA53" s="1">
        <f t="shared" si="21"/>
        <v>3.2087830788395149</v>
      </c>
      <c r="AB53" s="1">
        <f t="shared" si="22"/>
        <v>3.27777020222742</v>
      </c>
      <c r="AC53" s="1">
        <f t="shared" si="23"/>
        <v>3.225131059898005</v>
      </c>
    </row>
    <row r="54" spans="3:29">
      <c r="C54" s="1">
        <v>53707.5</v>
      </c>
      <c r="D54" s="4">
        <v>448.37</v>
      </c>
      <c r="E54" s="1" t="s">
        <v>47</v>
      </c>
      <c r="F54" s="1">
        <f t="shared" si="0"/>
        <v>815.69537456034993</v>
      </c>
      <c r="G54" s="1">
        <f t="shared" si="1"/>
        <v>838.21526549550811</v>
      </c>
      <c r="H54" s="1">
        <f t="shared" si="2"/>
        <v>848.45570820462683</v>
      </c>
      <c r="I54" s="1">
        <f t="shared" si="3"/>
        <v>696.90143047432855</v>
      </c>
      <c r="J54" s="1">
        <f t="shared" si="4"/>
        <v>682.93561181585449</v>
      </c>
      <c r="K54" s="1">
        <f t="shared" si="5"/>
        <v>696.11768564167005</v>
      </c>
      <c r="L54" s="1">
        <f t="shared" si="6"/>
        <v>609.23287554996978</v>
      </c>
      <c r="M54" s="1">
        <f t="shared" si="7"/>
        <v>594.56111885304654</v>
      </c>
      <c r="N54" s="1">
        <f t="shared" si="8"/>
        <v>600.94862254247539</v>
      </c>
      <c r="O54" s="1">
        <f t="shared" si="9"/>
        <v>704.41329243029361</v>
      </c>
      <c r="P54" s="1">
        <f t="shared" si="10"/>
        <v>693.1874083061025</v>
      </c>
      <c r="Q54" s="1">
        <f t="shared" si="11"/>
        <v>683.88999730019077</v>
      </c>
      <c r="R54" s="1">
        <f t="shared" si="12"/>
        <v>585.7108464627845</v>
      </c>
      <c r="S54" s="1">
        <f t="shared" si="13"/>
        <v>587.47201827677702</v>
      </c>
      <c r="T54" s="1">
        <f t="shared" si="14"/>
        <v>589.69301822650459</v>
      </c>
      <c r="U54" s="1">
        <f t="shared" si="15"/>
        <v>479.73331766326856</v>
      </c>
      <c r="V54" s="1">
        <f t="shared" si="16"/>
        <v>483.53549860261603</v>
      </c>
      <c r="W54" s="1">
        <f t="shared" si="17"/>
        <v>485.12135467858309</v>
      </c>
      <c r="X54" s="1">
        <f t="shared" si="18"/>
        <v>336.09730046641539</v>
      </c>
      <c r="Y54" s="1">
        <f t="shared" si="19"/>
        <v>333.19440577945358</v>
      </c>
      <c r="Z54" s="1">
        <f t="shared" si="20"/>
        <v>339.0011969575944</v>
      </c>
      <c r="AA54" s="1">
        <f t="shared" si="21"/>
        <v>326.51637886701116</v>
      </c>
      <c r="AB54" s="1">
        <f t="shared" si="22"/>
        <v>321.1630710645627</v>
      </c>
      <c r="AC54" s="1">
        <f t="shared" si="23"/>
        <v>328.34500549830102</v>
      </c>
    </row>
    <row r="55" spans="3:29">
      <c r="C55" s="1">
        <v>53707.5</v>
      </c>
      <c r="D55" s="4">
        <v>594.51</v>
      </c>
      <c r="E55" s="1" t="s">
        <v>48</v>
      </c>
      <c r="F55" s="1">
        <f t="shared" si="0"/>
        <v>1355.2222262365592</v>
      </c>
      <c r="G55" s="1">
        <f t="shared" si="1"/>
        <v>1390.1851592570872</v>
      </c>
      <c r="H55" s="1">
        <f t="shared" si="2"/>
        <v>1394.8861136265887</v>
      </c>
      <c r="I55" s="1">
        <f t="shared" si="3"/>
        <v>1138.9455598044965</v>
      </c>
      <c r="J55" s="1">
        <f t="shared" si="4"/>
        <v>1125.3080544281524</v>
      </c>
      <c r="K55" s="1">
        <f t="shared" si="5"/>
        <v>1149.0753925317695</v>
      </c>
      <c r="L55" s="1">
        <f t="shared" si="6"/>
        <v>1293.7343452590421</v>
      </c>
      <c r="M55" s="1">
        <f t="shared" si="7"/>
        <v>1253.8092199413491</v>
      </c>
      <c r="N55" s="1">
        <f t="shared" si="8"/>
        <v>1238.8655249266862</v>
      </c>
      <c r="O55" s="1">
        <f t="shared" si="9"/>
        <v>1293.3013101857284</v>
      </c>
      <c r="P55" s="1">
        <f t="shared" si="10"/>
        <v>1307.6981766568915</v>
      </c>
      <c r="Q55" s="1">
        <f t="shared" si="11"/>
        <v>1290.4387623851417</v>
      </c>
      <c r="R55" s="1">
        <f t="shared" si="12"/>
        <v>1208.6230284261976</v>
      </c>
      <c r="S55" s="1">
        <f t="shared" si="13"/>
        <v>1204.6801068230693</v>
      </c>
      <c r="T55" s="1">
        <f t="shared" si="14"/>
        <v>1191.4083345454546</v>
      </c>
      <c r="U55" s="1">
        <f t="shared" si="15"/>
        <v>1203.1914934115346</v>
      </c>
      <c r="V55" s="1">
        <f t="shared" si="16"/>
        <v>1210.9511454154447</v>
      </c>
      <c r="W55" s="1">
        <f t="shared" si="17"/>
        <v>1217.2013735288369</v>
      </c>
      <c r="X55" s="1">
        <f t="shared" si="18"/>
        <v>888.129254349951</v>
      </c>
      <c r="Y55" s="1">
        <f t="shared" si="19"/>
        <v>878.48071929618766</v>
      </c>
      <c r="Z55" s="1">
        <f t="shared" si="20"/>
        <v>884.90805786901262</v>
      </c>
      <c r="AA55" s="1">
        <f t="shared" si="21"/>
        <v>815.17037169110449</v>
      </c>
      <c r="AB55" s="1">
        <f t="shared" si="22"/>
        <v>819.24169837732165</v>
      </c>
      <c r="AC55" s="1">
        <f t="shared" si="23"/>
        <v>811.71494662756584</v>
      </c>
    </row>
    <row r="56" spans="3:29">
      <c r="C56" s="1">
        <v>53707.5</v>
      </c>
      <c r="D56" s="4">
        <v>432.3775</v>
      </c>
      <c r="E56" s="1" t="s">
        <v>50</v>
      </c>
      <c r="F56" s="1">
        <f t="shared" si="0"/>
        <v>36.599307273658241</v>
      </c>
      <c r="G56" s="1">
        <f t="shared" si="1"/>
        <v>35.291890134524976</v>
      </c>
      <c r="H56" s="1">
        <f t="shared" si="2"/>
        <v>36.40609291812131</v>
      </c>
      <c r="I56" s="1">
        <f t="shared" si="3"/>
        <v>28.649180591165113</v>
      </c>
      <c r="J56" s="1">
        <f t="shared" si="4"/>
        <v>29.024016440906767</v>
      </c>
      <c r="K56" s="1">
        <f t="shared" si="5"/>
        <v>29.06555752734721</v>
      </c>
      <c r="L56" s="1">
        <f t="shared" si="6"/>
        <v>21.201733256993904</v>
      </c>
      <c r="M56" s="1">
        <f t="shared" si="7"/>
        <v>20.476213351952708</v>
      </c>
      <c r="N56" s="1">
        <f t="shared" si="8"/>
        <v>20.351590092631383</v>
      </c>
      <c r="O56" s="1">
        <f t="shared" si="9"/>
        <v>20.060802487548294</v>
      </c>
      <c r="P56" s="1">
        <f t="shared" si="10"/>
        <v>20.239847790345856</v>
      </c>
      <c r="Q56" s="1">
        <f t="shared" si="11"/>
        <v>21.505079795186894</v>
      </c>
      <c r="R56" s="1">
        <f t="shared" si="12"/>
        <v>13.119898788809758</v>
      </c>
      <c r="S56" s="1">
        <f t="shared" si="13"/>
        <v>13.070629128147839</v>
      </c>
      <c r="T56" s="1">
        <f t="shared" si="14"/>
        <v>13.011698749709076</v>
      </c>
      <c r="U56" s="1">
        <f t="shared" si="15"/>
        <v>6.6562345482474514</v>
      </c>
      <c r="V56" s="1">
        <f t="shared" si="16"/>
        <v>6.6562345482474514</v>
      </c>
      <c r="W56" s="1">
        <f t="shared" si="17"/>
        <v>6.6562345482474514</v>
      </c>
      <c r="X56" s="1">
        <f t="shared" si="18"/>
        <v>3.1107511241446728</v>
      </c>
      <c r="Y56" s="1">
        <f t="shared" si="19"/>
        <v>3.4553167248522088</v>
      </c>
      <c r="Z56" s="1">
        <f t="shared" si="20"/>
        <v>3.094005879998138</v>
      </c>
      <c r="AA56" s="1">
        <f t="shared" si="21"/>
        <v>3.3200666759763537</v>
      </c>
      <c r="AB56" s="1">
        <f t="shared" si="22"/>
        <v>3.5461274719545695</v>
      </c>
      <c r="AC56" s="1">
        <f t="shared" si="23"/>
        <v>3.5815501038030066</v>
      </c>
    </row>
    <row r="57" spans="3:29">
      <c r="C57" s="1">
        <v>26889.9</v>
      </c>
      <c r="D57" s="4">
        <v>286.23</v>
      </c>
      <c r="E57" s="1" t="s">
        <v>54</v>
      </c>
      <c r="F57" s="1">
        <f>0.04*D57*F37/C57*10</f>
        <v>0</v>
      </c>
      <c r="G57" s="1">
        <f>0.04*D57*G37/C57*10</f>
        <v>0</v>
      </c>
      <c r="H57" s="1">
        <f>0.04*D57*H37/C57*10</f>
        <v>0</v>
      </c>
      <c r="I57" s="1">
        <f>0.04*D57*I37/C57*10</f>
        <v>0</v>
      </c>
      <c r="J57" s="1">
        <f>0.04*D57*J37/C57*10</f>
        <v>0</v>
      </c>
      <c r="K57" s="1">
        <f>0.04*D57*K37/C57*10</f>
        <v>0</v>
      </c>
      <c r="L57" s="1">
        <f>0.04*D57*L37/C57*10</f>
        <v>10.932344828355628</v>
      </c>
      <c r="M57" s="1">
        <f>0.04*D57*M37/C57*10</f>
        <v>11.21932100900338</v>
      </c>
      <c r="N57" s="1">
        <f>0.04*D57*N37/C57*10</f>
        <v>11.513535461269846</v>
      </c>
      <c r="O57" s="1">
        <f>0.04*D57*O37/C57*10</f>
        <v>31.145431213950225</v>
      </c>
      <c r="P57" s="1">
        <f>0.04*D57*P37/C57*10</f>
        <v>30.957236151863711</v>
      </c>
      <c r="Q57" s="1">
        <f>0.04*D57*Q37/C57*10</f>
        <v>30.392225184920733</v>
      </c>
      <c r="R57" s="1">
        <f>0.04*D57*R37/C57*10</f>
        <v>28.39446221815626</v>
      </c>
      <c r="S57" s="1">
        <f>0.04*D57*S37/C57*10</f>
        <v>28.36848959646559</v>
      </c>
      <c r="T57" s="1">
        <f>0.04*D57*T37/C57*10</f>
        <v>30.421178271395583</v>
      </c>
      <c r="U57" s="1">
        <f>0.04*D57*U37/C57*10</f>
        <v>117.03561380295204</v>
      </c>
      <c r="V57" s="1">
        <f>0.04*V37*D57/C57*10</f>
        <v>115.49002992201531</v>
      </c>
      <c r="W57" s="1">
        <f>0.04*W37*D57/C57*10</f>
        <v>115.24818649381366</v>
      </c>
      <c r="X57" s="1">
        <f>0.04*X37*D57/C57*10</f>
        <v>70.785187062800532</v>
      </c>
      <c r="Y57" s="1">
        <f>0.04*Y37*D57/C57*10</f>
        <v>72.648403333593663</v>
      </c>
      <c r="Z57" s="1">
        <f>0.04*Z37*D57/C57*10</f>
        <v>65.857627213191577</v>
      </c>
      <c r="AA57" s="1">
        <f>0.04*AA37*D57/C57*10</f>
        <v>66.573790322760587</v>
      </c>
      <c r="AB57" s="1">
        <f>0.04*AB37*D57/C57*10</f>
        <v>63.848368167973852</v>
      </c>
      <c r="AC57" s="1">
        <f>0.04*AC37*D57/C57*10</f>
        <v>66.026662144522675</v>
      </c>
    </row>
    <row r="58" spans="3:29">
      <c r="C58" s="1">
        <v>53707.5</v>
      </c>
      <c r="D58" s="4">
        <v>464.37</v>
      </c>
      <c r="E58" s="1" t="s">
        <v>20</v>
      </c>
      <c r="F58" s="1">
        <f>0.04*D58*F38/C58*10</f>
        <v>11.272671995531349</v>
      </c>
      <c r="G58" s="1">
        <f>0.04*D58*G38/C58*10</f>
        <v>11.010170981706466</v>
      </c>
      <c r="H58" s="1">
        <f>0.04*D58*H38/C58*10</f>
        <v>11.021929920402178</v>
      </c>
      <c r="I58" s="1">
        <f>0.04*D58*I38/C58*10</f>
        <v>9.5693551403435269</v>
      </c>
      <c r="J58" s="1">
        <f>0.04*D58*J38/C58*10</f>
        <v>9.6184660019550332</v>
      </c>
      <c r="K58" s="1">
        <f>0.04*D58*K38/C58*10</f>
        <v>8.9665366066191883</v>
      </c>
      <c r="L58" s="1">
        <f>0.04*D58*L38/C58*10</f>
        <v>8.2789845440580923</v>
      </c>
      <c r="M58" s="1">
        <f>0.04*D58*M38/C58*10</f>
        <v>8.3737477559000126</v>
      </c>
      <c r="N58" s="1">
        <f>0.04*D58*N38/C58*10</f>
        <v>8.4505267085602576</v>
      </c>
      <c r="O58" s="1">
        <f>0.04*D58*O38/C58*10</f>
        <v>6.6064484401619881</v>
      </c>
      <c r="P58" s="1">
        <f>0.04*D58*P38/C58*10</f>
        <v>6.1405869571288916</v>
      </c>
      <c r="Q58" s="1">
        <f>0.04*D58*Q38/C58*10</f>
        <v>6.0499739589442818</v>
      </c>
      <c r="R58" s="1">
        <f>0.04*D58*R38/C58*10</f>
        <v>3.5978893897500348</v>
      </c>
      <c r="S58" s="1">
        <f>0.04*D58*S38/C58*10</f>
        <v>3.6902316436251921</v>
      </c>
      <c r="T58" s="1">
        <f>0.04*D58*T38/C58*10</f>
        <v>3.6833146208630079</v>
      </c>
      <c r="U58" s="1">
        <f>0.04*D58*U38/C58*10</f>
        <v>2.7412161206535401</v>
      </c>
      <c r="V58" s="1">
        <f>0.04*V38*D58/C58*10</f>
        <v>2.8086570925848346</v>
      </c>
      <c r="W58" s="1">
        <f>0.04*W38*D58/C58*10</f>
        <v>2.7671549560117308</v>
      </c>
      <c r="X58" s="1">
        <f>0.04*X38*D58/C58*10</f>
        <v>0.86255273844435154</v>
      </c>
      <c r="Y58" s="1">
        <f>0.04*Y38*D58/C58*10</f>
        <v>0.6515835441977379</v>
      </c>
      <c r="Z58" s="1">
        <f>0.04*Z38*D58/C58*10</f>
        <v>0.70104025694735383</v>
      </c>
      <c r="AA58" s="1">
        <f>0.04*AA38*D58/C58*10</f>
        <v>0.65711716240748508</v>
      </c>
      <c r="AB58" s="1">
        <f>0.04*AB38*D58/C58*10</f>
        <v>0.76087250384024585</v>
      </c>
      <c r="AC58" s="1">
        <f>0.04*AC38*D58/C58*10</f>
        <v>0.78058601871247035</v>
      </c>
    </row>
    <row r="62" spans="3:29">
      <c r="D62" s="1" t="s">
        <v>78</v>
      </c>
      <c r="E62" s="1" t="s">
        <v>41</v>
      </c>
    </row>
    <row r="63" spans="3:29">
      <c r="D63" s="1" t="s">
        <v>58</v>
      </c>
    </row>
    <row r="64" spans="3:29">
      <c r="E64" s="1" t="s">
        <v>79</v>
      </c>
      <c r="F64" s="1" t="s">
        <v>80</v>
      </c>
      <c r="G64" s="1" t="s">
        <v>81</v>
      </c>
      <c r="H64" s="1" t="s">
        <v>82</v>
      </c>
      <c r="I64" s="1" t="s">
        <v>83</v>
      </c>
      <c r="K64" s="1" t="s">
        <v>84</v>
      </c>
      <c r="L64" s="1" t="s">
        <v>85</v>
      </c>
    </row>
    <row r="65" spans="3:12">
      <c r="I65" s="1" t="s">
        <v>86</v>
      </c>
      <c r="J65" s="1" t="s">
        <v>87</v>
      </c>
    </row>
    <row r="66" spans="3:12">
      <c r="C66" s="1" t="s">
        <v>59</v>
      </c>
      <c r="D66" s="1">
        <v>1</v>
      </c>
      <c r="E66" s="1">
        <v>3</v>
      </c>
      <c r="F66" s="1">
        <v>2.1566000000000001</v>
      </c>
      <c r="G66" s="1">
        <v>7.775E-2</v>
      </c>
      <c r="H66" s="1">
        <v>4.4889999999999999E-2</v>
      </c>
      <c r="I66" s="1">
        <v>1.9635</v>
      </c>
      <c r="J66" s="1">
        <v>2.3496999999999999</v>
      </c>
      <c r="K66" s="1">
        <v>2.08</v>
      </c>
      <c r="L66" s="1">
        <v>2.23</v>
      </c>
    </row>
    <row r="67" spans="3:12">
      <c r="C67" s="1" t="s">
        <v>59</v>
      </c>
      <c r="D67" s="1">
        <v>2</v>
      </c>
      <c r="E67" s="1">
        <v>3</v>
      </c>
      <c r="F67" s="1">
        <v>2.0379999999999998</v>
      </c>
      <c r="G67" s="1">
        <v>0.11119999999999999</v>
      </c>
      <c r="H67" s="1">
        <v>6.4199999999999993E-2</v>
      </c>
      <c r="I67" s="1">
        <v>1.7618</v>
      </c>
      <c r="J67" s="1">
        <v>2.3142</v>
      </c>
      <c r="K67" s="1">
        <v>1.91</v>
      </c>
      <c r="L67" s="1">
        <v>2.11</v>
      </c>
    </row>
    <row r="68" spans="3:12">
      <c r="C68" s="1" t="s">
        <v>60</v>
      </c>
      <c r="D68" s="1">
        <v>3</v>
      </c>
      <c r="E68" s="1">
        <v>3</v>
      </c>
      <c r="F68" s="1">
        <v>30.744900000000001</v>
      </c>
      <c r="G68" s="1">
        <v>0.96823999999999999</v>
      </c>
      <c r="H68" s="1">
        <v>0.55901000000000001</v>
      </c>
      <c r="I68" s="1">
        <v>28.339700000000001</v>
      </c>
      <c r="J68" s="1">
        <v>33.150199999999998</v>
      </c>
      <c r="K68" s="1">
        <v>29.73</v>
      </c>
      <c r="L68" s="1">
        <v>31.65</v>
      </c>
    </row>
    <row r="69" spans="3:12">
      <c r="C69" s="1" t="s">
        <v>61</v>
      </c>
      <c r="D69" s="1">
        <v>4</v>
      </c>
      <c r="E69" s="1">
        <v>3</v>
      </c>
      <c r="F69" s="1">
        <v>37.396799999999999</v>
      </c>
      <c r="G69" s="1">
        <v>0.79413</v>
      </c>
      <c r="H69" s="1">
        <v>0.45849000000000001</v>
      </c>
      <c r="I69" s="1">
        <v>35.424100000000003</v>
      </c>
      <c r="J69" s="1">
        <v>39.369599999999998</v>
      </c>
      <c r="K69" s="1">
        <v>36.76</v>
      </c>
      <c r="L69" s="1">
        <v>38.29</v>
      </c>
    </row>
    <row r="70" spans="3:12">
      <c r="C70" s="1" t="s">
        <v>62</v>
      </c>
      <c r="D70" s="1">
        <v>5</v>
      </c>
      <c r="E70" s="1">
        <v>3</v>
      </c>
      <c r="F70" s="1">
        <v>50.802</v>
      </c>
      <c r="G70" s="1">
        <v>0.92459999999999998</v>
      </c>
      <c r="H70" s="1">
        <v>0.53381999999999996</v>
      </c>
      <c r="I70" s="1">
        <v>48.505200000000002</v>
      </c>
      <c r="J70" s="1">
        <v>53.098799999999997</v>
      </c>
      <c r="K70" s="1">
        <v>49.74</v>
      </c>
      <c r="L70" s="1">
        <v>51.45</v>
      </c>
    </row>
    <row r="71" spans="3:12">
      <c r="C71" s="1" t="s">
        <v>63</v>
      </c>
      <c r="D71" s="1">
        <v>6</v>
      </c>
      <c r="E71" s="1">
        <v>3</v>
      </c>
      <c r="F71" s="1">
        <v>84.5625</v>
      </c>
      <c r="G71" s="1">
        <v>1.09155</v>
      </c>
      <c r="H71" s="1">
        <v>0.63021000000000005</v>
      </c>
      <c r="I71" s="1">
        <v>81.850899999999996</v>
      </c>
      <c r="J71" s="1">
        <v>87.274000000000001</v>
      </c>
      <c r="K71" s="1">
        <v>83.57</v>
      </c>
      <c r="L71" s="1">
        <v>85.73</v>
      </c>
    </row>
    <row r="72" spans="3:12">
      <c r="C72" s="1" t="s">
        <v>64</v>
      </c>
      <c r="D72" s="1">
        <v>7</v>
      </c>
      <c r="E72" s="1">
        <v>3</v>
      </c>
      <c r="F72" s="1">
        <v>76.882000000000005</v>
      </c>
      <c r="G72" s="1">
        <v>2.3259699999999999</v>
      </c>
      <c r="H72" s="1">
        <v>1.3429</v>
      </c>
      <c r="I72" s="1">
        <v>71.103999999999999</v>
      </c>
      <c r="J72" s="1">
        <v>82.66</v>
      </c>
      <c r="K72" s="1">
        <v>74.290000000000006</v>
      </c>
      <c r="L72" s="1">
        <v>78.78</v>
      </c>
    </row>
    <row r="73" spans="3:12">
      <c r="C73" s="1" t="s">
        <v>65</v>
      </c>
      <c r="D73" s="1">
        <v>8</v>
      </c>
      <c r="E73" s="1">
        <v>3</v>
      </c>
      <c r="F73" s="1">
        <v>80.124700000000004</v>
      </c>
      <c r="G73" s="1">
        <v>1.44381</v>
      </c>
      <c r="H73" s="1">
        <v>0.83357999999999999</v>
      </c>
      <c r="I73" s="1">
        <v>76.537999999999997</v>
      </c>
      <c r="J73" s="1">
        <v>83.711299999999994</v>
      </c>
      <c r="K73" s="1">
        <v>78.59</v>
      </c>
      <c r="L73" s="1">
        <v>81.45</v>
      </c>
    </row>
    <row r="74" spans="3:12">
      <c r="D74" s="1" t="s">
        <v>88</v>
      </c>
      <c r="E74" s="1">
        <v>24</v>
      </c>
      <c r="F74" s="1">
        <v>45.5884</v>
      </c>
      <c r="G74" s="1">
        <v>31.88842</v>
      </c>
      <c r="H74" s="1">
        <v>6.5091999999999999</v>
      </c>
      <c r="I74" s="1">
        <v>32.123100000000001</v>
      </c>
      <c r="J74" s="1">
        <v>59.053699999999999</v>
      </c>
      <c r="K74" s="1">
        <v>1.91</v>
      </c>
      <c r="L74" s="1">
        <v>85.73</v>
      </c>
    </row>
    <row r="76" spans="3:12">
      <c r="D76" s="1" t="s">
        <v>78</v>
      </c>
      <c r="E76" s="1" t="s">
        <v>66</v>
      </c>
    </row>
    <row r="77" spans="3:12">
      <c r="D77" s="1" t="s">
        <v>89</v>
      </c>
    </row>
    <row r="78" spans="3:12">
      <c r="E78" s="1" t="s">
        <v>79</v>
      </c>
      <c r="F78" s="1" t="s">
        <v>80</v>
      </c>
      <c r="G78" s="1" t="s">
        <v>81</v>
      </c>
      <c r="H78" s="1" t="s">
        <v>82</v>
      </c>
      <c r="I78" s="1" t="s">
        <v>83</v>
      </c>
      <c r="K78" s="1" t="s">
        <v>84</v>
      </c>
      <c r="L78" s="1" t="s">
        <v>85</v>
      </c>
    </row>
    <row r="79" spans="3:12">
      <c r="I79" s="1" t="s">
        <v>86</v>
      </c>
      <c r="J79" s="1" t="s">
        <v>87</v>
      </c>
    </row>
    <row r="80" spans="3:12">
      <c r="C80" s="1" t="s">
        <v>63</v>
      </c>
      <c r="D80" s="1">
        <v>1</v>
      </c>
      <c r="E80" s="1">
        <v>3</v>
      </c>
      <c r="F80" s="1">
        <v>490.82429999999999</v>
      </c>
      <c r="G80" s="1">
        <v>6.0074699999999996</v>
      </c>
      <c r="H80" s="1">
        <v>3.46841</v>
      </c>
      <c r="I80" s="1">
        <v>475.90089999999998</v>
      </c>
      <c r="J80" s="1">
        <v>505.74770000000001</v>
      </c>
      <c r="K80" s="1">
        <v>484.32</v>
      </c>
      <c r="L80" s="1">
        <v>496.16</v>
      </c>
    </row>
    <row r="81" spans="3:12">
      <c r="C81" s="1" t="s">
        <v>64</v>
      </c>
      <c r="D81" s="1">
        <v>2</v>
      </c>
      <c r="E81" s="1">
        <v>3</v>
      </c>
      <c r="F81" s="1">
        <v>406.23419999999999</v>
      </c>
      <c r="G81" s="1">
        <v>15.212999999999999</v>
      </c>
      <c r="H81" s="1">
        <v>8.7832299999999996</v>
      </c>
      <c r="I81" s="1">
        <v>368.44299999999998</v>
      </c>
      <c r="J81" s="1">
        <v>444.02530000000002</v>
      </c>
      <c r="K81" s="1">
        <v>391.7</v>
      </c>
      <c r="L81" s="1">
        <v>422.05</v>
      </c>
    </row>
    <row r="82" spans="3:12">
      <c r="C82" s="1" t="s">
        <v>62</v>
      </c>
      <c r="D82" s="1">
        <v>3</v>
      </c>
      <c r="E82" s="1">
        <v>3</v>
      </c>
      <c r="F82" s="1">
        <v>355.19720000000001</v>
      </c>
      <c r="G82" s="1">
        <v>2.77867</v>
      </c>
      <c r="H82" s="1">
        <v>1.6042700000000001</v>
      </c>
      <c r="I82" s="1">
        <v>348.2946</v>
      </c>
      <c r="J82" s="1">
        <v>362.09980000000002</v>
      </c>
      <c r="K82" s="1">
        <v>352.63</v>
      </c>
      <c r="L82" s="1">
        <v>358.14</v>
      </c>
    </row>
    <row r="83" spans="3:12">
      <c r="C83" s="1" t="s">
        <v>65</v>
      </c>
      <c r="D83" s="1">
        <v>4</v>
      </c>
      <c r="E83" s="1">
        <v>3</v>
      </c>
      <c r="F83" s="1">
        <v>418.75139999999999</v>
      </c>
      <c r="G83" s="1">
        <v>1.4200600000000001</v>
      </c>
      <c r="H83" s="1">
        <v>0.81986999999999999</v>
      </c>
      <c r="I83" s="1">
        <v>415.22379999999998</v>
      </c>
      <c r="J83" s="1">
        <v>422.27910000000003</v>
      </c>
      <c r="K83" s="1">
        <v>417.31</v>
      </c>
      <c r="L83" s="1">
        <v>420.14</v>
      </c>
    </row>
    <row r="84" spans="3:12">
      <c r="C84" s="1" t="s">
        <v>61</v>
      </c>
      <c r="D84" s="1">
        <v>5</v>
      </c>
      <c r="E84" s="1">
        <v>3</v>
      </c>
      <c r="F84" s="1">
        <v>334.7287</v>
      </c>
      <c r="G84" s="1">
        <v>2.7656499999999999</v>
      </c>
      <c r="H84" s="1">
        <v>1.5967499999999999</v>
      </c>
      <c r="I84" s="1">
        <v>327.85840000000002</v>
      </c>
      <c r="J84" s="1">
        <v>341.59890000000001</v>
      </c>
      <c r="K84" s="1">
        <v>331.56</v>
      </c>
      <c r="L84" s="1">
        <v>336.68</v>
      </c>
    </row>
    <row r="85" spans="3:12">
      <c r="C85" s="1" t="s">
        <v>60</v>
      </c>
      <c r="D85" s="1">
        <v>6</v>
      </c>
      <c r="E85" s="1">
        <v>3</v>
      </c>
      <c r="F85" s="1">
        <v>271.52510000000001</v>
      </c>
      <c r="G85" s="1">
        <v>1.81043</v>
      </c>
      <c r="H85" s="1">
        <v>1.04525</v>
      </c>
      <c r="I85" s="1">
        <v>267.02769999999998</v>
      </c>
      <c r="J85" s="1">
        <v>276.0224</v>
      </c>
      <c r="K85" s="1">
        <v>269.93</v>
      </c>
      <c r="L85" s="1">
        <v>273.49</v>
      </c>
    </row>
    <row r="86" spans="3:12">
      <c r="C86" s="1" t="s">
        <v>59</v>
      </c>
      <c r="D86" s="1">
        <v>7</v>
      </c>
      <c r="E86" s="1">
        <v>3</v>
      </c>
      <c r="F86" s="1">
        <v>183.21549999999999</v>
      </c>
      <c r="G86" s="1">
        <v>0.84121999999999997</v>
      </c>
      <c r="H86" s="1">
        <v>0.48568</v>
      </c>
      <c r="I86" s="1">
        <v>181.1258</v>
      </c>
      <c r="J86" s="1">
        <v>185.30520000000001</v>
      </c>
      <c r="K86" s="1">
        <v>182.43</v>
      </c>
      <c r="L86" s="1">
        <v>184.11</v>
      </c>
    </row>
    <row r="87" spans="3:12">
      <c r="C87" s="1" t="s">
        <v>67</v>
      </c>
      <c r="D87" s="1">
        <v>8</v>
      </c>
      <c r="E87" s="1">
        <v>3</v>
      </c>
      <c r="F87" s="1">
        <v>171.36150000000001</v>
      </c>
      <c r="G87" s="1">
        <v>0.97868999999999995</v>
      </c>
      <c r="H87" s="1">
        <v>0.56505000000000005</v>
      </c>
      <c r="I87" s="1">
        <v>168.93029999999999</v>
      </c>
      <c r="J87" s="1">
        <v>173.7927</v>
      </c>
      <c r="K87" s="1">
        <v>170.24</v>
      </c>
      <c r="L87" s="1">
        <v>172.05</v>
      </c>
    </row>
    <row r="88" spans="3:12">
      <c r="D88" s="1" t="s">
        <v>88</v>
      </c>
      <c r="E88" s="1">
        <v>24</v>
      </c>
      <c r="F88" s="1">
        <v>328.97969999999998</v>
      </c>
      <c r="G88" s="1">
        <v>108.66357000000001</v>
      </c>
      <c r="H88" s="1">
        <v>22.180859999999999</v>
      </c>
      <c r="I88" s="1">
        <v>283.0951</v>
      </c>
      <c r="J88" s="1">
        <v>374.86430000000001</v>
      </c>
      <c r="K88" s="1">
        <v>170.24</v>
      </c>
      <c r="L88" s="1">
        <v>496.16</v>
      </c>
    </row>
    <row r="90" spans="3:12">
      <c r="D90" s="1" t="s">
        <v>78</v>
      </c>
      <c r="E90" s="1" t="s">
        <v>43</v>
      </c>
    </row>
    <row r="91" spans="3:12">
      <c r="D91" s="1" t="s">
        <v>90</v>
      </c>
    </row>
    <row r="92" spans="3:12">
      <c r="E92" s="1" t="s">
        <v>79</v>
      </c>
      <c r="F92" s="1" t="s">
        <v>80</v>
      </c>
      <c r="G92" s="1" t="s">
        <v>81</v>
      </c>
      <c r="H92" s="1" t="s">
        <v>82</v>
      </c>
      <c r="I92" s="1" t="s">
        <v>83</v>
      </c>
      <c r="K92" s="1" t="s">
        <v>84</v>
      </c>
      <c r="L92" s="1" t="s">
        <v>85</v>
      </c>
    </row>
    <row r="93" spans="3:12">
      <c r="I93" s="1" t="s">
        <v>86</v>
      </c>
      <c r="J93" s="1" t="s">
        <v>87</v>
      </c>
    </row>
    <row r="94" spans="3:12">
      <c r="C94" s="1" t="s">
        <v>59</v>
      </c>
      <c r="D94" s="1">
        <v>1</v>
      </c>
      <c r="E94" s="1">
        <v>3</v>
      </c>
      <c r="F94" s="1">
        <v>2.2219000000000002</v>
      </c>
      <c r="G94" s="1">
        <v>0.13597000000000001</v>
      </c>
      <c r="H94" s="1">
        <v>7.85E-2</v>
      </c>
      <c r="I94" s="1">
        <v>1.8841000000000001</v>
      </c>
      <c r="J94" s="1">
        <v>2.5596000000000001</v>
      </c>
      <c r="K94" s="1">
        <v>2.12</v>
      </c>
      <c r="L94" s="1">
        <v>2.38</v>
      </c>
    </row>
    <row r="95" spans="3:12">
      <c r="C95" s="1" t="s">
        <v>59</v>
      </c>
      <c r="D95" s="1">
        <v>2</v>
      </c>
      <c r="E95" s="1">
        <v>3</v>
      </c>
      <c r="F95" s="1">
        <v>2.1326999999999998</v>
      </c>
      <c r="G95" s="1">
        <v>0.10075000000000001</v>
      </c>
      <c r="H95" s="1">
        <v>5.8169999999999999E-2</v>
      </c>
      <c r="I95" s="1">
        <v>1.8824000000000001</v>
      </c>
      <c r="J95" s="1">
        <v>2.383</v>
      </c>
      <c r="K95" s="1">
        <v>2.02</v>
      </c>
      <c r="L95" s="1">
        <v>2.2000000000000002</v>
      </c>
    </row>
    <row r="96" spans="3:12">
      <c r="C96" s="1" t="s">
        <v>60</v>
      </c>
      <c r="D96" s="1">
        <v>3</v>
      </c>
      <c r="E96" s="1">
        <v>3</v>
      </c>
      <c r="F96" s="1">
        <v>93.922799999999995</v>
      </c>
      <c r="G96" s="1">
        <v>1.10042</v>
      </c>
      <c r="H96" s="1">
        <v>0.63532999999999995</v>
      </c>
      <c r="I96" s="1">
        <v>91.1892</v>
      </c>
      <c r="J96" s="1">
        <v>96.656400000000005</v>
      </c>
      <c r="K96" s="1">
        <v>92.76</v>
      </c>
      <c r="L96" s="1">
        <v>94.95</v>
      </c>
    </row>
    <row r="97" spans="3:12">
      <c r="C97" s="1" t="s">
        <v>61</v>
      </c>
      <c r="D97" s="1">
        <v>4</v>
      </c>
      <c r="E97" s="1">
        <v>3</v>
      </c>
      <c r="F97" s="1">
        <v>116.5802</v>
      </c>
      <c r="G97" s="1">
        <v>0.97118000000000004</v>
      </c>
      <c r="H97" s="1">
        <v>0.56071000000000004</v>
      </c>
      <c r="I97" s="1">
        <v>114.16759999999999</v>
      </c>
      <c r="J97" s="1">
        <v>118.9927</v>
      </c>
      <c r="K97" s="1">
        <v>115.63</v>
      </c>
      <c r="L97" s="1">
        <v>117.57</v>
      </c>
    </row>
    <row r="98" spans="3:12">
      <c r="C98" s="1" t="s">
        <v>62</v>
      </c>
      <c r="D98" s="1">
        <v>5</v>
      </c>
      <c r="E98" s="1">
        <v>3</v>
      </c>
      <c r="F98" s="1">
        <v>164.9589</v>
      </c>
      <c r="G98" s="1">
        <v>1.5662799999999999</v>
      </c>
      <c r="H98" s="1">
        <v>0.90429000000000004</v>
      </c>
      <c r="I98" s="1">
        <v>161.06800000000001</v>
      </c>
      <c r="J98" s="1">
        <v>168.84970000000001</v>
      </c>
      <c r="K98" s="1">
        <v>163.44999999999999</v>
      </c>
      <c r="L98" s="1">
        <v>166.58</v>
      </c>
    </row>
    <row r="99" spans="3:12">
      <c r="C99" s="1" t="s">
        <v>63</v>
      </c>
      <c r="D99" s="1">
        <v>6</v>
      </c>
      <c r="E99" s="1">
        <v>3</v>
      </c>
      <c r="F99" s="1">
        <v>261.01299999999998</v>
      </c>
      <c r="G99" s="1">
        <v>2.67652</v>
      </c>
      <c r="H99" s="1">
        <v>1.5452900000000001</v>
      </c>
      <c r="I99" s="1">
        <v>254.36410000000001</v>
      </c>
      <c r="J99" s="1">
        <v>267.66180000000003</v>
      </c>
      <c r="K99" s="1">
        <v>259.2</v>
      </c>
      <c r="L99" s="1">
        <v>264.08999999999997</v>
      </c>
    </row>
    <row r="100" spans="3:12">
      <c r="C100" s="1" t="s">
        <v>65</v>
      </c>
      <c r="D100" s="1">
        <v>7</v>
      </c>
      <c r="E100" s="1">
        <v>3</v>
      </c>
      <c r="F100" s="1">
        <v>246.99870000000001</v>
      </c>
      <c r="G100" s="1">
        <v>3.766</v>
      </c>
      <c r="H100" s="1">
        <v>2.1743000000000001</v>
      </c>
      <c r="I100" s="1">
        <v>237.64340000000001</v>
      </c>
      <c r="J100" s="1">
        <v>256.35390000000001</v>
      </c>
      <c r="K100" s="1">
        <v>242.74</v>
      </c>
      <c r="L100" s="1">
        <v>249.9</v>
      </c>
    </row>
    <row r="101" spans="3:12">
      <c r="C101" s="1" t="s">
        <v>64</v>
      </c>
      <c r="D101" s="1">
        <v>8</v>
      </c>
      <c r="E101" s="1">
        <v>3</v>
      </c>
      <c r="F101" s="1">
        <v>233.66120000000001</v>
      </c>
      <c r="G101" s="1">
        <v>2.6027800000000001</v>
      </c>
      <c r="H101" s="1">
        <v>1.50271</v>
      </c>
      <c r="I101" s="1">
        <v>227.19560000000001</v>
      </c>
      <c r="J101" s="1">
        <v>240.12690000000001</v>
      </c>
      <c r="K101" s="1">
        <v>230.83</v>
      </c>
      <c r="L101" s="1">
        <v>235.94</v>
      </c>
    </row>
    <row r="102" spans="3:12">
      <c r="D102" s="1" t="s">
        <v>88</v>
      </c>
      <c r="E102" s="1">
        <v>24</v>
      </c>
      <c r="F102" s="1">
        <v>140.18620000000001</v>
      </c>
      <c r="G102" s="1">
        <v>99.676590000000004</v>
      </c>
      <c r="H102" s="1">
        <v>20.346399999999999</v>
      </c>
      <c r="I102" s="1">
        <v>98.096400000000003</v>
      </c>
      <c r="J102" s="1">
        <v>182.27590000000001</v>
      </c>
      <c r="K102" s="1">
        <v>2.02</v>
      </c>
      <c r="L102" s="1">
        <v>264.08999999999997</v>
      </c>
    </row>
    <row r="104" spans="3:12">
      <c r="D104" s="1" t="s">
        <v>78</v>
      </c>
      <c r="E104" s="1" t="s">
        <v>68</v>
      </c>
    </row>
    <row r="105" spans="3:12">
      <c r="D105" s="1" t="s">
        <v>91</v>
      </c>
    </row>
    <row r="106" spans="3:12">
      <c r="E106" s="1" t="s">
        <v>79</v>
      </c>
      <c r="F106" s="1" t="s">
        <v>80</v>
      </c>
      <c r="G106" s="1" t="s">
        <v>81</v>
      </c>
      <c r="H106" s="1" t="s">
        <v>82</v>
      </c>
      <c r="I106" s="1" t="s">
        <v>83</v>
      </c>
      <c r="K106" s="1" t="s">
        <v>84</v>
      </c>
      <c r="L106" s="1" t="s">
        <v>85</v>
      </c>
    </row>
    <row r="107" spans="3:12">
      <c r="I107" s="1" t="s">
        <v>86</v>
      </c>
      <c r="J107" s="1" t="s">
        <v>87</v>
      </c>
    </row>
    <row r="108" spans="3:12">
      <c r="C108" s="1" t="s">
        <v>59</v>
      </c>
      <c r="D108" s="1">
        <v>1</v>
      </c>
      <c r="E108" s="1">
        <v>3</v>
      </c>
      <c r="F108" s="1">
        <v>0.12709999999999999</v>
      </c>
      <c r="G108" s="1">
        <v>1.306E-2</v>
      </c>
      <c r="H108" s="1">
        <v>7.5399999999999998E-3</v>
      </c>
      <c r="I108" s="1">
        <v>9.4700000000000006E-2</v>
      </c>
      <c r="J108" s="1">
        <v>0.15959999999999999</v>
      </c>
      <c r="K108" s="1">
        <v>0.11</v>
      </c>
      <c r="L108" s="1">
        <v>0.14000000000000001</v>
      </c>
    </row>
    <row r="109" spans="3:12">
      <c r="C109" s="1" t="s">
        <v>59</v>
      </c>
      <c r="D109" s="1">
        <v>2</v>
      </c>
      <c r="E109" s="1">
        <v>3</v>
      </c>
      <c r="F109" s="1">
        <v>0.13109999999999999</v>
      </c>
      <c r="G109" s="1">
        <v>4.3400000000000001E-3</v>
      </c>
      <c r="H109" s="1">
        <v>2.5100000000000001E-3</v>
      </c>
      <c r="I109" s="1">
        <v>0.1203</v>
      </c>
      <c r="J109" s="1">
        <v>0.1419</v>
      </c>
      <c r="K109" s="1">
        <v>0.13</v>
      </c>
      <c r="L109" s="1">
        <v>0.14000000000000001</v>
      </c>
    </row>
    <row r="110" spans="3:12">
      <c r="C110" s="1" t="s">
        <v>60</v>
      </c>
      <c r="D110" s="1">
        <v>3</v>
      </c>
      <c r="E110" s="1">
        <v>3</v>
      </c>
      <c r="F110" s="1">
        <v>25.383700000000001</v>
      </c>
      <c r="G110" s="1">
        <v>0.40647</v>
      </c>
      <c r="H110" s="1">
        <v>0.23468</v>
      </c>
      <c r="I110" s="1">
        <v>24.373999999999999</v>
      </c>
      <c r="J110" s="1">
        <v>26.3934</v>
      </c>
      <c r="K110" s="1">
        <v>24.95</v>
      </c>
      <c r="L110" s="1">
        <v>25.75</v>
      </c>
    </row>
    <row r="111" spans="3:12">
      <c r="C111" s="1" t="s">
        <v>61</v>
      </c>
      <c r="D111" s="1">
        <v>4</v>
      </c>
      <c r="E111" s="1">
        <v>3</v>
      </c>
      <c r="F111" s="1">
        <v>38.834600000000002</v>
      </c>
      <c r="G111" s="1">
        <v>0.16938</v>
      </c>
      <c r="H111" s="1">
        <v>9.7790000000000002E-2</v>
      </c>
      <c r="I111" s="1">
        <v>38.413800000000002</v>
      </c>
      <c r="J111" s="1">
        <v>39.255400000000002</v>
      </c>
      <c r="K111" s="1">
        <v>38.65</v>
      </c>
      <c r="L111" s="1">
        <v>38.979999999999997</v>
      </c>
    </row>
    <row r="112" spans="3:12">
      <c r="C112" s="1" t="s">
        <v>62</v>
      </c>
      <c r="D112" s="1">
        <v>5</v>
      </c>
      <c r="E112" s="1">
        <v>3</v>
      </c>
      <c r="F112" s="1">
        <v>48.267099999999999</v>
      </c>
      <c r="G112" s="1">
        <v>1.1773400000000001</v>
      </c>
      <c r="H112" s="1">
        <v>0.67974000000000001</v>
      </c>
      <c r="I112" s="1">
        <v>45.342399999999998</v>
      </c>
      <c r="J112" s="1">
        <v>51.191699999999997</v>
      </c>
      <c r="K112" s="1">
        <v>47.05</v>
      </c>
      <c r="L112" s="1">
        <v>49.4</v>
      </c>
    </row>
    <row r="113" spans="3:12">
      <c r="C113" s="1" t="s">
        <v>63</v>
      </c>
      <c r="D113" s="1">
        <v>6</v>
      </c>
      <c r="E113" s="1">
        <v>3</v>
      </c>
      <c r="F113" s="1">
        <v>125.6734</v>
      </c>
      <c r="G113" s="1">
        <v>1.70289</v>
      </c>
      <c r="H113" s="1">
        <v>0.98316000000000003</v>
      </c>
      <c r="I113" s="1">
        <v>121.4432</v>
      </c>
      <c r="J113" s="1">
        <v>129.90360000000001</v>
      </c>
      <c r="K113" s="1">
        <v>124.08</v>
      </c>
      <c r="L113" s="1">
        <v>127.47</v>
      </c>
    </row>
    <row r="114" spans="3:12">
      <c r="C114" s="1" t="s">
        <v>65</v>
      </c>
      <c r="D114" s="1">
        <v>7</v>
      </c>
      <c r="E114" s="1">
        <v>3</v>
      </c>
      <c r="F114" s="1">
        <v>119.8698</v>
      </c>
      <c r="G114" s="1">
        <v>1.506</v>
      </c>
      <c r="H114" s="1">
        <v>0.86948999999999999</v>
      </c>
      <c r="I114" s="1">
        <v>116.12869999999999</v>
      </c>
      <c r="J114" s="1">
        <v>123.6109</v>
      </c>
      <c r="K114" s="1">
        <v>118.22</v>
      </c>
      <c r="L114" s="1">
        <v>121.16</v>
      </c>
    </row>
    <row r="115" spans="3:12">
      <c r="C115" s="1" t="s">
        <v>64</v>
      </c>
      <c r="D115" s="1">
        <v>8</v>
      </c>
      <c r="E115" s="1">
        <v>3</v>
      </c>
      <c r="F115" s="1">
        <v>102.9053</v>
      </c>
      <c r="G115" s="1">
        <v>0.66966000000000003</v>
      </c>
      <c r="H115" s="1">
        <v>0.38662999999999997</v>
      </c>
      <c r="I115" s="1">
        <v>101.24169999999999</v>
      </c>
      <c r="J115" s="1">
        <v>104.5688</v>
      </c>
      <c r="K115" s="1">
        <v>102.18</v>
      </c>
      <c r="L115" s="1">
        <v>103.51</v>
      </c>
    </row>
    <row r="116" spans="3:12">
      <c r="D116" s="1" t="s">
        <v>88</v>
      </c>
      <c r="E116" s="1">
        <v>24</v>
      </c>
      <c r="F116" s="1">
        <v>57.649000000000001</v>
      </c>
      <c r="G116" s="1">
        <v>49.323869999999999</v>
      </c>
      <c r="H116" s="1">
        <v>10.06819</v>
      </c>
      <c r="I116" s="1">
        <v>36.821399999999997</v>
      </c>
      <c r="J116" s="1">
        <v>78.476600000000005</v>
      </c>
      <c r="K116" s="1">
        <v>0.11</v>
      </c>
      <c r="L116" s="1">
        <v>127.47</v>
      </c>
    </row>
    <row r="118" spans="3:12">
      <c r="D118" s="1" t="s">
        <v>78</v>
      </c>
      <c r="E118" s="1" t="s">
        <v>44</v>
      </c>
    </row>
    <row r="119" spans="3:12">
      <c r="D119" s="1" t="s">
        <v>92</v>
      </c>
    </row>
    <row r="120" spans="3:12">
      <c r="E120" s="1" t="s">
        <v>79</v>
      </c>
      <c r="F120" s="1" t="s">
        <v>80</v>
      </c>
      <c r="G120" s="1" t="s">
        <v>81</v>
      </c>
      <c r="H120" s="1" t="s">
        <v>82</v>
      </c>
      <c r="I120" s="1" t="s">
        <v>83</v>
      </c>
      <c r="K120" s="1" t="s">
        <v>84</v>
      </c>
      <c r="L120" s="1" t="s">
        <v>85</v>
      </c>
    </row>
    <row r="121" spans="3:12">
      <c r="I121" s="1" t="s">
        <v>86</v>
      </c>
      <c r="J121" s="1" t="s">
        <v>87</v>
      </c>
    </row>
    <row r="122" spans="3:12">
      <c r="C122" s="1" t="s">
        <v>59</v>
      </c>
      <c r="D122" s="1">
        <v>1</v>
      </c>
      <c r="E122" s="1">
        <v>3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</row>
    <row r="123" spans="3:12">
      <c r="C123" s="1" t="s">
        <v>59</v>
      </c>
      <c r="D123" s="1">
        <v>2</v>
      </c>
      <c r="E123" s="1">
        <v>3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</row>
    <row r="124" spans="3:12">
      <c r="C124" s="1" t="s">
        <v>60</v>
      </c>
      <c r="D124" s="1">
        <v>3</v>
      </c>
      <c r="E124" s="1">
        <v>3</v>
      </c>
      <c r="F124" s="1">
        <v>23.329499999999999</v>
      </c>
      <c r="G124" s="1">
        <v>0.50219999999999998</v>
      </c>
      <c r="H124" s="1">
        <v>0.28993999999999998</v>
      </c>
      <c r="I124" s="1">
        <v>22.082000000000001</v>
      </c>
      <c r="J124" s="1">
        <v>24.577000000000002</v>
      </c>
      <c r="K124" s="1">
        <v>22.87</v>
      </c>
      <c r="L124" s="1">
        <v>23.86</v>
      </c>
    </row>
    <row r="125" spans="3:12">
      <c r="C125" s="1" t="s">
        <v>61</v>
      </c>
      <c r="D125" s="1">
        <v>4</v>
      </c>
      <c r="E125" s="1">
        <v>3</v>
      </c>
      <c r="F125" s="1">
        <v>32.103200000000001</v>
      </c>
      <c r="G125" s="1">
        <v>0.52073000000000003</v>
      </c>
      <c r="H125" s="1">
        <v>0.30064000000000002</v>
      </c>
      <c r="I125" s="1">
        <v>30.809699999999999</v>
      </c>
      <c r="J125" s="1">
        <v>33.396799999999999</v>
      </c>
      <c r="K125" s="1">
        <v>31.67</v>
      </c>
      <c r="L125" s="1">
        <v>32.68</v>
      </c>
    </row>
    <row r="126" spans="3:12">
      <c r="C126" s="1" t="s">
        <v>65</v>
      </c>
      <c r="D126" s="1">
        <v>5</v>
      </c>
      <c r="E126" s="1">
        <v>3</v>
      </c>
      <c r="F126" s="1">
        <v>39.394500000000001</v>
      </c>
      <c r="G126" s="1">
        <v>1.7077100000000001</v>
      </c>
      <c r="H126" s="1">
        <v>0.98594999999999999</v>
      </c>
      <c r="I126" s="1">
        <v>35.152299999999997</v>
      </c>
      <c r="J126" s="1">
        <v>43.636600000000001</v>
      </c>
      <c r="K126" s="1">
        <v>37.92</v>
      </c>
      <c r="L126" s="1">
        <v>41.27</v>
      </c>
    </row>
    <row r="127" spans="3:12">
      <c r="C127" s="1" t="s">
        <v>62</v>
      </c>
      <c r="D127" s="1">
        <v>6</v>
      </c>
      <c r="E127" s="1">
        <v>3</v>
      </c>
      <c r="F127" s="1">
        <v>35.796599999999998</v>
      </c>
      <c r="G127" s="1">
        <v>0.42675000000000002</v>
      </c>
      <c r="H127" s="1">
        <v>0.24637999999999999</v>
      </c>
      <c r="I127" s="1">
        <v>34.736499999999999</v>
      </c>
      <c r="J127" s="1">
        <v>36.856699999999996</v>
      </c>
      <c r="K127" s="1">
        <v>35.31</v>
      </c>
      <c r="L127" s="1">
        <v>36.07</v>
      </c>
    </row>
    <row r="128" spans="3:12">
      <c r="C128" s="1" t="s">
        <v>63</v>
      </c>
      <c r="D128" s="1">
        <v>7</v>
      </c>
      <c r="E128" s="1">
        <v>3</v>
      </c>
      <c r="F128" s="1">
        <v>46.145400000000002</v>
      </c>
      <c r="G128" s="1">
        <v>0.12709000000000001</v>
      </c>
      <c r="H128" s="1">
        <v>7.3380000000000001E-2</v>
      </c>
      <c r="I128" s="1">
        <v>45.829599999999999</v>
      </c>
      <c r="J128" s="1">
        <v>46.461100000000002</v>
      </c>
      <c r="K128" s="1">
        <v>46.03</v>
      </c>
      <c r="L128" s="1">
        <v>46.28</v>
      </c>
    </row>
    <row r="129" spans="3:12">
      <c r="C129" s="1" t="s">
        <v>64</v>
      </c>
      <c r="D129" s="1">
        <v>8</v>
      </c>
      <c r="E129" s="1">
        <v>3</v>
      </c>
      <c r="F129" s="1">
        <v>36.104500000000002</v>
      </c>
      <c r="G129" s="1">
        <v>1.02338</v>
      </c>
      <c r="H129" s="1">
        <v>0.59084999999999999</v>
      </c>
      <c r="I129" s="1">
        <v>33.5623</v>
      </c>
      <c r="J129" s="1">
        <v>38.646700000000003</v>
      </c>
      <c r="K129" s="1">
        <v>34.94</v>
      </c>
      <c r="L129" s="1">
        <v>36.86</v>
      </c>
    </row>
    <row r="130" spans="3:12">
      <c r="D130" s="1" t="s">
        <v>88</v>
      </c>
      <c r="E130" s="1">
        <v>24</v>
      </c>
      <c r="F130" s="1">
        <v>26.609200000000001</v>
      </c>
      <c r="G130" s="1">
        <v>16.86206</v>
      </c>
      <c r="H130" s="1">
        <v>3.4419499999999998</v>
      </c>
      <c r="I130" s="1">
        <v>19.489000000000001</v>
      </c>
      <c r="J130" s="1">
        <v>33.729399999999998</v>
      </c>
      <c r="K130" s="1">
        <v>0</v>
      </c>
      <c r="L130" s="1">
        <v>46.28</v>
      </c>
    </row>
    <row r="132" spans="3:12">
      <c r="D132" s="1" t="s">
        <v>78</v>
      </c>
      <c r="E132" s="1" t="s">
        <v>69</v>
      </c>
    </row>
    <row r="133" spans="3:12">
      <c r="D133" s="1" t="s">
        <v>93</v>
      </c>
    </row>
    <row r="134" spans="3:12">
      <c r="E134" s="1" t="s">
        <v>79</v>
      </c>
      <c r="F134" s="1" t="s">
        <v>80</v>
      </c>
      <c r="G134" s="1" t="s">
        <v>81</v>
      </c>
      <c r="H134" s="1" t="s">
        <v>82</v>
      </c>
      <c r="I134" s="1" t="s">
        <v>83</v>
      </c>
      <c r="K134" s="1" t="s">
        <v>84</v>
      </c>
      <c r="L134" s="1" t="s">
        <v>85</v>
      </c>
    </row>
    <row r="135" spans="3:12">
      <c r="I135" s="1" t="s">
        <v>86</v>
      </c>
      <c r="J135" s="1" t="s">
        <v>87</v>
      </c>
    </row>
    <row r="136" spans="3:12">
      <c r="C136" s="1" t="s">
        <v>63</v>
      </c>
      <c r="D136" s="1">
        <v>1</v>
      </c>
      <c r="E136" s="1">
        <v>3</v>
      </c>
      <c r="F136" s="1">
        <v>50.851100000000002</v>
      </c>
      <c r="G136" s="1">
        <v>0.29238999999999998</v>
      </c>
      <c r="H136" s="1">
        <v>0.16880999999999999</v>
      </c>
      <c r="I136" s="1">
        <v>50.1248</v>
      </c>
      <c r="J136" s="1">
        <v>51.577399999999997</v>
      </c>
      <c r="K136" s="1">
        <v>50.51</v>
      </c>
      <c r="L136" s="1">
        <v>51.04</v>
      </c>
    </row>
    <row r="137" spans="3:12">
      <c r="C137" s="1" t="s">
        <v>65</v>
      </c>
      <c r="D137" s="1">
        <v>2</v>
      </c>
      <c r="E137" s="1">
        <v>3</v>
      </c>
      <c r="F137" s="1">
        <v>43.937100000000001</v>
      </c>
      <c r="G137" s="1">
        <v>0.76880000000000004</v>
      </c>
      <c r="H137" s="1">
        <v>0.44386999999999999</v>
      </c>
      <c r="I137" s="1">
        <v>42.027299999999997</v>
      </c>
      <c r="J137" s="1">
        <v>45.846899999999998</v>
      </c>
      <c r="K137" s="1">
        <v>43.06</v>
      </c>
      <c r="L137" s="1">
        <v>44.5</v>
      </c>
    </row>
    <row r="138" spans="3:12">
      <c r="C138" s="1" t="s">
        <v>64</v>
      </c>
      <c r="D138" s="1">
        <v>3</v>
      </c>
      <c r="E138" s="1">
        <v>3</v>
      </c>
      <c r="F138" s="1">
        <v>38.540999999999997</v>
      </c>
      <c r="G138" s="1">
        <v>0.94391999999999998</v>
      </c>
      <c r="H138" s="1">
        <v>0.54496999999999995</v>
      </c>
      <c r="I138" s="1">
        <v>36.196199999999997</v>
      </c>
      <c r="J138" s="1">
        <v>40.885899999999999</v>
      </c>
      <c r="K138" s="1">
        <v>37.49</v>
      </c>
      <c r="L138" s="1">
        <v>39.33</v>
      </c>
    </row>
    <row r="139" spans="3:12">
      <c r="C139" s="1" t="s">
        <v>62</v>
      </c>
      <c r="D139" s="1">
        <v>4</v>
      </c>
      <c r="E139" s="1">
        <v>3</v>
      </c>
      <c r="F139" s="1">
        <v>32.955199999999998</v>
      </c>
      <c r="G139" s="1">
        <v>0.32649</v>
      </c>
      <c r="H139" s="1">
        <v>0.1885</v>
      </c>
      <c r="I139" s="1">
        <v>32.144100000000002</v>
      </c>
      <c r="J139" s="1">
        <v>33.766199999999998</v>
      </c>
      <c r="K139" s="1">
        <v>32.659999999999997</v>
      </c>
      <c r="L139" s="1">
        <v>33.31</v>
      </c>
    </row>
    <row r="140" spans="3:12">
      <c r="C140" s="1" t="s">
        <v>61</v>
      </c>
      <c r="D140" s="1">
        <v>5</v>
      </c>
      <c r="E140" s="1">
        <v>3</v>
      </c>
      <c r="F140" s="1">
        <v>24.400300000000001</v>
      </c>
      <c r="G140" s="1">
        <v>0.40648000000000001</v>
      </c>
      <c r="H140" s="1">
        <v>0.23468</v>
      </c>
      <c r="I140" s="1">
        <v>23.390599999999999</v>
      </c>
      <c r="J140" s="1">
        <v>25.4101</v>
      </c>
      <c r="K140" s="1">
        <v>23.96</v>
      </c>
      <c r="L140" s="1">
        <v>24.76</v>
      </c>
    </row>
    <row r="141" spans="3:12">
      <c r="C141" s="1" t="s">
        <v>60</v>
      </c>
      <c r="D141" s="1">
        <v>6</v>
      </c>
      <c r="E141" s="1">
        <v>3</v>
      </c>
      <c r="F141" s="1">
        <v>16.5059</v>
      </c>
      <c r="G141" s="1">
        <v>0.25928000000000001</v>
      </c>
      <c r="H141" s="1">
        <v>0.1497</v>
      </c>
      <c r="I141" s="1">
        <v>15.861800000000001</v>
      </c>
      <c r="J141" s="1">
        <v>17.149999999999999</v>
      </c>
      <c r="K141" s="1">
        <v>16.239999999999998</v>
      </c>
      <c r="L141" s="1">
        <v>16.760000000000002</v>
      </c>
    </row>
    <row r="142" spans="3:12">
      <c r="C142" s="1" t="s">
        <v>59</v>
      </c>
      <c r="D142" s="1">
        <v>7</v>
      </c>
      <c r="E142" s="1">
        <v>3</v>
      </c>
      <c r="F142" s="1">
        <v>8.9877000000000002</v>
      </c>
      <c r="G142" s="1">
        <v>9.1340000000000005E-2</v>
      </c>
      <c r="H142" s="1">
        <v>5.2729999999999999E-2</v>
      </c>
      <c r="I142" s="1">
        <v>8.7607999999999997</v>
      </c>
      <c r="J142" s="1">
        <v>9.2146000000000008</v>
      </c>
      <c r="K142" s="1">
        <v>8.9</v>
      </c>
      <c r="L142" s="1">
        <v>9.08</v>
      </c>
    </row>
    <row r="143" spans="3:12">
      <c r="C143" s="1" t="s">
        <v>59</v>
      </c>
      <c r="D143" s="1">
        <v>8</v>
      </c>
      <c r="E143" s="1">
        <v>3</v>
      </c>
      <c r="F143" s="1">
        <v>8.7764000000000006</v>
      </c>
      <c r="G143" s="1">
        <v>2.707E-2</v>
      </c>
      <c r="H143" s="1">
        <v>1.5630000000000002E-2</v>
      </c>
      <c r="I143" s="1">
        <v>8.7091999999999992</v>
      </c>
      <c r="J143" s="1">
        <v>8.8436000000000003</v>
      </c>
      <c r="K143" s="1">
        <v>8.75</v>
      </c>
      <c r="L143" s="1">
        <v>8.8000000000000007</v>
      </c>
    </row>
    <row r="144" spans="3:12">
      <c r="D144" s="1" t="s">
        <v>88</v>
      </c>
      <c r="E144" s="1">
        <v>24</v>
      </c>
      <c r="F144" s="1">
        <v>28.119299999999999</v>
      </c>
      <c r="G144" s="1">
        <v>15.27608</v>
      </c>
      <c r="H144" s="1">
        <v>3.11822</v>
      </c>
      <c r="I144" s="1">
        <v>21.668800000000001</v>
      </c>
      <c r="J144" s="1">
        <v>34.569899999999997</v>
      </c>
      <c r="K144" s="1">
        <v>8.75</v>
      </c>
      <c r="L144" s="1">
        <v>51.04</v>
      </c>
    </row>
    <row r="146" spans="3:12">
      <c r="D146" s="1" t="s">
        <v>78</v>
      </c>
      <c r="E146" s="1" t="s">
        <v>70</v>
      </c>
    </row>
    <row r="147" spans="3:12">
      <c r="D147" s="1" t="s">
        <v>94</v>
      </c>
    </row>
    <row r="148" spans="3:12">
      <c r="E148" s="1" t="s">
        <v>79</v>
      </c>
      <c r="F148" s="1" t="s">
        <v>80</v>
      </c>
      <c r="G148" s="1" t="s">
        <v>81</v>
      </c>
      <c r="H148" s="1" t="s">
        <v>82</v>
      </c>
      <c r="I148" s="1" t="s">
        <v>83</v>
      </c>
      <c r="K148" s="1" t="s">
        <v>84</v>
      </c>
      <c r="L148" s="1" t="s">
        <v>85</v>
      </c>
    </row>
    <row r="149" spans="3:12">
      <c r="I149" s="1" t="s">
        <v>86</v>
      </c>
      <c r="J149" s="1" t="s">
        <v>87</v>
      </c>
    </row>
    <row r="150" spans="3:12">
      <c r="C150" s="1" t="s">
        <v>64</v>
      </c>
      <c r="D150" s="1">
        <v>1</v>
      </c>
      <c r="E150" s="1">
        <v>3</v>
      </c>
      <c r="F150" s="1">
        <v>11.149800000000001</v>
      </c>
      <c r="G150" s="1">
        <v>0.27355000000000002</v>
      </c>
      <c r="H150" s="1">
        <v>0.15792999999999999</v>
      </c>
      <c r="I150" s="1">
        <v>10.4703</v>
      </c>
      <c r="J150" s="1">
        <v>11.8293</v>
      </c>
      <c r="K150" s="1">
        <v>10.96</v>
      </c>
      <c r="L150" s="1">
        <v>11.46</v>
      </c>
    </row>
    <row r="151" spans="3:12">
      <c r="C151" s="1" t="s">
        <v>62</v>
      </c>
      <c r="D151" s="1">
        <v>2</v>
      </c>
      <c r="E151" s="1">
        <v>3</v>
      </c>
      <c r="F151" s="1">
        <v>8.673</v>
      </c>
      <c r="G151" s="1">
        <v>0.50541000000000003</v>
      </c>
      <c r="H151" s="1">
        <v>0.2918</v>
      </c>
      <c r="I151" s="1">
        <v>7.4173999999999998</v>
      </c>
      <c r="J151" s="1">
        <v>9.9284999999999997</v>
      </c>
      <c r="K151" s="1">
        <v>8.1</v>
      </c>
      <c r="L151" s="1">
        <v>9.0500000000000007</v>
      </c>
    </row>
    <row r="152" spans="3:12">
      <c r="C152" s="1" t="s">
        <v>65</v>
      </c>
      <c r="D152" s="1">
        <v>3</v>
      </c>
      <c r="E152" s="1">
        <v>3</v>
      </c>
      <c r="F152" s="1">
        <v>17.4039</v>
      </c>
      <c r="G152" s="1">
        <v>0.41281000000000001</v>
      </c>
      <c r="H152" s="1">
        <v>0.23834</v>
      </c>
      <c r="I152" s="1">
        <v>16.378399999999999</v>
      </c>
      <c r="J152" s="1">
        <v>18.429400000000001</v>
      </c>
      <c r="K152" s="1">
        <v>16.93</v>
      </c>
      <c r="L152" s="1">
        <v>17.71</v>
      </c>
    </row>
    <row r="153" spans="3:12">
      <c r="C153" s="1" t="s">
        <v>63</v>
      </c>
      <c r="D153" s="1">
        <v>4</v>
      </c>
      <c r="E153" s="1">
        <v>3</v>
      </c>
      <c r="F153" s="1">
        <v>18.611999999999998</v>
      </c>
      <c r="G153" s="1">
        <v>0.18856000000000001</v>
      </c>
      <c r="H153" s="1">
        <v>0.10886999999999999</v>
      </c>
      <c r="I153" s="1">
        <v>18.143599999999999</v>
      </c>
      <c r="J153" s="1">
        <v>19.080400000000001</v>
      </c>
      <c r="K153" s="1">
        <v>18.420000000000002</v>
      </c>
      <c r="L153" s="1">
        <v>18.8</v>
      </c>
    </row>
    <row r="154" spans="3:12">
      <c r="C154" s="1" t="s">
        <v>64</v>
      </c>
      <c r="D154" s="1">
        <v>5</v>
      </c>
      <c r="E154" s="1">
        <v>3</v>
      </c>
      <c r="F154" s="1">
        <v>11.428100000000001</v>
      </c>
      <c r="G154" s="1">
        <v>9.4479999999999995E-2</v>
      </c>
      <c r="H154" s="1">
        <v>5.4550000000000001E-2</v>
      </c>
      <c r="I154" s="1">
        <v>11.1934</v>
      </c>
      <c r="J154" s="1">
        <v>11.662800000000001</v>
      </c>
      <c r="K154" s="1">
        <v>11.32</v>
      </c>
      <c r="L154" s="1">
        <v>11.49</v>
      </c>
    </row>
    <row r="155" spans="3:12">
      <c r="C155" s="1" t="s">
        <v>62</v>
      </c>
      <c r="D155" s="1">
        <v>6</v>
      </c>
      <c r="E155" s="1">
        <v>3</v>
      </c>
      <c r="F155" s="1">
        <v>8.9839000000000002</v>
      </c>
      <c r="G155" s="1">
        <v>6.4229999999999995E-2</v>
      </c>
      <c r="H155" s="1">
        <v>3.7089999999999998E-2</v>
      </c>
      <c r="I155" s="1">
        <v>8.8244000000000007</v>
      </c>
      <c r="J155" s="1">
        <v>9.1434999999999995</v>
      </c>
      <c r="K155" s="1">
        <v>8.93</v>
      </c>
      <c r="L155" s="1">
        <v>9.0500000000000007</v>
      </c>
    </row>
    <row r="156" spans="3:12">
      <c r="C156" s="1" t="s">
        <v>61</v>
      </c>
      <c r="D156" s="1">
        <v>7</v>
      </c>
      <c r="E156" s="1">
        <v>3</v>
      </c>
      <c r="F156" s="1">
        <v>5.3171999999999997</v>
      </c>
      <c r="G156" s="1">
        <v>8.6300000000000002E-2</v>
      </c>
      <c r="H156" s="1">
        <v>4.9829999999999999E-2</v>
      </c>
      <c r="I156" s="1">
        <v>5.1028000000000002</v>
      </c>
      <c r="J156" s="1">
        <v>5.5316000000000001</v>
      </c>
      <c r="K156" s="1">
        <v>5.25</v>
      </c>
      <c r="L156" s="1">
        <v>5.41</v>
      </c>
    </row>
    <row r="157" spans="3:12">
      <c r="C157" s="1" t="s">
        <v>62</v>
      </c>
      <c r="D157" s="1">
        <v>8</v>
      </c>
      <c r="E157" s="1">
        <v>3</v>
      </c>
      <c r="F157" s="1">
        <v>8.7757000000000005</v>
      </c>
      <c r="G157" s="1">
        <v>6.2829999999999997E-2</v>
      </c>
      <c r="H157" s="1">
        <v>3.628E-2</v>
      </c>
      <c r="I157" s="1">
        <v>8.6196999999999999</v>
      </c>
      <c r="J157" s="1">
        <v>8.9318000000000008</v>
      </c>
      <c r="K157" s="1">
        <v>8.7100000000000009</v>
      </c>
      <c r="L157" s="1">
        <v>8.83</v>
      </c>
    </row>
    <row r="158" spans="3:12">
      <c r="D158" s="1" t="s">
        <v>88</v>
      </c>
      <c r="E158" s="1">
        <v>24</v>
      </c>
      <c r="F158" s="1">
        <v>11.292999999999999</v>
      </c>
      <c r="G158" s="1">
        <v>4.3573899999999997</v>
      </c>
      <c r="H158" s="1">
        <v>0.88944999999999996</v>
      </c>
      <c r="I158" s="1">
        <v>9.4529999999999994</v>
      </c>
      <c r="J158" s="1">
        <v>13.132899999999999</v>
      </c>
      <c r="K158" s="1">
        <v>5.25</v>
      </c>
      <c r="L158" s="1">
        <v>18.8</v>
      </c>
    </row>
    <row r="160" spans="3:12">
      <c r="D160" s="1" t="s">
        <v>78</v>
      </c>
      <c r="E160" s="1" t="s">
        <v>71</v>
      </c>
    </row>
    <row r="161" spans="3:12">
      <c r="D161" s="1" t="s">
        <v>95</v>
      </c>
    </row>
    <row r="162" spans="3:12">
      <c r="E162" s="1" t="s">
        <v>79</v>
      </c>
      <c r="F162" s="1" t="s">
        <v>80</v>
      </c>
      <c r="G162" s="1" t="s">
        <v>81</v>
      </c>
      <c r="H162" s="1" t="s">
        <v>82</v>
      </c>
      <c r="I162" s="1" t="s">
        <v>83</v>
      </c>
      <c r="K162" s="1" t="s">
        <v>84</v>
      </c>
      <c r="L162" s="1" t="s">
        <v>85</v>
      </c>
    </row>
    <row r="163" spans="3:12">
      <c r="I163" s="1" t="s">
        <v>86</v>
      </c>
      <c r="J163" s="1" t="s">
        <v>87</v>
      </c>
    </row>
    <row r="164" spans="3:12">
      <c r="C164" s="1" t="s">
        <v>63</v>
      </c>
      <c r="D164" s="1">
        <v>1</v>
      </c>
      <c r="E164" s="1">
        <v>3</v>
      </c>
      <c r="F164" s="1">
        <v>13.241300000000001</v>
      </c>
      <c r="G164" s="1">
        <v>0.79747000000000001</v>
      </c>
      <c r="H164" s="1">
        <v>0.46042</v>
      </c>
      <c r="I164" s="1">
        <v>11.260300000000001</v>
      </c>
      <c r="J164" s="1">
        <v>15.222300000000001</v>
      </c>
      <c r="K164" s="1">
        <v>12.36</v>
      </c>
      <c r="L164" s="1">
        <v>13.92</v>
      </c>
    </row>
    <row r="165" spans="3:12">
      <c r="C165" s="1" t="s">
        <v>65</v>
      </c>
      <c r="D165" s="1">
        <v>2</v>
      </c>
      <c r="E165" s="1">
        <v>3</v>
      </c>
      <c r="F165" s="1">
        <v>11.687099999999999</v>
      </c>
      <c r="G165" s="1">
        <v>0.13048999999999999</v>
      </c>
      <c r="H165" s="1">
        <v>7.5340000000000004E-2</v>
      </c>
      <c r="I165" s="1">
        <v>11.3629</v>
      </c>
      <c r="J165" s="1">
        <v>12.011200000000001</v>
      </c>
      <c r="K165" s="1">
        <v>11.54</v>
      </c>
      <c r="L165" s="1">
        <v>11.76</v>
      </c>
    </row>
    <row r="166" spans="3:12">
      <c r="C166" s="1" t="s">
        <v>64</v>
      </c>
      <c r="D166" s="1">
        <v>3</v>
      </c>
      <c r="E166" s="1">
        <v>3</v>
      </c>
      <c r="F166" s="1">
        <v>8.7924000000000007</v>
      </c>
      <c r="G166" s="1">
        <v>0.10578</v>
      </c>
      <c r="H166" s="1">
        <v>6.1069999999999999E-2</v>
      </c>
      <c r="I166" s="1">
        <v>8.5296000000000003</v>
      </c>
      <c r="J166" s="1">
        <v>9.0550999999999995</v>
      </c>
      <c r="K166" s="1">
        <v>8.69</v>
      </c>
      <c r="L166" s="1">
        <v>8.9</v>
      </c>
    </row>
    <row r="167" spans="3:12">
      <c r="C167" s="1" t="s">
        <v>62</v>
      </c>
      <c r="D167" s="1">
        <v>4</v>
      </c>
      <c r="E167" s="1">
        <v>3</v>
      </c>
      <c r="F167" s="1">
        <v>5.8658999999999999</v>
      </c>
      <c r="G167" s="1">
        <v>0.18296999999999999</v>
      </c>
      <c r="H167" s="1">
        <v>0.10563</v>
      </c>
      <c r="I167" s="1">
        <v>5.4114000000000004</v>
      </c>
      <c r="J167" s="1">
        <v>6.3204000000000002</v>
      </c>
      <c r="K167" s="1">
        <v>5.67</v>
      </c>
      <c r="L167" s="1">
        <v>6.03</v>
      </c>
    </row>
    <row r="168" spans="3:12">
      <c r="C168" s="1" t="s">
        <v>61</v>
      </c>
      <c r="D168" s="1">
        <v>5</v>
      </c>
      <c r="E168" s="1">
        <v>3</v>
      </c>
      <c r="F168" s="1">
        <v>4.1822999999999997</v>
      </c>
      <c r="G168" s="1">
        <v>0.10224999999999999</v>
      </c>
      <c r="H168" s="1">
        <v>5.9029999999999999E-2</v>
      </c>
      <c r="I168" s="1">
        <v>3.9283000000000001</v>
      </c>
      <c r="J168" s="1">
        <v>4.4363000000000001</v>
      </c>
      <c r="K168" s="1">
        <v>4.07</v>
      </c>
      <c r="L168" s="1">
        <v>4.2699999999999996</v>
      </c>
    </row>
    <row r="169" spans="3:12">
      <c r="C169" s="1" t="s">
        <v>60</v>
      </c>
      <c r="D169" s="1">
        <v>6</v>
      </c>
      <c r="E169" s="1">
        <v>3</v>
      </c>
      <c r="F169" s="1">
        <v>2.3155999999999999</v>
      </c>
      <c r="G169" s="1">
        <v>0.12740000000000001</v>
      </c>
      <c r="H169" s="1">
        <v>7.356E-2</v>
      </c>
      <c r="I169" s="1">
        <v>1.9991000000000001</v>
      </c>
      <c r="J169" s="1">
        <v>2.6320999999999999</v>
      </c>
      <c r="K169" s="1">
        <v>2.21</v>
      </c>
      <c r="L169" s="1">
        <v>2.46</v>
      </c>
    </row>
    <row r="170" spans="3:12">
      <c r="C170" s="1" t="s">
        <v>59</v>
      </c>
      <c r="D170" s="1">
        <v>7</v>
      </c>
      <c r="E170" s="1">
        <v>3</v>
      </c>
      <c r="F170" s="1">
        <v>0.91349999999999998</v>
      </c>
      <c r="G170" s="1">
        <v>3.39E-2</v>
      </c>
      <c r="H170" s="1">
        <v>1.9570000000000001E-2</v>
      </c>
      <c r="I170" s="1">
        <v>0.82930000000000004</v>
      </c>
      <c r="J170" s="1">
        <v>0.99770000000000003</v>
      </c>
      <c r="K170" s="1">
        <v>0.89</v>
      </c>
      <c r="L170" s="1">
        <v>0.95</v>
      </c>
    </row>
    <row r="171" spans="3:12">
      <c r="C171" s="1" t="s">
        <v>59</v>
      </c>
      <c r="D171" s="1">
        <v>8</v>
      </c>
      <c r="E171" s="1">
        <v>3</v>
      </c>
      <c r="F171" s="1">
        <v>1.0864</v>
      </c>
      <c r="G171" s="1">
        <v>6.4909999999999995E-2</v>
      </c>
      <c r="H171" s="1">
        <v>3.7479999999999999E-2</v>
      </c>
      <c r="I171" s="1">
        <v>0.92510000000000003</v>
      </c>
      <c r="J171" s="1">
        <v>1.2477</v>
      </c>
      <c r="K171" s="1">
        <v>1.04</v>
      </c>
      <c r="L171" s="1">
        <v>1.1599999999999999</v>
      </c>
    </row>
    <row r="172" spans="3:12">
      <c r="D172" s="1" t="s">
        <v>88</v>
      </c>
      <c r="E172" s="1">
        <v>24</v>
      </c>
      <c r="F172" s="1">
        <v>6.0105000000000004</v>
      </c>
      <c r="G172" s="1">
        <v>4.5679600000000002</v>
      </c>
      <c r="H172" s="1">
        <v>0.93242999999999998</v>
      </c>
      <c r="I172" s="1">
        <v>4.0816999999999997</v>
      </c>
      <c r="J172" s="1">
        <v>7.9394</v>
      </c>
      <c r="K172" s="1">
        <v>0.89</v>
      </c>
      <c r="L172" s="1">
        <v>13.92</v>
      </c>
    </row>
    <row r="174" spans="3:12">
      <c r="D174" s="1" t="s">
        <v>78</v>
      </c>
      <c r="E174" s="1" t="s">
        <v>72</v>
      </c>
    </row>
    <row r="175" spans="3:12">
      <c r="D175" s="1" t="s">
        <v>96</v>
      </c>
    </row>
    <row r="176" spans="3:12">
      <c r="E176" s="1" t="s">
        <v>79</v>
      </c>
      <c r="F176" s="1" t="s">
        <v>80</v>
      </c>
      <c r="G176" s="1" t="s">
        <v>81</v>
      </c>
      <c r="H176" s="1" t="s">
        <v>82</v>
      </c>
      <c r="I176" s="1" t="s">
        <v>83</v>
      </c>
      <c r="K176" s="1" t="s">
        <v>84</v>
      </c>
      <c r="L176" s="1" t="s">
        <v>85</v>
      </c>
    </row>
    <row r="177" spans="3:12">
      <c r="I177" s="1" t="s">
        <v>86</v>
      </c>
      <c r="J177" s="1" t="s">
        <v>87</v>
      </c>
    </row>
    <row r="178" spans="3:12">
      <c r="C178" s="1" t="s">
        <v>65</v>
      </c>
      <c r="D178" s="1">
        <v>1</v>
      </c>
      <c r="E178" s="1">
        <v>3</v>
      </c>
      <c r="F178" s="1">
        <v>0.74660000000000004</v>
      </c>
      <c r="G178" s="1">
        <v>3.9849999999999997E-2</v>
      </c>
      <c r="H178" s="1">
        <v>2.3009999999999999E-2</v>
      </c>
      <c r="I178" s="1">
        <v>0.64759999999999995</v>
      </c>
      <c r="J178" s="1">
        <v>0.84560000000000002</v>
      </c>
      <c r="K178" s="1">
        <v>0.72</v>
      </c>
      <c r="L178" s="1">
        <v>0.79</v>
      </c>
    </row>
    <row r="179" spans="3:12">
      <c r="C179" s="1" t="s">
        <v>64</v>
      </c>
      <c r="D179" s="1">
        <v>2</v>
      </c>
      <c r="E179" s="1">
        <v>3</v>
      </c>
      <c r="F179" s="1">
        <v>0.62360000000000004</v>
      </c>
      <c r="G179" s="1">
        <v>1.0540000000000001E-2</v>
      </c>
      <c r="H179" s="1">
        <v>6.0899999999999999E-3</v>
      </c>
      <c r="I179" s="1">
        <v>0.59740000000000004</v>
      </c>
      <c r="J179" s="1">
        <v>0.64980000000000004</v>
      </c>
      <c r="K179" s="1">
        <v>0.62</v>
      </c>
      <c r="L179" s="1">
        <v>0.64</v>
      </c>
    </row>
    <row r="180" spans="3:12">
      <c r="C180" s="1" t="s">
        <v>63</v>
      </c>
      <c r="D180" s="1">
        <v>3</v>
      </c>
      <c r="E180" s="1">
        <v>3</v>
      </c>
      <c r="F180" s="1">
        <v>1.6067</v>
      </c>
      <c r="G180" s="1">
        <v>2.8670000000000001E-2</v>
      </c>
      <c r="H180" s="1">
        <v>1.6549999999999999E-2</v>
      </c>
      <c r="I180" s="1">
        <v>1.5355000000000001</v>
      </c>
      <c r="J180" s="1">
        <v>1.6778999999999999</v>
      </c>
      <c r="K180" s="1">
        <v>1.58</v>
      </c>
      <c r="L180" s="1">
        <v>1.64</v>
      </c>
    </row>
    <row r="181" spans="3:12">
      <c r="C181" s="1" t="s">
        <v>65</v>
      </c>
      <c r="D181" s="1">
        <v>4</v>
      </c>
      <c r="E181" s="1">
        <v>3</v>
      </c>
      <c r="F181" s="1">
        <v>0.78349999999999997</v>
      </c>
      <c r="G181" s="1">
        <v>3.422E-2</v>
      </c>
      <c r="H181" s="1">
        <v>1.976E-2</v>
      </c>
      <c r="I181" s="1">
        <v>0.69850000000000001</v>
      </c>
      <c r="J181" s="1">
        <v>0.86850000000000005</v>
      </c>
      <c r="K181" s="1">
        <v>0.74</v>
      </c>
      <c r="L181" s="1">
        <v>0.81</v>
      </c>
    </row>
    <row r="182" spans="3:12">
      <c r="C182" s="1" t="s">
        <v>62</v>
      </c>
      <c r="D182" s="1">
        <v>5</v>
      </c>
      <c r="E182" s="1">
        <v>3</v>
      </c>
      <c r="F182" s="1">
        <v>0.24099999999999999</v>
      </c>
      <c r="G182" s="1">
        <v>3.5979999999999998E-2</v>
      </c>
      <c r="H182" s="1">
        <v>2.077E-2</v>
      </c>
      <c r="I182" s="1">
        <v>0.15160000000000001</v>
      </c>
      <c r="J182" s="1">
        <v>0.33040000000000003</v>
      </c>
      <c r="K182" s="1">
        <v>0.2</v>
      </c>
      <c r="L182" s="1">
        <v>0.27</v>
      </c>
    </row>
    <row r="183" spans="3:12">
      <c r="C183" s="1" t="s">
        <v>62</v>
      </c>
      <c r="D183" s="1">
        <v>6</v>
      </c>
      <c r="E183" s="1">
        <v>3</v>
      </c>
      <c r="F183" s="1">
        <v>0.21490000000000001</v>
      </c>
      <c r="G183" s="1">
        <v>3.1570000000000001E-2</v>
      </c>
      <c r="H183" s="1">
        <v>1.823E-2</v>
      </c>
      <c r="I183" s="1">
        <v>0.13650000000000001</v>
      </c>
      <c r="J183" s="1">
        <v>0.29339999999999999</v>
      </c>
      <c r="K183" s="1">
        <v>0.19</v>
      </c>
      <c r="L183" s="1">
        <v>0.25</v>
      </c>
    </row>
    <row r="184" spans="3:12">
      <c r="C184" s="1" t="s">
        <v>60</v>
      </c>
      <c r="D184" s="1">
        <v>7</v>
      </c>
      <c r="E184" s="1">
        <v>3</v>
      </c>
      <c r="F184" s="1">
        <v>5.5500000000000001E-2</v>
      </c>
      <c r="G184" s="1">
        <v>4.1900000000000001E-3</v>
      </c>
      <c r="H184" s="1">
        <v>2.4199999999999998E-3</v>
      </c>
      <c r="I184" s="1">
        <v>4.5100000000000001E-2</v>
      </c>
      <c r="J184" s="1">
        <v>6.59E-2</v>
      </c>
      <c r="K184" s="1">
        <v>0.05</v>
      </c>
      <c r="L184" s="1">
        <v>0.06</v>
      </c>
    </row>
    <row r="185" spans="3:12">
      <c r="C185" s="1" t="s">
        <v>61</v>
      </c>
      <c r="D185" s="1">
        <v>8</v>
      </c>
      <c r="E185" s="1">
        <v>3</v>
      </c>
      <c r="F185" s="1">
        <v>0.158</v>
      </c>
      <c r="G185" s="1">
        <v>1.583E-2</v>
      </c>
      <c r="H185" s="1">
        <v>9.1400000000000006E-3</v>
      </c>
      <c r="I185" s="1">
        <v>0.1187</v>
      </c>
      <c r="J185" s="1">
        <v>0.19739999999999999</v>
      </c>
      <c r="K185" s="1">
        <v>0.14000000000000001</v>
      </c>
      <c r="L185" s="1">
        <v>0.17</v>
      </c>
    </row>
    <row r="186" spans="3:12">
      <c r="D186" s="1" t="s">
        <v>88</v>
      </c>
      <c r="E186" s="1">
        <v>24</v>
      </c>
      <c r="F186" s="1">
        <v>0.55369999999999997</v>
      </c>
      <c r="G186" s="1">
        <v>0.48792000000000002</v>
      </c>
      <c r="H186" s="1">
        <v>9.9599999999999994E-2</v>
      </c>
      <c r="I186" s="1">
        <v>0.34770000000000001</v>
      </c>
      <c r="J186" s="1">
        <v>0.75980000000000003</v>
      </c>
      <c r="K186" s="1">
        <v>0.05</v>
      </c>
      <c r="L186" s="1">
        <v>1.64</v>
      </c>
    </row>
    <row r="188" spans="3:12">
      <c r="D188" s="1" t="s">
        <v>78</v>
      </c>
      <c r="E188" s="1" t="s">
        <v>73</v>
      </c>
    </row>
    <row r="189" spans="3:12">
      <c r="D189" s="1" t="s">
        <v>97</v>
      </c>
    </row>
    <row r="190" spans="3:12">
      <c r="E190" s="1" t="s">
        <v>79</v>
      </c>
      <c r="F190" s="1" t="s">
        <v>80</v>
      </c>
      <c r="G190" s="1" t="s">
        <v>81</v>
      </c>
      <c r="H190" s="1" t="s">
        <v>82</v>
      </c>
      <c r="I190" s="1" t="s">
        <v>83</v>
      </c>
      <c r="K190" s="1" t="s">
        <v>84</v>
      </c>
      <c r="L190" s="1" t="s">
        <v>85</v>
      </c>
    </row>
    <row r="191" spans="3:12">
      <c r="I191" s="1" t="s">
        <v>86</v>
      </c>
      <c r="J191" s="1" t="s">
        <v>87</v>
      </c>
    </row>
    <row r="192" spans="3:12">
      <c r="C192" s="1" t="s">
        <v>63</v>
      </c>
      <c r="D192" s="1">
        <v>1</v>
      </c>
      <c r="E192" s="1">
        <v>3</v>
      </c>
      <c r="F192" s="1">
        <v>2.3172999999999999</v>
      </c>
      <c r="G192" s="1">
        <v>0.11151999999999999</v>
      </c>
      <c r="H192" s="1">
        <v>6.4390000000000003E-2</v>
      </c>
      <c r="I192" s="1">
        <v>2.0402</v>
      </c>
      <c r="J192" s="1">
        <v>2.5943000000000001</v>
      </c>
      <c r="K192" s="1">
        <v>2.19</v>
      </c>
      <c r="L192" s="1">
        <v>2.39</v>
      </c>
    </row>
    <row r="193" spans="3:12">
      <c r="C193" s="1" t="s">
        <v>65</v>
      </c>
      <c r="D193" s="1">
        <v>2</v>
      </c>
      <c r="E193" s="1">
        <v>3</v>
      </c>
      <c r="F193" s="1">
        <v>1.5002</v>
      </c>
      <c r="G193" s="1">
        <v>8.1199999999999994E-2</v>
      </c>
      <c r="H193" s="1">
        <v>4.6879999999999998E-2</v>
      </c>
      <c r="I193" s="1">
        <v>1.2985</v>
      </c>
      <c r="J193" s="1">
        <v>1.7019</v>
      </c>
      <c r="K193" s="1">
        <v>1.43</v>
      </c>
      <c r="L193" s="1">
        <v>1.59</v>
      </c>
    </row>
    <row r="194" spans="3:12">
      <c r="C194" s="1" t="s">
        <v>74</v>
      </c>
      <c r="D194" s="1">
        <v>3</v>
      </c>
      <c r="E194" s="1">
        <v>3</v>
      </c>
      <c r="F194" s="1">
        <v>0.62990000000000002</v>
      </c>
      <c r="G194" s="1">
        <v>0.10051</v>
      </c>
      <c r="H194" s="1">
        <v>5.8029999999999998E-2</v>
      </c>
      <c r="I194" s="1">
        <v>0.38019999999999998</v>
      </c>
      <c r="J194" s="1">
        <v>0.87949999999999995</v>
      </c>
      <c r="K194" s="1">
        <v>0.53</v>
      </c>
      <c r="L194" s="1">
        <v>0.73</v>
      </c>
    </row>
    <row r="195" spans="3:12">
      <c r="C195" s="1" t="s">
        <v>64</v>
      </c>
      <c r="D195" s="1">
        <v>4</v>
      </c>
      <c r="E195" s="1">
        <v>3</v>
      </c>
      <c r="F195" s="1">
        <v>1.2169000000000001</v>
      </c>
      <c r="G195" s="1">
        <v>0.13114000000000001</v>
      </c>
      <c r="H195" s="1">
        <v>7.571E-2</v>
      </c>
      <c r="I195" s="1">
        <v>0.89119999999999999</v>
      </c>
      <c r="J195" s="1">
        <v>1.5427</v>
      </c>
      <c r="K195" s="1">
        <v>1.07</v>
      </c>
      <c r="L195" s="1">
        <v>1.33</v>
      </c>
    </row>
    <row r="196" spans="3:12">
      <c r="C196" s="1" t="s">
        <v>65</v>
      </c>
      <c r="D196" s="1">
        <v>5</v>
      </c>
      <c r="E196" s="1">
        <v>3</v>
      </c>
      <c r="F196" s="1">
        <v>1.5351999999999999</v>
      </c>
      <c r="G196" s="1">
        <v>6.7890000000000006E-2</v>
      </c>
      <c r="H196" s="1">
        <v>3.9199999999999999E-2</v>
      </c>
      <c r="I196" s="1">
        <v>1.3665</v>
      </c>
      <c r="J196" s="1">
        <v>1.7038</v>
      </c>
      <c r="K196" s="1">
        <v>1.49</v>
      </c>
      <c r="L196" s="1">
        <v>1.61</v>
      </c>
    </row>
    <row r="197" spans="3:12">
      <c r="C197" s="1" t="s">
        <v>64</v>
      </c>
      <c r="D197" s="1">
        <v>6</v>
      </c>
      <c r="E197" s="1">
        <v>3</v>
      </c>
      <c r="F197" s="1">
        <v>1.2609999999999999</v>
      </c>
      <c r="G197" s="1">
        <v>5.2109999999999997E-2</v>
      </c>
      <c r="H197" s="1">
        <v>3.0089999999999999E-2</v>
      </c>
      <c r="I197" s="1">
        <v>1.1315999999999999</v>
      </c>
      <c r="J197" s="1">
        <v>1.3905000000000001</v>
      </c>
      <c r="K197" s="1">
        <v>1.2</v>
      </c>
      <c r="L197" s="1">
        <v>1.31</v>
      </c>
    </row>
    <row r="198" spans="3:12">
      <c r="C198" s="1" t="s">
        <v>62</v>
      </c>
      <c r="D198" s="1">
        <v>7</v>
      </c>
      <c r="E198" s="1">
        <v>3</v>
      </c>
      <c r="F198" s="1">
        <v>0.74709999999999999</v>
      </c>
      <c r="G198" s="1">
        <v>4.2479999999999997E-2</v>
      </c>
      <c r="H198" s="1">
        <v>2.453E-2</v>
      </c>
      <c r="I198" s="1">
        <v>0.64159999999999995</v>
      </c>
      <c r="J198" s="1">
        <v>0.85260000000000002</v>
      </c>
      <c r="K198" s="1">
        <v>0.71</v>
      </c>
      <c r="L198" s="1">
        <v>0.79</v>
      </c>
    </row>
    <row r="199" spans="3:12">
      <c r="C199" s="1" t="s">
        <v>61</v>
      </c>
      <c r="D199" s="1">
        <v>8</v>
      </c>
      <c r="E199" s="1">
        <v>3</v>
      </c>
      <c r="F199" s="1">
        <v>0.54530000000000001</v>
      </c>
      <c r="G199" s="1">
        <v>3.1320000000000001E-2</v>
      </c>
      <c r="H199" s="1">
        <v>1.8079999999999999E-2</v>
      </c>
      <c r="I199" s="1">
        <v>0.46750000000000003</v>
      </c>
      <c r="J199" s="1">
        <v>0.62309999999999999</v>
      </c>
      <c r="K199" s="1">
        <v>0.52</v>
      </c>
      <c r="L199" s="1">
        <v>0.57999999999999996</v>
      </c>
    </row>
    <row r="200" spans="3:12">
      <c r="D200" s="1" t="s">
        <v>88</v>
      </c>
      <c r="E200" s="1">
        <v>24</v>
      </c>
      <c r="F200" s="1">
        <v>1.2191000000000001</v>
      </c>
      <c r="G200" s="1">
        <v>0.56511</v>
      </c>
      <c r="H200" s="1">
        <v>0.11534999999999999</v>
      </c>
      <c r="I200" s="1">
        <v>0.98050000000000004</v>
      </c>
      <c r="J200" s="1">
        <v>1.4577</v>
      </c>
      <c r="K200" s="1">
        <v>0.52</v>
      </c>
      <c r="L200" s="1">
        <v>2.39</v>
      </c>
    </row>
    <row r="202" spans="3:12">
      <c r="D202" s="1" t="s">
        <v>78</v>
      </c>
      <c r="E202" s="1" t="s">
        <v>38</v>
      </c>
    </row>
    <row r="203" spans="3:12">
      <c r="D203" s="1" t="s">
        <v>98</v>
      </c>
    </row>
    <row r="204" spans="3:12">
      <c r="E204" s="1" t="s">
        <v>79</v>
      </c>
      <c r="F204" s="1" t="s">
        <v>80</v>
      </c>
      <c r="G204" s="1" t="s">
        <v>81</v>
      </c>
      <c r="H204" s="1" t="s">
        <v>82</v>
      </c>
      <c r="I204" s="1" t="s">
        <v>83</v>
      </c>
      <c r="K204" s="1" t="s">
        <v>84</v>
      </c>
      <c r="L204" s="1" t="s">
        <v>85</v>
      </c>
    </row>
    <row r="205" spans="3:12">
      <c r="I205" s="1" t="s">
        <v>86</v>
      </c>
      <c r="J205" s="1" t="s">
        <v>87</v>
      </c>
    </row>
    <row r="206" spans="3:12">
      <c r="C206" s="1" t="s">
        <v>60</v>
      </c>
      <c r="D206" s="1">
        <v>1</v>
      </c>
      <c r="E206" s="1">
        <v>3</v>
      </c>
      <c r="F206" s="1">
        <v>10.1365</v>
      </c>
      <c r="G206" s="1">
        <v>5.7840000000000003E-2</v>
      </c>
      <c r="H206" s="1">
        <v>3.3390000000000003E-2</v>
      </c>
      <c r="I206" s="1">
        <v>9.9928000000000008</v>
      </c>
      <c r="J206" s="1">
        <v>10.280200000000001</v>
      </c>
      <c r="K206" s="1">
        <v>10.07</v>
      </c>
      <c r="L206" s="1">
        <v>10.18</v>
      </c>
    </row>
    <row r="207" spans="3:12">
      <c r="C207" s="1" t="s">
        <v>59</v>
      </c>
      <c r="D207" s="1">
        <v>2</v>
      </c>
      <c r="E207" s="1">
        <v>3</v>
      </c>
      <c r="F207" s="1">
        <v>8.8262</v>
      </c>
      <c r="G207" s="1">
        <v>0.14766000000000001</v>
      </c>
      <c r="H207" s="1">
        <v>8.5250000000000006E-2</v>
      </c>
      <c r="I207" s="1">
        <v>8.4594000000000005</v>
      </c>
      <c r="J207" s="1">
        <v>9.1929999999999996</v>
      </c>
      <c r="K207" s="1">
        <v>8.69</v>
      </c>
      <c r="L207" s="1">
        <v>8.98</v>
      </c>
    </row>
    <row r="208" spans="3:12">
      <c r="C208" s="1" t="s">
        <v>61</v>
      </c>
      <c r="D208" s="1">
        <v>3</v>
      </c>
      <c r="E208" s="1">
        <v>3</v>
      </c>
      <c r="F208" s="1">
        <v>22.6523</v>
      </c>
      <c r="G208" s="1">
        <v>0.28003</v>
      </c>
      <c r="H208" s="1">
        <v>0.16167000000000001</v>
      </c>
      <c r="I208" s="1">
        <v>21.956700000000001</v>
      </c>
      <c r="J208" s="1">
        <v>23.347899999999999</v>
      </c>
      <c r="K208" s="1">
        <v>22.38</v>
      </c>
      <c r="L208" s="1">
        <v>22.94</v>
      </c>
    </row>
    <row r="209" spans="3:12">
      <c r="C209" s="1" t="s">
        <v>62</v>
      </c>
      <c r="D209" s="1">
        <v>4</v>
      </c>
      <c r="E209" s="1">
        <v>3</v>
      </c>
      <c r="F209" s="1">
        <v>31.498999999999999</v>
      </c>
      <c r="G209" s="1">
        <v>0.29868</v>
      </c>
      <c r="H209" s="1">
        <v>0.17244000000000001</v>
      </c>
      <c r="I209" s="1">
        <v>30.757100000000001</v>
      </c>
      <c r="J209" s="1">
        <v>32.241</v>
      </c>
      <c r="K209" s="1">
        <v>31.22</v>
      </c>
      <c r="L209" s="1">
        <v>31.81</v>
      </c>
    </row>
    <row r="210" spans="3:12">
      <c r="C210" s="1" t="s">
        <v>62</v>
      </c>
      <c r="D210" s="1">
        <v>5</v>
      </c>
      <c r="E210" s="1">
        <v>3</v>
      </c>
      <c r="F210" s="1">
        <v>32.1785</v>
      </c>
      <c r="G210" s="1">
        <v>0.53269</v>
      </c>
      <c r="H210" s="1">
        <v>0.30754999999999999</v>
      </c>
      <c r="I210" s="1">
        <v>30.8552</v>
      </c>
      <c r="J210" s="1">
        <v>33.501800000000003</v>
      </c>
      <c r="K210" s="1">
        <v>31.6</v>
      </c>
      <c r="L210" s="1">
        <v>32.64</v>
      </c>
    </row>
    <row r="211" spans="3:12">
      <c r="C211" s="1" t="s">
        <v>64</v>
      </c>
      <c r="D211" s="1">
        <v>6</v>
      </c>
      <c r="E211" s="1">
        <v>3</v>
      </c>
      <c r="F211" s="1">
        <v>48.619799999999998</v>
      </c>
      <c r="G211" s="1">
        <v>0.76744000000000001</v>
      </c>
      <c r="H211" s="1">
        <v>0.44307999999999997</v>
      </c>
      <c r="I211" s="1">
        <v>46.7134</v>
      </c>
      <c r="J211" s="1">
        <v>50.526200000000003</v>
      </c>
      <c r="K211" s="1">
        <v>47.8</v>
      </c>
      <c r="L211" s="1">
        <v>49.32</v>
      </c>
    </row>
    <row r="212" spans="3:12">
      <c r="C212" s="1" t="s">
        <v>65</v>
      </c>
      <c r="D212" s="1">
        <v>7</v>
      </c>
      <c r="E212" s="1">
        <v>3</v>
      </c>
      <c r="F212" s="1">
        <v>49.701599999999999</v>
      </c>
      <c r="G212" s="1">
        <v>0.45743</v>
      </c>
      <c r="H212" s="1">
        <v>0.2641</v>
      </c>
      <c r="I212" s="1">
        <v>48.565300000000001</v>
      </c>
      <c r="J212" s="1">
        <v>50.837899999999998</v>
      </c>
      <c r="K212" s="1">
        <v>49.26</v>
      </c>
      <c r="L212" s="1">
        <v>50.18</v>
      </c>
    </row>
    <row r="213" spans="3:12">
      <c r="C213" s="1" t="s">
        <v>63</v>
      </c>
      <c r="D213" s="1">
        <v>8</v>
      </c>
      <c r="E213" s="1">
        <v>3</v>
      </c>
      <c r="F213" s="1">
        <v>52.348199999999999</v>
      </c>
      <c r="G213" s="1">
        <v>0.25729999999999997</v>
      </c>
      <c r="H213" s="1">
        <v>0.14854999999999999</v>
      </c>
      <c r="I213" s="1">
        <v>51.709000000000003</v>
      </c>
      <c r="J213" s="1">
        <v>52.987299999999998</v>
      </c>
      <c r="K213" s="1">
        <v>52.13</v>
      </c>
      <c r="L213" s="1">
        <v>52.63</v>
      </c>
    </row>
    <row r="214" spans="3:12">
      <c r="D214" s="1" t="s">
        <v>88</v>
      </c>
      <c r="E214" s="1">
        <v>24</v>
      </c>
      <c r="F214" s="1">
        <v>31.9953</v>
      </c>
      <c r="G214" s="1">
        <v>16.578690000000002</v>
      </c>
      <c r="H214" s="1">
        <v>3.3841100000000002</v>
      </c>
      <c r="I214" s="1">
        <v>24.994700000000002</v>
      </c>
      <c r="J214" s="1">
        <v>38.995800000000003</v>
      </c>
      <c r="K214" s="1">
        <v>8.69</v>
      </c>
      <c r="L214" s="1">
        <v>52.63</v>
      </c>
    </row>
    <row r="216" spans="3:12">
      <c r="D216" s="1" t="s">
        <v>78</v>
      </c>
      <c r="E216" s="1" t="s">
        <v>75</v>
      </c>
    </row>
    <row r="217" spans="3:12">
      <c r="D217" s="1" t="s">
        <v>99</v>
      </c>
    </row>
    <row r="218" spans="3:12">
      <c r="E218" s="1" t="s">
        <v>79</v>
      </c>
      <c r="F218" s="1" t="s">
        <v>80</v>
      </c>
      <c r="G218" s="1" t="s">
        <v>81</v>
      </c>
      <c r="H218" s="1" t="s">
        <v>82</v>
      </c>
      <c r="I218" s="1" t="s">
        <v>83</v>
      </c>
      <c r="K218" s="1" t="s">
        <v>84</v>
      </c>
      <c r="L218" s="1" t="s">
        <v>85</v>
      </c>
    </row>
    <row r="219" spans="3:12">
      <c r="I219" s="1" t="s">
        <v>86</v>
      </c>
      <c r="J219" s="1" t="s">
        <v>87</v>
      </c>
    </row>
    <row r="220" spans="3:12">
      <c r="C220" s="1" t="s">
        <v>59</v>
      </c>
      <c r="D220" s="1">
        <v>1</v>
      </c>
      <c r="E220" s="1">
        <v>3</v>
      </c>
      <c r="F220" s="1">
        <v>0.30659999999999998</v>
      </c>
      <c r="G220" s="1">
        <v>2.1340000000000001E-2</v>
      </c>
      <c r="H220" s="1">
        <v>1.2319999999999999E-2</v>
      </c>
      <c r="I220" s="1">
        <v>0.25359999999999999</v>
      </c>
      <c r="J220" s="1">
        <v>0.35959999999999998</v>
      </c>
      <c r="K220" s="1">
        <v>0.28999999999999998</v>
      </c>
      <c r="L220" s="1">
        <v>0.33</v>
      </c>
    </row>
    <row r="221" spans="3:12">
      <c r="C221" s="1" t="s">
        <v>60</v>
      </c>
      <c r="D221" s="1">
        <v>2</v>
      </c>
      <c r="E221" s="1">
        <v>3</v>
      </c>
      <c r="F221" s="1">
        <v>0.35449999999999998</v>
      </c>
      <c r="G221" s="1">
        <v>1.4E-3</v>
      </c>
      <c r="H221" s="1">
        <v>8.0999999999999996E-4</v>
      </c>
      <c r="I221" s="1">
        <v>0.35099999999999998</v>
      </c>
      <c r="J221" s="1">
        <v>0.35799999999999998</v>
      </c>
      <c r="K221" s="1">
        <v>0.35</v>
      </c>
      <c r="L221" s="1">
        <v>0.36</v>
      </c>
    </row>
    <row r="222" spans="3:12">
      <c r="C222" s="1" t="s">
        <v>61</v>
      </c>
      <c r="D222" s="1">
        <v>3</v>
      </c>
      <c r="E222" s="1">
        <v>3</v>
      </c>
      <c r="F222" s="1">
        <v>1.0055000000000001</v>
      </c>
      <c r="G222" s="1">
        <v>1.9939999999999999E-2</v>
      </c>
      <c r="H222" s="1">
        <v>1.1509999999999999E-2</v>
      </c>
      <c r="I222" s="1">
        <v>0.95599999999999996</v>
      </c>
      <c r="J222" s="1">
        <v>1.0549999999999999</v>
      </c>
      <c r="K222" s="1">
        <v>0.98</v>
      </c>
      <c r="L222" s="1">
        <v>1.02</v>
      </c>
    </row>
    <row r="223" spans="3:12">
      <c r="C223" s="1" t="s">
        <v>62</v>
      </c>
      <c r="D223" s="1">
        <v>4</v>
      </c>
      <c r="E223" s="1">
        <v>3</v>
      </c>
      <c r="F223" s="1">
        <v>2.0127999999999999</v>
      </c>
      <c r="G223" s="1">
        <v>2.5180000000000001E-2</v>
      </c>
      <c r="H223" s="1">
        <v>1.4540000000000001E-2</v>
      </c>
      <c r="I223" s="1">
        <v>1.9502999999999999</v>
      </c>
      <c r="J223" s="1">
        <v>2.0754000000000001</v>
      </c>
      <c r="K223" s="1">
        <v>2</v>
      </c>
      <c r="L223" s="1">
        <v>2.04</v>
      </c>
    </row>
    <row r="224" spans="3:12">
      <c r="C224" s="1" t="s">
        <v>64</v>
      </c>
      <c r="D224" s="1">
        <v>5</v>
      </c>
      <c r="E224" s="1">
        <v>3</v>
      </c>
      <c r="F224" s="1">
        <v>2.1981000000000002</v>
      </c>
      <c r="G224" s="1">
        <v>2.6370000000000001E-2</v>
      </c>
      <c r="H224" s="1">
        <v>1.523E-2</v>
      </c>
      <c r="I224" s="1">
        <v>2.1326000000000001</v>
      </c>
      <c r="J224" s="1">
        <v>2.2635999999999998</v>
      </c>
      <c r="K224" s="1">
        <v>2.17</v>
      </c>
      <c r="L224" s="1">
        <v>2.2200000000000002</v>
      </c>
    </row>
    <row r="225" spans="3:12">
      <c r="C225" s="1" t="s">
        <v>63</v>
      </c>
      <c r="D225" s="1">
        <v>6</v>
      </c>
      <c r="E225" s="1">
        <v>3</v>
      </c>
      <c r="F225" s="1">
        <v>3.2239</v>
      </c>
      <c r="G225" s="1">
        <v>3.2969999999999999E-2</v>
      </c>
      <c r="H225" s="1">
        <v>1.9040000000000001E-2</v>
      </c>
      <c r="I225" s="1">
        <v>3.1419999999999999</v>
      </c>
      <c r="J225" s="1">
        <v>3.3058000000000001</v>
      </c>
      <c r="K225" s="1">
        <v>3.2</v>
      </c>
      <c r="L225" s="1">
        <v>3.26</v>
      </c>
    </row>
    <row r="226" spans="3:12">
      <c r="C226" s="1" t="s">
        <v>65</v>
      </c>
      <c r="D226" s="1">
        <v>7</v>
      </c>
      <c r="E226" s="1">
        <v>3</v>
      </c>
      <c r="F226" s="1">
        <v>3.1355</v>
      </c>
      <c r="G226" s="1">
        <v>2.5850000000000001E-2</v>
      </c>
      <c r="H226" s="1">
        <v>1.4930000000000001E-2</v>
      </c>
      <c r="I226" s="1">
        <v>3.0712999999999999</v>
      </c>
      <c r="J226" s="1">
        <v>3.1997</v>
      </c>
      <c r="K226" s="1">
        <v>3.12</v>
      </c>
      <c r="L226" s="1">
        <v>3.16</v>
      </c>
    </row>
    <row r="227" spans="3:12">
      <c r="C227" s="1" t="s">
        <v>63</v>
      </c>
      <c r="D227" s="1">
        <v>8</v>
      </c>
      <c r="E227" s="1">
        <v>3</v>
      </c>
      <c r="F227" s="1">
        <v>3.2372000000000001</v>
      </c>
      <c r="G227" s="1">
        <v>3.6049999999999999E-2</v>
      </c>
      <c r="H227" s="1">
        <v>2.0809999999999999E-2</v>
      </c>
      <c r="I227" s="1">
        <v>3.1476999999999999</v>
      </c>
      <c r="J227" s="1">
        <v>3.3268</v>
      </c>
      <c r="K227" s="1">
        <v>3.21</v>
      </c>
      <c r="L227" s="1">
        <v>3.28</v>
      </c>
    </row>
    <row r="228" spans="3:12">
      <c r="D228" s="1" t="s">
        <v>88</v>
      </c>
      <c r="E228" s="1">
        <v>24</v>
      </c>
      <c r="F228" s="1">
        <v>1.9342999999999999</v>
      </c>
      <c r="G228" s="1">
        <v>1.1918599999999999</v>
      </c>
      <c r="H228" s="1">
        <v>0.24329000000000001</v>
      </c>
      <c r="I228" s="1">
        <v>1.431</v>
      </c>
      <c r="J228" s="1">
        <v>2.4376000000000002</v>
      </c>
      <c r="K228" s="1">
        <v>0.28999999999999998</v>
      </c>
      <c r="L228" s="1">
        <v>3.28</v>
      </c>
    </row>
    <row r="230" spans="3:12">
      <c r="D230" s="1" t="s">
        <v>78</v>
      </c>
      <c r="E230" s="1" t="s">
        <v>45</v>
      </c>
    </row>
    <row r="231" spans="3:12">
      <c r="D231" s="1" t="s">
        <v>100</v>
      </c>
    </row>
    <row r="232" spans="3:12">
      <c r="E232" s="1" t="s">
        <v>79</v>
      </c>
      <c r="F232" s="1" t="s">
        <v>80</v>
      </c>
      <c r="G232" s="1" t="s">
        <v>81</v>
      </c>
      <c r="H232" s="1" t="s">
        <v>82</v>
      </c>
      <c r="I232" s="1" t="s">
        <v>83</v>
      </c>
      <c r="K232" s="1" t="s">
        <v>84</v>
      </c>
      <c r="L232" s="1" t="s">
        <v>85</v>
      </c>
    </row>
    <row r="233" spans="3:12">
      <c r="I233" s="1" t="s">
        <v>86</v>
      </c>
      <c r="J233" s="1" t="s">
        <v>87</v>
      </c>
    </row>
    <row r="234" spans="3:12">
      <c r="C234" s="1" t="s">
        <v>63</v>
      </c>
      <c r="D234" s="1">
        <v>1</v>
      </c>
      <c r="E234" s="1">
        <v>3</v>
      </c>
      <c r="F234" s="1">
        <v>834.12210000000005</v>
      </c>
      <c r="G234" s="1">
        <v>16.759329999999999</v>
      </c>
      <c r="H234" s="1">
        <v>9.6760099999999998</v>
      </c>
      <c r="I234" s="1">
        <v>792.4896</v>
      </c>
      <c r="J234" s="1">
        <v>875.75459999999998</v>
      </c>
      <c r="K234" s="1">
        <v>815.7</v>
      </c>
      <c r="L234" s="1">
        <v>848.46</v>
      </c>
    </row>
    <row r="235" spans="3:12">
      <c r="C235" s="1" t="s">
        <v>65</v>
      </c>
      <c r="D235" s="1">
        <v>2</v>
      </c>
      <c r="E235" s="1">
        <v>3</v>
      </c>
      <c r="F235" s="1">
        <v>691.98490000000004</v>
      </c>
      <c r="G235" s="1">
        <v>7.8467099999999999</v>
      </c>
      <c r="H235" s="1">
        <v>4.5303000000000004</v>
      </c>
      <c r="I235" s="1">
        <v>672.49260000000004</v>
      </c>
      <c r="J235" s="1">
        <v>711.47720000000004</v>
      </c>
      <c r="K235" s="1">
        <v>682.94</v>
      </c>
      <c r="L235" s="1">
        <v>696.9</v>
      </c>
    </row>
    <row r="236" spans="3:12">
      <c r="C236" s="1" t="s">
        <v>64</v>
      </c>
      <c r="D236" s="1">
        <v>3</v>
      </c>
      <c r="E236" s="1">
        <v>3</v>
      </c>
      <c r="F236" s="1">
        <v>601.58090000000004</v>
      </c>
      <c r="G236" s="1">
        <v>7.3562799999999999</v>
      </c>
      <c r="H236" s="1">
        <v>4.2471500000000004</v>
      </c>
      <c r="I236" s="1">
        <v>583.30679999999995</v>
      </c>
      <c r="J236" s="1">
        <v>619.85490000000004</v>
      </c>
      <c r="K236" s="1">
        <v>594.55999999999995</v>
      </c>
      <c r="L236" s="1">
        <v>609.23</v>
      </c>
    </row>
    <row r="237" spans="3:12">
      <c r="C237" s="1" t="s">
        <v>65</v>
      </c>
      <c r="D237" s="1">
        <v>4</v>
      </c>
      <c r="E237" s="1">
        <v>3</v>
      </c>
      <c r="F237" s="1">
        <v>693.83019999999999</v>
      </c>
      <c r="G237" s="1">
        <v>10.27674</v>
      </c>
      <c r="H237" s="1">
        <v>5.9332799999999999</v>
      </c>
      <c r="I237" s="1">
        <v>668.30139999999994</v>
      </c>
      <c r="J237" s="1">
        <v>719.35910000000001</v>
      </c>
      <c r="K237" s="1">
        <v>683.89</v>
      </c>
      <c r="L237" s="1">
        <v>704.41</v>
      </c>
    </row>
    <row r="238" spans="3:12">
      <c r="C238" s="1" t="s">
        <v>64</v>
      </c>
      <c r="D238" s="1">
        <v>5</v>
      </c>
      <c r="E238" s="1">
        <v>3</v>
      </c>
      <c r="F238" s="1">
        <v>587.62530000000004</v>
      </c>
      <c r="G238" s="1">
        <v>1.9955099999999999</v>
      </c>
      <c r="H238" s="1">
        <v>1.15211</v>
      </c>
      <c r="I238" s="1">
        <v>582.66819999999996</v>
      </c>
      <c r="J238" s="1">
        <v>592.58240000000001</v>
      </c>
      <c r="K238" s="1">
        <v>585.71</v>
      </c>
      <c r="L238" s="1">
        <v>589.69000000000005</v>
      </c>
    </row>
    <row r="239" spans="3:12">
      <c r="C239" s="1" t="s">
        <v>62</v>
      </c>
      <c r="D239" s="1">
        <v>6</v>
      </c>
      <c r="E239" s="1">
        <v>3</v>
      </c>
      <c r="F239" s="1">
        <v>482.79669999999999</v>
      </c>
      <c r="G239" s="1">
        <v>2.7689499999999998</v>
      </c>
      <c r="H239" s="1">
        <v>1.5986499999999999</v>
      </c>
      <c r="I239" s="1">
        <v>475.91829999999999</v>
      </c>
      <c r="J239" s="1">
        <v>489.67520000000002</v>
      </c>
      <c r="K239" s="1">
        <v>479.73</v>
      </c>
      <c r="L239" s="1">
        <v>485.12</v>
      </c>
    </row>
    <row r="240" spans="3:12">
      <c r="C240" s="1" t="s">
        <v>61</v>
      </c>
      <c r="D240" s="1">
        <v>7</v>
      </c>
      <c r="E240" s="1">
        <v>3</v>
      </c>
      <c r="F240" s="1">
        <v>336.0976</v>
      </c>
      <c r="G240" s="1">
        <v>2.9034</v>
      </c>
      <c r="H240" s="1">
        <v>1.67628</v>
      </c>
      <c r="I240" s="1">
        <v>328.8852</v>
      </c>
      <c r="J240" s="1">
        <v>343.31009999999998</v>
      </c>
      <c r="K240" s="1">
        <v>333.19</v>
      </c>
      <c r="L240" s="1">
        <v>339</v>
      </c>
    </row>
    <row r="241" spans="3:12">
      <c r="C241" s="1" t="s">
        <v>61</v>
      </c>
      <c r="D241" s="1">
        <v>8</v>
      </c>
      <c r="E241" s="1">
        <v>3</v>
      </c>
      <c r="F241" s="1">
        <v>325.3415</v>
      </c>
      <c r="G241" s="1">
        <v>3.7323400000000002</v>
      </c>
      <c r="H241" s="1">
        <v>2.1548600000000002</v>
      </c>
      <c r="I241" s="1">
        <v>316.06990000000002</v>
      </c>
      <c r="J241" s="1">
        <v>334.61309999999997</v>
      </c>
      <c r="K241" s="1">
        <v>321.16000000000003</v>
      </c>
      <c r="L241" s="1">
        <v>328.35</v>
      </c>
    </row>
    <row r="242" spans="3:12">
      <c r="D242" s="1" t="s">
        <v>88</v>
      </c>
      <c r="E242" s="1">
        <v>24</v>
      </c>
      <c r="F242" s="1">
        <v>569.17240000000004</v>
      </c>
      <c r="G242" s="1">
        <v>170.85739000000001</v>
      </c>
      <c r="H242" s="1">
        <v>34.87612</v>
      </c>
      <c r="I242" s="1">
        <v>497.02569999999997</v>
      </c>
      <c r="J242" s="1">
        <v>641.31920000000002</v>
      </c>
      <c r="K242" s="1">
        <v>321.16000000000003</v>
      </c>
      <c r="L242" s="1">
        <v>848.46</v>
      </c>
    </row>
    <row r="244" spans="3:12">
      <c r="D244" s="1" t="s">
        <v>78</v>
      </c>
      <c r="E244" s="1" t="s">
        <v>76</v>
      </c>
    </row>
    <row r="245" spans="3:12">
      <c r="D245" s="1" t="s">
        <v>101</v>
      </c>
    </row>
    <row r="246" spans="3:12">
      <c r="E246" s="1" t="s">
        <v>79</v>
      </c>
      <c r="F246" s="1" t="s">
        <v>80</v>
      </c>
      <c r="G246" s="1" t="s">
        <v>81</v>
      </c>
      <c r="H246" s="1" t="s">
        <v>82</v>
      </c>
      <c r="I246" s="1" t="s">
        <v>83</v>
      </c>
      <c r="K246" s="1" t="s">
        <v>84</v>
      </c>
      <c r="L246" s="1" t="s">
        <v>85</v>
      </c>
    </row>
    <row r="247" spans="3:12">
      <c r="I247" s="1" t="s">
        <v>86</v>
      </c>
      <c r="J247" s="1" t="s">
        <v>87</v>
      </c>
    </row>
    <row r="248" spans="3:12">
      <c r="C248" s="1" t="s">
        <v>63</v>
      </c>
      <c r="D248" s="1">
        <v>1</v>
      </c>
      <c r="E248" s="1">
        <v>3</v>
      </c>
      <c r="F248" s="1">
        <v>1380.0978</v>
      </c>
      <c r="G248" s="1">
        <v>21.670750000000002</v>
      </c>
      <c r="H248" s="1">
        <v>12.511620000000001</v>
      </c>
      <c r="I248" s="1">
        <v>1326.2646999999999</v>
      </c>
      <c r="J248" s="1">
        <v>1433.931</v>
      </c>
      <c r="K248" s="1">
        <v>1355.22</v>
      </c>
      <c r="L248" s="1">
        <v>1394.89</v>
      </c>
    </row>
    <row r="249" spans="3:12">
      <c r="C249" s="1" t="s">
        <v>61</v>
      </c>
      <c r="D249" s="1">
        <v>2</v>
      </c>
      <c r="E249" s="1">
        <v>3</v>
      </c>
      <c r="F249" s="1">
        <v>1137.7763</v>
      </c>
      <c r="G249" s="1">
        <v>11.926729999999999</v>
      </c>
      <c r="H249" s="1">
        <v>6.8859000000000004</v>
      </c>
      <c r="I249" s="1">
        <v>1108.1487</v>
      </c>
      <c r="J249" s="1">
        <v>1167.404</v>
      </c>
      <c r="K249" s="1">
        <v>1125.31</v>
      </c>
      <c r="L249" s="1">
        <v>1149.08</v>
      </c>
    </row>
    <row r="250" spans="3:12">
      <c r="C250" s="1" t="s">
        <v>64</v>
      </c>
      <c r="D250" s="1">
        <v>3</v>
      </c>
      <c r="E250" s="1">
        <v>3</v>
      </c>
      <c r="F250" s="1">
        <v>1262.1364000000001</v>
      </c>
      <c r="G250" s="1">
        <v>28.366399999999999</v>
      </c>
      <c r="H250" s="1">
        <v>16.37735</v>
      </c>
      <c r="I250" s="1">
        <v>1191.6703</v>
      </c>
      <c r="J250" s="1">
        <v>1332.6024</v>
      </c>
      <c r="K250" s="1">
        <v>1238.8699999999999</v>
      </c>
      <c r="L250" s="1">
        <v>1293.73</v>
      </c>
    </row>
    <row r="251" spans="3:12">
      <c r="C251" s="1" t="s">
        <v>65</v>
      </c>
      <c r="D251" s="1">
        <v>4</v>
      </c>
      <c r="E251" s="1">
        <v>3</v>
      </c>
      <c r="F251" s="1">
        <v>1297.1460999999999</v>
      </c>
      <c r="G251" s="1">
        <v>9.2497900000000008</v>
      </c>
      <c r="H251" s="1">
        <v>5.3403700000000001</v>
      </c>
      <c r="I251" s="1">
        <v>1274.1683</v>
      </c>
      <c r="J251" s="1">
        <v>1320.1238000000001</v>
      </c>
      <c r="K251" s="1">
        <v>1290.44</v>
      </c>
      <c r="L251" s="1">
        <v>1307.7</v>
      </c>
    </row>
    <row r="252" spans="3:12">
      <c r="C252" s="1" t="s">
        <v>62</v>
      </c>
      <c r="D252" s="1">
        <v>5</v>
      </c>
      <c r="E252" s="1">
        <v>3</v>
      </c>
      <c r="F252" s="1">
        <v>1201.5705</v>
      </c>
      <c r="G252" s="1">
        <v>9.0188000000000006</v>
      </c>
      <c r="H252" s="1">
        <v>5.2069999999999999</v>
      </c>
      <c r="I252" s="1">
        <v>1179.1666</v>
      </c>
      <c r="J252" s="1">
        <v>1223.9744000000001</v>
      </c>
      <c r="K252" s="1">
        <v>1191.4100000000001</v>
      </c>
      <c r="L252" s="1">
        <v>1208.6199999999999</v>
      </c>
    </row>
    <row r="253" spans="3:12">
      <c r="C253" s="1" t="s">
        <v>62</v>
      </c>
      <c r="D253" s="1">
        <v>6</v>
      </c>
      <c r="E253" s="1">
        <v>3</v>
      </c>
      <c r="F253" s="1">
        <v>1210.4480000000001</v>
      </c>
      <c r="G253" s="1">
        <v>7.0184800000000003</v>
      </c>
      <c r="H253" s="1">
        <v>4.0521200000000004</v>
      </c>
      <c r="I253" s="1">
        <v>1193.0130999999999</v>
      </c>
      <c r="J253" s="1">
        <v>1227.8829000000001</v>
      </c>
      <c r="K253" s="1">
        <v>1203.19</v>
      </c>
      <c r="L253" s="1">
        <v>1217.2</v>
      </c>
    </row>
    <row r="254" spans="3:12">
      <c r="C254" s="1" t="s">
        <v>60</v>
      </c>
      <c r="D254" s="1">
        <v>7</v>
      </c>
      <c r="E254" s="1">
        <v>3</v>
      </c>
      <c r="F254" s="1">
        <v>883.83929999999998</v>
      </c>
      <c r="G254" s="1">
        <v>4.9122500000000002</v>
      </c>
      <c r="H254" s="1">
        <v>2.83609</v>
      </c>
      <c r="I254" s="1">
        <v>871.63660000000004</v>
      </c>
      <c r="J254" s="1">
        <v>896.04200000000003</v>
      </c>
      <c r="K254" s="1">
        <v>878.48</v>
      </c>
      <c r="L254" s="1">
        <v>888.13</v>
      </c>
    </row>
    <row r="255" spans="3:12">
      <c r="C255" s="1" t="s">
        <v>59</v>
      </c>
      <c r="D255" s="1">
        <v>8</v>
      </c>
      <c r="E255" s="1">
        <v>3</v>
      </c>
      <c r="F255" s="1">
        <v>815.37570000000005</v>
      </c>
      <c r="G255" s="1">
        <v>3.7675700000000001</v>
      </c>
      <c r="H255" s="1">
        <v>2.1752099999999999</v>
      </c>
      <c r="I255" s="1">
        <v>806.01649999999995</v>
      </c>
      <c r="J255" s="1">
        <v>824.73479999999995</v>
      </c>
      <c r="K255" s="1">
        <v>811.71</v>
      </c>
      <c r="L255" s="1">
        <v>819.24</v>
      </c>
    </row>
    <row r="256" spans="3:12">
      <c r="D256" s="1" t="s">
        <v>88</v>
      </c>
      <c r="E256" s="1">
        <v>24</v>
      </c>
      <c r="F256" s="1">
        <v>1148.5488</v>
      </c>
      <c r="G256" s="1">
        <v>190.26750000000001</v>
      </c>
      <c r="H256" s="1">
        <v>38.838189999999997</v>
      </c>
      <c r="I256" s="1">
        <v>1068.2058</v>
      </c>
      <c r="J256" s="1">
        <v>1228.8916999999999</v>
      </c>
      <c r="K256" s="1">
        <v>811.71</v>
      </c>
      <c r="L256" s="1">
        <v>1394.89</v>
      </c>
    </row>
    <row r="258" spans="3:12">
      <c r="D258" s="1" t="s">
        <v>78</v>
      </c>
      <c r="E258" s="1" t="s">
        <v>49</v>
      </c>
    </row>
    <row r="259" spans="3:12">
      <c r="D259" s="1" t="s">
        <v>102</v>
      </c>
    </row>
    <row r="260" spans="3:12">
      <c r="E260" s="1" t="s">
        <v>79</v>
      </c>
      <c r="F260" s="1" t="s">
        <v>80</v>
      </c>
      <c r="G260" s="1" t="s">
        <v>81</v>
      </c>
      <c r="H260" s="1" t="s">
        <v>82</v>
      </c>
      <c r="I260" s="1" t="s">
        <v>83</v>
      </c>
      <c r="K260" s="1" t="s">
        <v>84</v>
      </c>
      <c r="L260" s="1" t="s">
        <v>85</v>
      </c>
    </row>
    <row r="261" spans="3:12">
      <c r="I261" s="1" t="s">
        <v>86</v>
      </c>
      <c r="J261" s="1" t="s">
        <v>87</v>
      </c>
    </row>
    <row r="262" spans="3:12">
      <c r="C262" s="1" t="s">
        <v>63</v>
      </c>
      <c r="D262" s="1">
        <v>1</v>
      </c>
      <c r="E262" s="1">
        <v>3</v>
      </c>
      <c r="F262" s="1">
        <v>36.0991</v>
      </c>
      <c r="G262" s="1">
        <v>0.70570999999999995</v>
      </c>
      <c r="H262" s="1">
        <v>0.40744000000000002</v>
      </c>
      <c r="I262" s="1">
        <v>34.345999999999997</v>
      </c>
      <c r="J262" s="1">
        <v>37.852200000000003</v>
      </c>
      <c r="K262" s="1">
        <v>35.29</v>
      </c>
      <c r="L262" s="1">
        <v>36.6</v>
      </c>
    </row>
    <row r="263" spans="3:12">
      <c r="C263" s="1" t="s">
        <v>65</v>
      </c>
      <c r="D263" s="1">
        <v>2</v>
      </c>
      <c r="E263" s="1">
        <v>3</v>
      </c>
      <c r="F263" s="1">
        <v>28.9129</v>
      </c>
      <c r="G263" s="1">
        <v>0.22935</v>
      </c>
      <c r="H263" s="1">
        <v>0.13241</v>
      </c>
      <c r="I263" s="1">
        <v>28.3432</v>
      </c>
      <c r="J263" s="1">
        <v>29.482600000000001</v>
      </c>
      <c r="K263" s="1">
        <v>28.65</v>
      </c>
      <c r="L263" s="1">
        <v>29.07</v>
      </c>
    </row>
    <row r="264" spans="3:12">
      <c r="C264" s="1" t="s">
        <v>64</v>
      </c>
      <c r="D264" s="1">
        <v>3</v>
      </c>
      <c r="E264" s="1">
        <v>3</v>
      </c>
      <c r="F264" s="1">
        <v>20.676500000000001</v>
      </c>
      <c r="G264" s="1">
        <v>0.45910000000000001</v>
      </c>
      <c r="H264" s="1">
        <v>0.26506000000000002</v>
      </c>
      <c r="I264" s="1">
        <v>19.536000000000001</v>
      </c>
      <c r="J264" s="1">
        <v>21.817</v>
      </c>
      <c r="K264" s="1">
        <v>20.350000000000001</v>
      </c>
      <c r="L264" s="1">
        <v>21.2</v>
      </c>
    </row>
    <row r="265" spans="3:12">
      <c r="C265" s="1" t="s">
        <v>64</v>
      </c>
      <c r="D265" s="1">
        <v>4</v>
      </c>
      <c r="E265" s="1">
        <v>3</v>
      </c>
      <c r="F265" s="1">
        <v>20.601900000000001</v>
      </c>
      <c r="G265" s="1">
        <v>0.78727000000000003</v>
      </c>
      <c r="H265" s="1">
        <v>0.45452999999999999</v>
      </c>
      <c r="I265" s="1">
        <v>18.6462</v>
      </c>
      <c r="J265" s="1">
        <v>22.557600000000001</v>
      </c>
      <c r="K265" s="1">
        <v>20.059999999999999</v>
      </c>
      <c r="L265" s="1">
        <v>21.51</v>
      </c>
    </row>
    <row r="266" spans="3:12">
      <c r="C266" s="1" t="s">
        <v>62</v>
      </c>
      <c r="D266" s="1">
        <v>5</v>
      </c>
      <c r="E266" s="1">
        <v>3</v>
      </c>
      <c r="F266" s="1">
        <v>13.067399999999999</v>
      </c>
      <c r="G266" s="1">
        <v>5.4170000000000003E-2</v>
      </c>
      <c r="H266" s="1">
        <v>3.1280000000000002E-2</v>
      </c>
      <c r="I266" s="1">
        <v>12.9328</v>
      </c>
      <c r="J266" s="1">
        <v>13.202</v>
      </c>
      <c r="K266" s="1">
        <v>13.01</v>
      </c>
      <c r="L266" s="1">
        <v>13.12</v>
      </c>
    </row>
    <row r="267" spans="3:12">
      <c r="C267" s="1" t="s">
        <v>61</v>
      </c>
      <c r="D267" s="1">
        <v>6</v>
      </c>
      <c r="E267" s="1">
        <v>3</v>
      </c>
      <c r="F267" s="1">
        <v>6.6562000000000001</v>
      </c>
      <c r="G267" s="1">
        <v>0</v>
      </c>
      <c r="H267" s="1">
        <v>0</v>
      </c>
      <c r="I267" s="1">
        <v>6.6562000000000001</v>
      </c>
      <c r="J267" s="1">
        <v>6.6562000000000001</v>
      </c>
      <c r="K267" s="1">
        <v>6.66</v>
      </c>
      <c r="L267" s="1">
        <v>6.66</v>
      </c>
    </row>
    <row r="268" spans="3:12">
      <c r="C268" s="1" t="s">
        <v>60</v>
      </c>
      <c r="D268" s="1">
        <v>7</v>
      </c>
      <c r="E268" s="1">
        <v>3</v>
      </c>
      <c r="F268" s="1">
        <v>3.22</v>
      </c>
      <c r="G268" s="1">
        <v>0.20394000000000001</v>
      </c>
      <c r="H268" s="1">
        <v>0.11774999999999999</v>
      </c>
      <c r="I268" s="1">
        <v>2.7134</v>
      </c>
      <c r="J268" s="1">
        <v>3.7265999999999999</v>
      </c>
      <c r="K268" s="1">
        <v>3.09</v>
      </c>
      <c r="L268" s="1">
        <v>3.46</v>
      </c>
    </row>
    <row r="269" spans="3:12">
      <c r="C269" s="1" t="s">
        <v>60</v>
      </c>
      <c r="D269" s="1">
        <v>8</v>
      </c>
      <c r="E269" s="1">
        <v>3</v>
      </c>
      <c r="F269" s="1">
        <v>3.4826000000000001</v>
      </c>
      <c r="G269" s="1">
        <v>0.14185</v>
      </c>
      <c r="H269" s="1">
        <v>8.1900000000000001E-2</v>
      </c>
      <c r="I269" s="1">
        <v>3.1301999999999999</v>
      </c>
      <c r="J269" s="1">
        <v>3.835</v>
      </c>
      <c r="K269" s="1">
        <v>3.32</v>
      </c>
      <c r="L269" s="1">
        <v>3.58</v>
      </c>
    </row>
    <row r="270" spans="3:12">
      <c r="D270" s="1" t="s">
        <v>88</v>
      </c>
      <c r="E270" s="1">
        <v>24</v>
      </c>
      <c r="F270" s="1">
        <v>16.589600000000001</v>
      </c>
      <c r="G270" s="1">
        <v>11.57884</v>
      </c>
      <c r="H270" s="1">
        <v>2.3635199999999998</v>
      </c>
      <c r="I270" s="1">
        <v>11.7003</v>
      </c>
      <c r="J270" s="1">
        <v>21.478899999999999</v>
      </c>
      <c r="K270" s="1">
        <v>3.09</v>
      </c>
      <c r="L270" s="1">
        <v>36.6</v>
      </c>
    </row>
    <row r="272" spans="3:12">
      <c r="D272" s="1" t="s">
        <v>78</v>
      </c>
      <c r="E272" s="1" t="s">
        <v>51</v>
      </c>
    </row>
    <row r="273" spans="3:12">
      <c r="D273" s="1" t="s">
        <v>103</v>
      </c>
    </row>
    <row r="274" spans="3:12">
      <c r="E274" s="1" t="s">
        <v>79</v>
      </c>
      <c r="F274" s="1" t="s">
        <v>80</v>
      </c>
      <c r="G274" s="1" t="s">
        <v>81</v>
      </c>
      <c r="H274" s="1" t="s">
        <v>82</v>
      </c>
      <c r="I274" s="1" t="s">
        <v>83</v>
      </c>
      <c r="K274" s="1" t="s">
        <v>84</v>
      </c>
      <c r="L274" s="1" t="s">
        <v>85</v>
      </c>
    </row>
    <row r="275" spans="3:12">
      <c r="I275" s="1" t="s">
        <v>86</v>
      </c>
      <c r="J275" s="1" t="s">
        <v>87</v>
      </c>
    </row>
    <row r="276" spans="3:12">
      <c r="C276" s="1" t="s">
        <v>63</v>
      </c>
      <c r="D276" s="1">
        <v>1</v>
      </c>
      <c r="E276" s="1">
        <v>3</v>
      </c>
      <c r="F276" s="1">
        <v>31.779900000000001</v>
      </c>
      <c r="G276" s="1">
        <v>1.107</v>
      </c>
      <c r="H276" s="1">
        <v>0.63912000000000002</v>
      </c>
      <c r="I276" s="1">
        <v>29.03</v>
      </c>
      <c r="J276" s="1">
        <v>34.529899999999998</v>
      </c>
      <c r="K276" s="1">
        <v>30.53</v>
      </c>
      <c r="L276" s="1">
        <v>32.65</v>
      </c>
    </row>
    <row r="277" spans="3:12">
      <c r="C277" s="1" t="s">
        <v>64</v>
      </c>
      <c r="D277" s="1">
        <v>2</v>
      </c>
      <c r="E277" s="1">
        <v>3</v>
      </c>
      <c r="F277" s="1">
        <v>24.616700000000002</v>
      </c>
      <c r="G277" s="1">
        <v>0</v>
      </c>
      <c r="H277" s="1">
        <v>0</v>
      </c>
      <c r="I277" s="1">
        <v>24.616700000000002</v>
      </c>
      <c r="J277" s="1">
        <v>24.616700000000002</v>
      </c>
      <c r="K277" s="1">
        <v>24.62</v>
      </c>
      <c r="L277" s="1">
        <v>24.62</v>
      </c>
    </row>
    <row r="278" spans="3:12">
      <c r="C278" s="1" t="s">
        <v>63</v>
      </c>
      <c r="D278" s="1">
        <v>3</v>
      </c>
      <c r="E278" s="1">
        <v>3</v>
      </c>
      <c r="F278" s="1">
        <v>32.526899999999998</v>
      </c>
      <c r="G278" s="1">
        <v>0.24104999999999999</v>
      </c>
      <c r="H278" s="1">
        <v>0.13916999999999999</v>
      </c>
      <c r="I278" s="1">
        <v>31.928100000000001</v>
      </c>
      <c r="J278" s="1">
        <v>33.125700000000002</v>
      </c>
      <c r="K278" s="1">
        <v>32.39</v>
      </c>
      <c r="L278" s="1">
        <v>32.81</v>
      </c>
    </row>
    <row r="279" spans="3:12">
      <c r="C279" s="1" t="s">
        <v>63</v>
      </c>
      <c r="D279" s="1">
        <v>4</v>
      </c>
      <c r="E279" s="1">
        <v>3</v>
      </c>
      <c r="F279" s="1">
        <v>32.571599999999997</v>
      </c>
      <c r="G279" s="1">
        <v>0.49253999999999998</v>
      </c>
      <c r="H279" s="1">
        <v>0.28437000000000001</v>
      </c>
      <c r="I279" s="1">
        <v>31.347999999999999</v>
      </c>
      <c r="J279" s="1">
        <v>33.795099999999998</v>
      </c>
      <c r="K279" s="1">
        <v>32.049999999999997</v>
      </c>
      <c r="L279" s="1">
        <v>33.03</v>
      </c>
    </row>
    <row r="280" spans="3:12">
      <c r="C280" s="1" t="s">
        <v>65</v>
      </c>
      <c r="D280" s="1">
        <v>5</v>
      </c>
      <c r="E280" s="1">
        <v>3</v>
      </c>
      <c r="F280" s="1">
        <v>25.950700000000001</v>
      </c>
      <c r="G280" s="1">
        <v>0.68508000000000002</v>
      </c>
      <c r="H280" s="1">
        <v>0.39552999999999999</v>
      </c>
      <c r="I280" s="1">
        <v>24.248899999999999</v>
      </c>
      <c r="J280" s="1">
        <v>27.6525</v>
      </c>
      <c r="K280" s="1">
        <v>25.16</v>
      </c>
      <c r="L280" s="1">
        <v>26.35</v>
      </c>
    </row>
    <row r="281" spans="3:12">
      <c r="C281" s="1" t="s">
        <v>62</v>
      </c>
      <c r="D281" s="1">
        <v>6</v>
      </c>
      <c r="E281" s="1">
        <v>3</v>
      </c>
      <c r="F281" s="1">
        <v>20.928599999999999</v>
      </c>
      <c r="G281" s="1">
        <v>0</v>
      </c>
      <c r="H281" s="1">
        <v>0</v>
      </c>
      <c r="I281" s="1">
        <v>20.928599999999999</v>
      </c>
      <c r="J281" s="1">
        <v>20.928599999999999</v>
      </c>
      <c r="K281" s="1">
        <v>20.93</v>
      </c>
      <c r="L281" s="1">
        <v>20.93</v>
      </c>
    </row>
    <row r="282" spans="3:12">
      <c r="C282" s="1" t="s">
        <v>61</v>
      </c>
      <c r="D282" s="1">
        <v>7</v>
      </c>
      <c r="E282" s="1">
        <v>3</v>
      </c>
      <c r="F282" s="1">
        <v>12.3706</v>
      </c>
      <c r="G282" s="1">
        <v>0.27687</v>
      </c>
      <c r="H282" s="1">
        <v>0.15984999999999999</v>
      </c>
      <c r="I282" s="1">
        <v>11.6828</v>
      </c>
      <c r="J282" s="1">
        <v>13.058400000000001</v>
      </c>
      <c r="K282" s="1">
        <v>12.18</v>
      </c>
      <c r="L282" s="1">
        <v>12.69</v>
      </c>
    </row>
    <row r="283" spans="3:12">
      <c r="C283" s="1" t="s">
        <v>60</v>
      </c>
      <c r="D283" s="1">
        <v>8</v>
      </c>
      <c r="E283" s="1">
        <v>3</v>
      </c>
      <c r="F283" s="1">
        <v>11.125500000000001</v>
      </c>
      <c r="G283" s="1">
        <v>0.49362</v>
      </c>
      <c r="H283" s="1">
        <v>0.28499000000000002</v>
      </c>
      <c r="I283" s="1">
        <v>9.8993000000000002</v>
      </c>
      <c r="J283" s="1">
        <v>12.351699999999999</v>
      </c>
      <c r="K283" s="1">
        <v>10.56</v>
      </c>
      <c r="L283" s="1">
        <v>11.42</v>
      </c>
    </row>
    <row r="284" spans="3:12">
      <c r="D284" s="1" t="s">
        <v>88</v>
      </c>
      <c r="E284" s="1">
        <v>24</v>
      </c>
      <c r="F284" s="1">
        <v>23.983799999999999</v>
      </c>
      <c r="G284" s="1">
        <v>8.2583099999999998</v>
      </c>
      <c r="H284" s="1">
        <v>1.6857200000000001</v>
      </c>
      <c r="I284" s="1">
        <v>20.496600000000001</v>
      </c>
      <c r="J284" s="1">
        <v>27.471</v>
      </c>
      <c r="K284" s="1">
        <v>10.56</v>
      </c>
      <c r="L284" s="1">
        <v>33.03</v>
      </c>
    </row>
    <row r="286" spans="3:12">
      <c r="D286" s="1" t="s">
        <v>78</v>
      </c>
      <c r="E286" s="1" t="s">
        <v>53</v>
      </c>
    </row>
    <row r="287" spans="3:12">
      <c r="D287" s="1" t="s">
        <v>104</v>
      </c>
    </row>
    <row r="288" spans="3:12">
      <c r="E288" s="1" t="s">
        <v>79</v>
      </c>
      <c r="F288" s="1" t="s">
        <v>80</v>
      </c>
      <c r="G288" s="1" t="s">
        <v>81</v>
      </c>
      <c r="H288" s="1" t="s">
        <v>82</v>
      </c>
      <c r="I288" s="1" t="s">
        <v>83</v>
      </c>
      <c r="K288" s="1" t="s">
        <v>84</v>
      </c>
      <c r="L288" s="1" t="s">
        <v>85</v>
      </c>
    </row>
    <row r="289" spans="3:12">
      <c r="I289" s="1" t="s">
        <v>86</v>
      </c>
      <c r="J289" s="1" t="s">
        <v>87</v>
      </c>
    </row>
    <row r="290" spans="3:12">
      <c r="C290" s="1" t="s">
        <v>60</v>
      </c>
      <c r="D290" s="1">
        <v>1</v>
      </c>
      <c r="E290" s="1">
        <v>3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</row>
    <row r="291" spans="3:12">
      <c r="C291" s="1" t="s">
        <v>60</v>
      </c>
      <c r="D291" s="1">
        <v>2</v>
      </c>
      <c r="E291" s="1">
        <v>3</v>
      </c>
      <c r="F291" s="1">
        <v>0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</row>
    <row r="292" spans="3:12">
      <c r="C292" s="1" t="s">
        <v>61</v>
      </c>
      <c r="D292" s="1">
        <v>3</v>
      </c>
      <c r="E292" s="1">
        <v>3</v>
      </c>
      <c r="F292" s="1">
        <v>11.2217</v>
      </c>
      <c r="G292" s="1">
        <v>0.29060000000000002</v>
      </c>
      <c r="H292" s="1">
        <v>0.16778000000000001</v>
      </c>
      <c r="I292" s="1">
        <v>10.4998</v>
      </c>
      <c r="J292" s="1">
        <v>11.9436</v>
      </c>
      <c r="K292" s="1">
        <v>10.93</v>
      </c>
      <c r="L292" s="1">
        <v>11.51</v>
      </c>
    </row>
    <row r="293" spans="3:12">
      <c r="C293" s="1" t="s">
        <v>62</v>
      </c>
      <c r="D293" s="1">
        <v>4</v>
      </c>
      <c r="E293" s="1">
        <v>3</v>
      </c>
      <c r="F293" s="1">
        <v>30.831600000000002</v>
      </c>
      <c r="G293" s="1">
        <v>0.39200000000000002</v>
      </c>
      <c r="H293" s="1">
        <v>0.22631999999999999</v>
      </c>
      <c r="I293" s="1">
        <v>29.857900000000001</v>
      </c>
      <c r="J293" s="1">
        <v>31.805399999999999</v>
      </c>
      <c r="K293" s="1">
        <v>30.39</v>
      </c>
      <c r="L293" s="1">
        <v>31.15</v>
      </c>
    </row>
    <row r="294" spans="3:12">
      <c r="C294" s="1" t="s">
        <v>62</v>
      </c>
      <c r="D294" s="1">
        <v>5</v>
      </c>
      <c r="E294" s="1">
        <v>3</v>
      </c>
      <c r="F294" s="1">
        <v>29.061399999999999</v>
      </c>
      <c r="G294" s="1">
        <v>1.1776899999999999</v>
      </c>
      <c r="H294" s="1">
        <v>0.67993999999999999</v>
      </c>
      <c r="I294" s="1">
        <v>26.1358</v>
      </c>
      <c r="J294" s="1">
        <v>31.986899999999999</v>
      </c>
      <c r="K294" s="1">
        <v>28.37</v>
      </c>
      <c r="L294" s="1">
        <v>30.42</v>
      </c>
    </row>
    <row r="295" spans="3:12">
      <c r="C295" s="1" t="s">
        <v>63</v>
      </c>
      <c r="D295" s="1">
        <v>6</v>
      </c>
      <c r="E295" s="1">
        <v>3</v>
      </c>
      <c r="F295" s="1">
        <v>115.9246</v>
      </c>
      <c r="G295" s="1">
        <v>0.96972999999999998</v>
      </c>
      <c r="H295" s="1">
        <v>0.55986999999999998</v>
      </c>
      <c r="I295" s="1">
        <v>113.5157</v>
      </c>
      <c r="J295" s="1">
        <v>118.3335</v>
      </c>
      <c r="K295" s="1">
        <v>115.25</v>
      </c>
      <c r="L295" s="1">
        <v>117.04</v>
      </c>
    </row>
    <row r="296" spans="3:12">
      <c r="C296" s="1" t="s">
        <v>65</v>
      </c>
      <c r="D296" s="1">
        <v>7</v>
      </c>
      <c r="E296" s="1">
        <v>3</v>
      </c>
      <c r="F296" s="1">
        <v>69.7637</v>
      </c>
      <c r="G296" s="1">
        <v>3.5087299999999999</v>
      </c>
      <c r="H296" s="1">
        <v>2.0257700000000001</v>
      </c>
      <c r="I296" s="1">
        <v>61.047600000000003</v>
      </c>
      <c r="J296" s="1">
        <v>78.479900000000001</v>
      </c>
      <c r="K296" s="1">
        <v>65.86</v>
      </c>
      <c r="L296" s="1">
        <v>72.650000000000006</v>
      </c>
    </row>
    <row r="297" spans="3:12">
      <c r="C297" s="1" t="s">
        <v>64</v>
      </c>
      <c r="D297" s="1">
        <v>8</v>
      </c>
      <c r="E297" s="1">
        <v>3</v>
      </c>
      <c r="F297" s="1">
        <v>65.482900000000001</v>
      </c>
      <c r="G297" s="1">
        <v>1.44177</v>
      </c>
      <c r="H297" s="1">
        <v>0.83240999999999998</v>
      </c>
      <c r="I297" s="1">
        <v>61.901400000000002</v>
      </c>
      <c r="J297" s="1">
        <v>69.064499999999995</v>
      </c>
      <c r="K297" s="1">
        <v>63.85</v>
      </c>
      <c r="L297" s="1">
        <v>66.569999999999993</v>
      </c>
    </row>
    <row r="298" spans="3:12">
      <c r="D298" s="1" t="s">
        <v>88</v>
      </c>
      <c r="E298" s="1">
        <v>24</v>
      </c>
      <c r="F298" s="1">
        <v>40.285800000000002</v>
      </c>
      <c r="G298" s="1">
        <v>38.801099999999998</v>
      </c>
      <c r="H298" s="1">
        <v>7.9202399999999997</v>
      </c>
      <c r="I298" s="1">
        <v>23.901499999999999</v>
      </c>
      <c r="J298" s="1">
        <v>56.67</v>
      </c>
      <c r="K298" s="1">
        <v>0</v>
      </c>
      <c r="L298" s="1">
        <v>117.04</v>
      </c>
    </row>
    <row r="300" spans="3:12">
      <c r="D300" s="1" t="s">
        <v>78</v>
      </c>
      <c r="E300" s="1" t="s">
        <v>77</v>
      </c>
    </row>
    <row r="301" spans="3:12">
      <c r="D301" s="1" t="s">
        <v>105</v>
      </c>
    </row>
    <row r="302" spans="3:12">
      <c r="E302" s="1" t="s">
        <v>79</v>
      </c>
      <c r="F302" s="1" t="s">
        <v>80</v>
      </c>
      <c r="G302" s="1" t="s">
        <v>81</v>
      </c>
      <c r="H302" s="1" t="s">
        <v>82</v>
      </c>
      <c r="I302" s="1" t="s">
        <v>83</v>
      </c>
      <c r="K302" s="1" t="s">
        <v>84</v>
      </c>
      <c r="L302" s="1" t="s">
        <v>85</v>
      </c>
    </row>
    <row r="303" spans="3:12">
      <c r="I303" s="1" t="s">
        <v>86</v>
      </c>
      <c r="J303" s="1" t="s">
        <v>87</v>
      </c>
    </row>
    <row r="304" spans="3:12">
      <c r="C304" s="1" t="s">
        <v>63</v>
      </c>
      <c r="D304" s="1">
        <v>1</v>
      </c>
      <c r="E304" s="1">
        <v>3</v>
      </c>
      <c r="F304" s="1">
        <v>11.101599999999999</v>
      </c>
      <c r="G304" s="1">
        <v>0.14828</v>
      </c>
      <c r="H304" s="1">
        <v>8.5610000000000006E-2</v>
      </c>
      <c r="I304" s="1">
        <v>10.7333</v>
      </c>
      <c r="J304" s="1">
        <v>11.469900000000001</v>
      </c>
      <c r="K304" s="1">
        <v>11.01</v>
      </c>
      <c r="L304" s="1">
        <v>11.27</v>
      </c>
    </row>
    <row r="305" spans="3:12">
      <c r="C305" s="1" t="s">
        <v>65</v>
      </c>
      <c r="D305" s="1">
        <v>2</v>
      </c>
      <c r="E305" s="1">
        <v>3</v>
      </c>
      <c r="F305" s="1">
        <v>9.3848000000000003</v>
      </c>
      <c r="G305" s="1">
        <v>0.36304999999999998</v>
      </c>
      <c r="H305" s="1">
        <v>0.20960000000000001</v>
      </c>
      <c r="I305" s="1">
        <v>8.4829000000000008</v>
      </c>
      <c r="J305" s="1">
        <v>10.2866</v>
      </c>
      <c r="K305" s="1">
        <v>8.9700000000000006</v>
      </c>
      <c r="L305" s="1">
        <v>9.6199999999999992</v>
      </c>
    </row>
    <row r="306" spans="3:12">
      <c r="C306" s="1" t="s">
        <v>64</v>
      </c>
      <c r="D306" s="1">
        <v>3</v>
      </c>
      <c r="E306" s="1">
        <v>3</v>
      </c>
      <c r="F306" s="1">
        <v>8.3678000000000008</v>
      </c>
      <c r="G306" s="1">
        <v>8.5930000000000006E-2</v>
      </c>
      <c r="H306" s="1">
        <v>4.9610000000000001E-2</v>
      </c>
      <c r="I306" s="1">
        <v>8.1542999999999992</v>
      </c>
      <c r="J306" s="1">
        <v>8.5812000000000008</v>
      </c>
      <c r="K306" s="1">
        <v>8.2799999999999994</v>
      </c>
      <c r="L306" s="1">
        <v>8.4499999999999993</v>
      </c>
    </row>
    <row r="307" spans="3:12">
      <c r="C307" s="1" t="s">
        <v>62</v>
      </c>
      <c r="D307" s="1">
        <v>4</v>
      </c>
      <c r="E307" s="1">
        <v>3</v>
      </c>
      <c r="F307" s="1">
        <v>6.2656999999999998</v>
      </c>
      <c r="G307" s="1">
        <v>0.29858000000000001</v>
      </c>
      <c r="H307" s="1">
        <v>0.17238999999999999</v>
      </c>
      <c r="I307" s="1">
        <v>5.524</v>
      </c>
      <c r="J307" s="1">
        <v>7.0073999999999996</v>
      </c>
      <c r="K307" s="1">
        <v>6.05</v>
      </c>
      <c r="L307" s="1">
        <v>6.61</v>
      </c>
    </row>
    <row r="308" spans="3:12">
      <c r="C308" s="1" t="s">
        <v>61</v>
      </c>
      <c r="D308" s="1">
        <v>5</v>
      </c>
      <c r="E308" s="1">
        <v>3</v>
      </c>
      <c r="F308" s="1">
        <v>3.6570999999999998</v>
      </c>
      <c r="G308" s="1">
        <v>5.1429999999999997E-2</v>
      </c>
      <c r="H308" s="1">
        <v>2.9700000000000001E-2</v>
      </c>
      <c r="I308" s="1">
        <v>3.5293999999999999</v>
      </c>
      <c r="J308" s="1">
        <v>3.7848999999999999</v>
      </c>
      <c r="K308" s="1">
        <v>3.6</v>
      </c>
      <c r="L308" s="1">
        <v>3.69</v>
      </c>
    </row>
    <row r="309" spans="3:12">
      <c r="C309" s="1" t="s">
        <v>60</v>
      </c>
      <c r="D309" s="1">
        <v>6</v>
      </c>
      <c r="E309" s="1">
        <v>3</v>
      </c>
      <c r="F309" s="1">
        <v>2.7723</v>
      </c>
      <c r="G309" s="1">
        <v>3.4020000000000002E-2</v>
      </c>
      <c r="H309" s="1">
        <v>1.9640000000000001E-2</v>
      </c>
      <c r="I309" s="1">
        <v>2.6878000000000002</v>
      </c>
      <c r="J309" s="1">
        <v>2.8567999999999998</v>
      </c>
      <c r="K309" s="1">
        <v>2.74</v>
      </c>
      <c r="L309" s="1">
        <v>2.81</v>
      </c>
    </row>
    <row r="310" spans="3:12">
      <c r="C310" s="1" t="s">
        <v>59</v>
      </c>
      <c r="D310" s="1">
        <v>7</v>
      </c>
      <c r="E310" s="1">
        <v>3</v>
      </c>
      <c r="F310" s="1">
        <v>0.73839999999999995</v>
      </c>
      <c r="G310" s="1">
        <v>0.11033</v>
      </c>
      <c r="H310" s="1">
        <v>6.3700000000000007E-2</v>
      </c>
      <c r="I310" s="1">
        <v>0.46429999999999999</v>
      </c>
      <c r="J310" s="1">
        <v>1.0125</v>
      </c>
      <c r="K310" s="1">
        <v>0.65</v>
      </c>
      <c r="L310" s="1">
        <v>0.86</v>
      </c>
    </row>
    <row r="311" spans="3:12">
      <c r="C311" s="1" t="s">
        <v>59</v>
      </c>
      <c r="D311" s="1">
        <v>8</v>
      </c>
      <c r="E311" s="1">
        <v>3</v>
      </c>
      <c r="F311" s="1">
        <v>0.7329</v>
      </c>
      <c r="G311" s="1">
        <v>6.633E-2</v>
      </c>
      <c r="H311" s="1">
        <v>3.8300000000000001E-2</v>
      </c>
      <c r="I311" s="1">
        <v>0.56810000000000005</v>
      </c>
      <c r="J311" s="1">
        <v>0.89759999999999995</v>
      </c>
      <c r="K311" s="1">
        <v>0.66</v>
      </c>
      <c r="L311" s="1">
        <v>0.78</v>
      </c>
    </row>
    <row r="312" spans="3:12">
      <c r="D312" s="1" t="s">
        <v>88</v>
      </c>
      <c r="E312" s="1">
        <v>24</v>
      </c>
      <c r="F312" s="1">
        <v>5.3776000000000002</v>
      </c>
      <c r="G312" s="1">
        <v>3.81487</v>
      </c>
      <c r="H312" s="1">
        <v>0.77871000000000001</v>
      </c>
      <c r="I312" s="1">
        <v>3.7667000000000002</v>
      </c>
      <c r="J312" s="1">
        <v>6.9884000000000004</v>
      </c>
      <c r="K312" s="1">
        <v>0.65</v>
      </c>
      <c r="L312" s="1">
        <v>11.27</v>
      </c>
    </row>
  </sheetData>
  <mergeCells count="18">
    <mergeCell ref="R19:T19"/>
    <mergeCell ref="U19:W19"/>
    <mergeCell ref="X19:Z19"/>
    <mergeCell ref="B1:F1"/>
    <mergeCell ref="AA19:AC19"/>
    <mergeCell ref="C40:D40"/>
    <mergeCell ref="F40:H40"/>
    <mergeCell ref="I40:K40"/>
    <mergeCell ref="L40:N40"/>
    <mergeCell ref="O40:Q40"/>
    <mergeCell ref="R40:T40"/>
    <mergeCell ref="U40:W40"/>
    <mergeCell ref="X40:Z40"/>
    <mergeCell ref="AA40:AC40"/>
    <mergeCell ref="F19:H19"/>
    <mergeCell ref="I19:K19"/>
    <mergeCell ref="L19:N19"/>
    <mergeCell ref="O19:Q19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2E5CE-B5D1-014F-8024-95C42F50AC64}">
  <dimension ref="B2:M37"/>
  <sheetViews>
    <sheetView workbookViewId="0">
      <selection activeCell="P14" sqref="P14"/>
    </sheetView>
  </sheetViews>
  <sheetFormatPr baseColWidth="10" defaultRowHeight="16"/>
  <cols>
    <col min="1" max="1" width="10.83203125" style="1"/>
    <col min="2" max="2" width="13.83203125" style="1" customWidth="1"/>
    <col min="3" max="16384" width="10.83203125" style="1"/>
  </cols>
  <sheetData>
    <row r="2" spans="2:13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L2" s="1" t="s">
        <v>109</v>
      </c>
      <c r="M2" s="1" t="s">
        <v>110</v>
      </c>
    </row>
    <row r="3" spans="2:13">
      <c r="B3" s="1" t="s">
        <v>111</v>
      </c>
      <c r="C3" s="1">
        <v>1.7869999999999999</v>
      </c>
      <c r="D3" s="1">
        <v>1.6879999999999999</v>
      </c>
      <c r="E3" s="1">
        <v>1.331</v>
      </c>
      <c r="F3" s="1">
        <v>1.2969999999999999</v>
      </c>
      <c r="G3" s="1">
        <v>1.0920000000000001</v>
      </c>
      <c r="H3" s="1">
        <v>0.85699999999999998</v>
      </c>
      <c r="I3" s="1">
        <v>0.63800000000000001</v>
      </c>
      <c r="J3" s="1">
        <v>0.69499999999999995</v>
      </c>
      <c r="L3" s="1">
        <v>1.38</v>
      </c>
      <c r="M3" s="1">
        <v>4.3999999999999997E-2</v>
      </c>
    </row>
    <row r="4" spans="2:13">
      <c r="B4" s="1" t="s">
        <v>112</v>
      </c>
      <c r="C4" s="1">
        <v>1.792</v>
      </c>
      <c r="D4" s="1">
        <v>1.8260000000000001</v>
      </c>
      <c r="E4" s="1">
        <v>1.278</v>
      </c>
      <c r="F4" s="1">
        <v>1.3129999999999999</v>
      </c>
      <c r="G4" s="1">
        <v>1.179</v>
      </c>
      <c r="H4" s="1">
        <v>0.86699999999999999</v>
      </c>
      <c r="I4" s="1">
        <v>0.64600000000000002</v>
      </c>
      <c r="J4" s="1">
        <v>0.68</v>
      </c>
      <c r="L4" s="1">
        <v>1.359</v>
      </c>
      <c r="M4" s="1">
        <v>4.4999999999999998E-2</v>
      </c>
    </row>
    <row r="5" spans="2:13">
      <c r="B5" s="1" t="s">
        <v>113</v>
      </c>
      <c r="C5" s="1">
        <v>1.774</v>
      </c>
      <c r="D5" s="1">
        <v>1.8</v>
      </c>
      <c r="E5" s="1">
        <v>1.296</v>
      </c>
      <c r="F5" s="1">
        <v>1.2909999999999999</v>
      </c>
      <c r="G5" s="1">
        <v>1.135</v>
      </c>
      <c r="H5" s="1">
        <v>0.86</v>
      </c>
      <c r="I5" s="1">
        <v>0.629</v>
      </c>
      <c r="J5" s="1">
        <v>0.67500000000000004</v>
      </c>
      <c r="L5" s="1">
        <v>1.4870000000000001</v>
      </c>
      <c r="M5" s="1">
        <v>4.4999999999999998E-2</v>
      </c>
    </row>
    <row r="6" spans="2:13">
      <c r="B6" s="1" t="s">
        <v>114</v>
      </c>
      <c r="C6" s="1">
        <v>0.61399999999999999</v>
      </c>
      <c r="D6" s="1">
        <v>0.54200000000000004</v>
      </c>
      <c r="E6" s="1">
        <v>0.60599999999999998</v>
      </c>
      <c r="F6" s="1">
        <v>0.68200000000000005</v>
      </c>
      <c r="G6" s="1">
        <v>0.68899999999999995</v>
      </c>
      <c r="H6" s="1">
        <v>0.63700000000000001</v>
      </c>
      <c r="I6" s="1">
        <v>0.53200000000000003</v>
      </c>
      <c r="J6" s="1">
        <v>0.59499999999999997</v>
      </c>
      <c r="L6" s="1">
        <v>1.47</v>
      </c>
      <c r="M6" s="1">
        <v>4.7E-2</v>
      </c>
    </row>
    <row r="7" spans="2:13">
      <c r="B7" s="3" t="s">
        <v>115</v>
      </c>
      <c r="C7" s="1">
        <v>0.60399999999999998</v>
      </c>
      <c r="D7" s="1">
        <v>0.54400000000000004</v>
      </c>
      <c r="E7" s="1">
        <v>0.63300000000000001</v>
      </c>
      <c r="F7" s="1">
        <v>0.70599999999999996</v>
      </c>
      <c r="G7" s="1">
        <v>0.67300000000000004</v>
      </c>
      <c r="H7" s="1">
        <v>0.67300000000000004</v>
      </c>
      <c r="I7" s="1">
        <v>0.55000000000000004</v>
      </c>
      <c r="J7" s="1">
        <v>0.59</v>
      </c>
      <c r="K7" s="1" t="s">
        <v>250</v>
      </c>
      <c r="L7" s="1">
        <f t="shared" ref="L7:M7" si="0">AVERAGE(L3:L6)</f>
        <v>1.4239999999999999</v>
      </c>
      <c r="M7" s="1">
        <f t="shared" si="0"/>
        <v>4.5249999999999999E-2</v>
      </c>
    </row>
    <row r="8" spans="2:13">
      <c r="B8" s="1" t="s">
        <v>116</v>
      </c>
      <c r="C8" s="1">
        <v>0.61099999999999999</v>
      </c>
      <c r="D8" s="1">
        <v>0.54800000000000004</v>
      </c>
      <c r="E8" s="1">
        <v>0.62</v>
      </c>
      <c r="F8" s="1">
        <v>0.68899999999999995</v>
      </c>
      <c r="G8" s="1">
        <v>0.69</v>
      </c>
      <c r="H8" s="1">
        <v>0.65400000000000003</v>
      </c>
      <c r="I8" s="1">
        <v>0.54300000000000004</v>
      </c>
      <c r="J8" s="1">
        <v>0.59199999999999997</v>
      </c>
    </row>
    <row r="9" spans="2:13">
      <c r="B9" s="1" t="s">
        <v>117</v>
      </c>
      <c r="C9" s="1">
        <f>((1.379-(C3-C6))/1.379)*100</f>
        <v>14.938361131254529</v>
      </c>
      <c r="D9" s="1">
        <f t="shared" ref="D9:J9" si="1">((1.379-(D3-D6))/1.379)*100</f>
        <v>16.896301667875278</v>
      </c>
      <c r="E9" s="1">
        <f t="shared" si="1"/>
        <v>47.42567077592458</v>
      </c>
      <c r="F9" s="1">
        <f t="shared" si="1"/>
        <v>55.402465554749824</v>
      </c>
      <c r="G9" s="1">
        <f t="shared" si="1"/>
        <v>70.77592458303117</v>
      </c>
      <c r="H9" s="1">
        <f t="shared" si="1"/>
        <v>84.046410442349526</v>
      </c>
      <c r="I9" s="1">
        <f t="shared" si="1"/>
        <v>92.31327048585932</v>
      </c>
      <c r="J9" s="1">
        <f t="shared" si="1"/>
        <v>92.748368382886142</v>
      </c>
      <c r="K9" s="1" t="s">
        <v>120</v>
      </c>
      <c r="L9" s="1">
        <f>L7-M7</f>
        <v>1.3787499999999999</v>
      </c>
    </row>
    <row r="10" spans="2:13">
      <c r="B10" s="1" t="s">
        <v>118</v>
      </c>
      <c r="C10" s="1">
        <f t="shared" ref="C10:J11" si="2">((1.379-(C4-C7))/1.379)*100</f>
        <v>13.850616388687442</v>
      </c>
      <c r="D10" s="1">
        <f t="shared" si="2"/>
        <v>7.0340826686004334</v>
      </c>
      <c r="E10" s="1">
        <f t="shared" si="2"/>
        <v>53.22697606961566</v>
      </c>
      <c r="F10" s="1">
        <f t="shared" si="2"/>
        <v>55.982596084118931</v>
      </c>
      <c r="G10" s="1">
        <f t="shared" si="2"/>
        <v>63.306744017403915</v>
      </c>
      <c r="H10" s="1">
        <f t="shared" si="2"/>
        <v>85.931834662799133</v>
      </c>
      <c r="I10" s="1">
        <f t="shared" si="2"/>
        <v>93.038433647570699</v>
      </c>
      <c r="J10" s="1">
        <f t="shared" si="2"/>
        <v>93.473531544597535</v>
      </c>
    </row>
    <row r="11" spans="2:13">
      <c r="B11" s="1" t="s">
        <v>119</v>
      </c>
      <c r="C11" s="1">
        <f t="shared" si="2"/>
        <v>15.663524292965917</v>
      </c>
      <c r="D11" s="1">
        <f t="shared" si="2"/>
        <v>9.2095721537345909</v>
      </c>
      <c r="E11" s="1">
        <f t="shared" si="2"/>
        <v>50.978970268310363</v>
      </c>
      <c r="F11" s="1">
        <f t="shared" si="2"/>
        <v>56.345177664974621</v>
      </c>
      <c r="G11" s="1">
        <f t="shared" si="2"/>
        <v>67.730239303843362</v>
      </c>
      <c r="H11" s="1">
        <f t="shared" si="2"/>
        <v>85.061638868745476</v>
      </c>
      <c r="I11" s="1">
        <f t="shared" si="2"/>
        <v>93.763596809282106</v>
      </c>
      <c r="J11" s="1">
        <f t="shared" si="2"/>
        <v>93.981145757795488</v>
      </c>
    </row>
    <row r="14" spans="2:13">
      <c r="C14" s="1">
        <v>14.938361131254529</v>
      </c>
      <c r="E14" s="1" t="s">
        <v>78</v>
      </c>
    </row>
    <row r="15" spans="2:13">
      <c r="C15" s="1">
        <v>13.850616388687442</v>
      </c>
      <c r="E15" s="1" t="s">
        <v>58</v>
      </c>
    </row>
    <row r="16" spans="2:13">
      <c r="C16" s="1">
        <v>15.663524292965917</v>
      </c>
      <c r="F16" s="1" t="s">
        <v>79</v>
      </c>
      <c r="G16" s="1" t="s">
        <v>80</v>
      </c>
      <c r="H16" s="1" t="s">
        <v>81</v>
      </c>
      <c r="I16" s="1" t="s">
        <v>82</v>
      </c>
      <c r="J16" s="1" t="s">
        <v>83</v>
      </c>
      <c r="L16" s="1" t="s">
        <v>84</v>
      </c>
      <c r="M16" s="1" t="s">
        <v>85</v>
      </c>
    </row>
    <row r="17" spans="3:13">
      <c r="C17" s="1">
        <v>16.896301667875278</v>
      </c>
      <c r="J17" s="1" t="s">
        <v>86</v>
      </c>
      <c r="K17" s="1" t="s">
        <v>87</v>
      </c>
    </row>
    <row r="18" spans="3:13">
      <c r="C18" s="1">
        <v>7.0340826686004334</v>
      </c>
      <c r="D18" s="1" t="s">
        <v>60</v>
      </c>
      <c r="E18" s="1">
        <v>1</v>
      </c>
      <c r="F18" s="1">
        <v>3</v>
      </c>
      <c r="G18" s="1">
        <v>14.829599999999999</v>
      </c>
      <c r="H18" s="1">
        <v>0.92937000000000003</v>
      </c>
      <c r="I18" s="1">
        <v>0.53656999999999999</v>
      </c>
      <c r="J18" s="1">
        <v>12.520899999999999</v>
      </c>
      <c r="K18" s="1">
        <v>17.138300000000001</v>
      </c>
      <c r="L18" s="1">
        <v>13.85</v>
      </c>
      <c r="M18" s="1">
        <v>15.7</v>
      </c>
    </row>
    <row r="19" spans="3:13">
      <c r="C19" s="1">
        <v>9.2095721537345909</v>
      </c>
      <c r="D19" s="1" t="s">
        <v>60</v>
      </c>
      <c r="E19" s="1">
        <v>2</v>
      </c>
      <c r="F19" s="1">
        <v>3</v>
      </c>
      <c r="G19" s="1">
        <v>11.0467</v>
      </c>
      <c r="H19" s="1">
        <v>5.1814099999999996</v>
      </c>
      <c r="I19" s="1">
        <v>2.9914900000000002</v>
      </c>
      <c r="J19" s="1">
        <v>-1.8247</v>
      </c>
      <c r="K19" s="1">
        <v>23.917999999999999</v>
      </c>
      <c r="L19" s="1">
        <v>7.03</v>
      </c>
      <c r="M19" s="1">
        <v>16.899999999999999</v>
      </c>
    </row>
    <row r="20" spans="3:13">
      <c r="C20" s="1">
        <v>47.42567077592458</v>
      </c>
      <c r="D20" s="1" t="s">
        <v>61</v>
      </c>
      <c r="E20" s="1">
        <v>3</v>
      </c>
      <c r="F20" s="1">
        <v>3</v>
      </c>
      <c r="G20" s="1">
        <v>50.525700000000001</v>
      </c>
      <c r="H20" s="1">
        <v>2.9211499999999999</v>
      </c>
      <c r="I20" s="1">
        <v>1.68652</v>
      </c>
      <c r="J20" s="1">
        <v>43.269199999999998</v>
      </c>
      <c r="K20" s="1">
        <v>57.782299999999999</v>
      </c>
      <c r="L20" s="1">
        <v>47.43</v>
      </c>
      <c r="M20" s="1">
        <v>53.23</v>
      </c>
    </row>
    <row r="21" spans="3:13">
      <c r="C21" s="1">
        <v>53.22697606961566</v>
      </c>
      <c r="D21" s="1" t="s">
        <v>62</v>
      </c>
      <c r="E21" s="1">
        <v>4</v>
      </c>
      <c r="F21" s="1">
        <v>3</v>
      </c>
      <c r="G21" s="1">
        <v>55.9101</v>
      </c>
      <c r="H21" s="1">
        <v>0.47552</v>
      </c>
      <c r="I21" s="1">
        <v>0.27454000000000001</v>
      </c>
      <c r="J21" s="1">
        <v>54.7288</v>
      </c>
      <c r="K21" s="1">
        <v>57.091299999999997</v>
      </c>
      <c r="L21" s="1">
        <v>55.4</v>
      </c>
      <c r="M21" s="1">
        <v>56.35</v>
      </c>
    </row>
    <row r="22" spans="3:13">
      <c r="C22" s="1">
        <v>50.978970268310363</v>
      </c>
      <c r="D22" s="1" t="s">
        <v>64</v>
      </c>
      <c r="E22" s="1">
        <v>5</v>
      </c>
      <c r="F22" s="1">
        <v>3</v>
      </c>
      <c r="G22" s="1">
        <v>67.283100000000005</v>
      </c>
      <c r="H22" s="1">
        <v>3.7579899999999999</v>
      </c>
      <c r="I22" s="1">
        <v>2.16967</v>
      </c>
      <c r="J22" s="1">
        <v>57.947699999999998</v>
      </c>
      <c r="K22" s="1">
        <v>76.618399999999994</v>
      </c>
      <c r="L22" s="1">
        <v>63.31</v>
      </c>
      <c r="M22" s="1">
        <v>70.78</v>
      </c>
    </row>
    <row r="23" spans="3:13">
      <c r="C23" s="1">
        <v>55.402465554749824</v>
      </c>
      <c r="D23" s="1" t="s">
        <v>65</v>
      </c>
      <c r="E23" s="1">
        <v>6</v>
      </c>
      <c r="F23" s="1">
        <v>3</v>
      </c>
      <c r="G23" s="1">
        <v>85.019300000000001</v>
      </c>
      <c r="H23" s="1">
        <v>0.94416</v>
      </c>
      <c r="I23" s="1">
        <v>0.54510999999999998</v>
      </c>
      <c r="J23" s="1">
        <v>82.673900000000003</v>
      </c>
      <c r="K23" s="1">
        <v>87.364800000000002</v>
      </c>
      <c r="L23" s="1">
        <v>84.05</v>
      </c>
      <c r="M23" s="1">
        <v>85.93</v>
      </c>
    </row>
    <row r="24" spans="3:13">
      <c r="C24" s="1">
        <v>55.982596084118931</v>
      </c>
      <c r="D24" s="1" t="s">
        <v>63</v>
      </c>
      <c r="E24" s="1">
        <v>7</v>
      </c>
      <c r="F24" s="1">
        <v>3</v>
      </c>
      <c r="G24" s="1">
        <v>93.0505</v>
      </c>
      <c r="H24" s="1">
        <v>0.74336999999999998</v>
      </c>
      <c r="I24" s="1">
        <v>0.42918000000000001</v>
      </c>
      <c r="J24" s="1">
        <v>91.203900000000004</v>
      </c>
      <c r="K24" s="1">
        <v>94.897099999999995</v>
      </c>
      <c r="L24" s="1">
        <v>92.31</v>
      </c>
      <c r="M24" s="1">
        <v>93.8</v>
      </c>
    </row>
    <row r="25" spans="3:13">
      <c r="C25" s="1">
        <v>56.345177664974621</v>
      </c>
      <c r="D25" s="1" t="s">
        <v>63</v>
      </c>
      <c r="E25" s="1">
        <v>8</v>
      </c>
      <c r="F25" s="1">
        <v>3</v>
      </c>
      <c r="G25" s="1">
        <v>93.4131</v>
      </c>
      <c r="H25" s="1">
        <v>0.63666999999999996</v>
      </c>
      <c r="I25" s="1">
        <v>0.36758000000000002</v>
      </c>
      <c r="J25" s="1">
        <v>91.831500000000005</v>
      </c>
      <c r="K25" s="1">
        <v>94.994699999999995</v>
      </c>
      <c r="L25" s="1">
        <v>92.75</v>
      </c>
      <c r="M25" s="1">
        <v>94.02</v>
      </c>
    </row>
    <row r="26" spans="3:13">
      <c r="C26" s="1">
        <v>70.77592458303117</v>
      </c>
      <c r="E26" s="1" t="s">
        <v>88</v>
      </c>
      <c r="F26" s="1">
        <v>24</v>
      </c>
      <c r="G26" s="1">
        <v>58.884799999999998</v>
      </c>
      <c r="H26" s="1">
        <v>31.185449999999999</v>
      </c>
      <c r="I26" s="1">
        <v>6.3657000000000004</v>
      </c>
      <c r="J26" s="1">
        <v>45.716299999999997</v>
      </c>
      <c r="K26" s="1">
        <v>72.053200000000004</v>
      </c>
      <c r="L26" s="1">
        <v>7.03</v>
      </c>
      <c r="M26" s="1">
        <v>94.02</v>
      </c>
    </row>
    <row r="27" spans="3:13">
      <c r="C27" s="1">
        <v>63.306744017403915</v>
      </c>
    </row>
    <row r="28" spans="3:13">
      <c r="C28" s="1">
        <v>67.730239303843362</v>
      </c>
    </row>
    <row r="29" spans="3:13">
      <c r="C29" s="1">
        <v>84.046410442349526</v>
      </c>
    </row>
    <row r="30" spans="3:13">
      <c r="C30" s="1">
        <v>85.931834662799133</v>
      </c>
    </row>
    <row r="31" spans="3:13">
      <c r="C31" s="1">
        <v>85.061638868745476</v>
      </c>
    </row>
    <row r="32" spans="3:13">
      <c r="C32" s="1">
        <v>92.31327048585932</v>
      </c>
    </row>
    <row r="33" spans="3:3">
      <c r="C33" s="1">
        <v>93.038433647570699</v>
      </c>
    </row>
    <row r="34" spans="3:3">
      <c r="C34" s="1">
        <v>93.763596809282106</v>
      </c>
    </row>
    <row r="35" spans="3:3">
      <c r="C35" s="1">
        <v>92.748368382886142</v>
      </c>
    </row>
    <row r="36" spans="3:3">
      <c r="C36" s="1">
        <v>93.473531544597535</v>
      </c>
    </row>
    <row r="37" spans="3:3">
      <c r="C37" s="1">
        <v>93.981145757795488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CE0E7-B456-1249-9E38-B2863BC44251}">
  <dimension ref="A2:Z125"/>
  <sheetViews>
    <sheetView workbookViewId="0">
      <selection activeCell="C52" sqref="C52"/>
    </sheetView>
  </sheetViews>
  <sheetFormatPr baseColWidth="10" defaultRowHeight="16"/>
  <cols>
    <col min="1" max="16384" width="10.83203125" style="1"/>
  </cols>
  <sheetData>
    <row r="2" spans="2:26">
      <c r="B2" s="1" t="s">
        <v>135</v>
      </c>
      <c r="C2" s="1" t="s">
        <v>136</v>
      </c>
      <c r="D2" s="1" t="s">
        <v>137</v>
      </c>
      <c r="E2" s="1" t="s">
        <v>138</v>
      </c>
      <c r="F2" s="1" t="s">
        <v>139</v>
      </c>
      <c r="G2" s="1" t="s">
        <v>140</v>
      </c>
      <c r="H2" s="1" t="s">
        <v>141</v>
      </c>
      <c r="I2" s="1" t="s">
        <v>142</v>
      </c>
      <c r="J2" s="1" t="s">
        <v>143</v>
      </c>
      <c r="K2" s="1" t="s">
        <v>144</v>
      </c>
      <c r="L2" s="1" t="s">
        <v>145</v>
      </c>
      <c r="M2" s="1" t="s">
        <v>146</v>
      </c>
      <c r="N2" s="1" t="s">
        <v>147</v>
      </c>
      <c r="O2" s="1" t="s">
        <v>148</v>
      </c>
      <c r="P2" s="1" t="s">
        <v>149</v>
      </c>
      <c r="Q2" s="1" t="s">
        <v>150</v>
      </c>
      <c r="R2" s="1" t="s">
        <v>151</v>
      </c>
      <c r="S2" s="1" t="s">
        <v>152</v>
      </c>
      <c r="T2" s="1" t="s">
        <v>153</v>
      </c>
      <c r="U2" s="1" t="s">
        <v>154</v>
      </c>
      <c r="V2" s="1" t="s">
        <v>155</v>
      </c>
      <c r="W2" s="1" t="s">
        <v>156</v>
      </c>
      <c r="X2" s="1" t="s">
        <v>157</v>
      </c>
      <c r="Y2" s="1" t="s">
        <v>158</v>
      </c>
      <c r="Z2" s="1" t="s">
        <v>159</v>
      </c>
    </row>
    <row r="3" spans="2:26">
      <c r="B3" s="1" t="s">
        <v>122</v>
      </c>
      <c r="C3" s="1">
        <v>2.1565998301167082</v>
      </c>
      <c r="D3" s="1">
        <v>2.0788499219421013</v>
      </c>
      <c r="E3" s="1">
        <v>2.2343497382913151</v>
      </c>
      <c r="F3" s="1">
        <v>2.1135330419845397</v>
      </c>
      <c r="G3" s="1">
        <v>1.9103161976456327</v>
      </c>
      <c r="H3" s="1">
        <v>2.0901747840145508</v>
      </c>
      <c r="I3" s="1">
        <v>29.727276309806502</v>
      </c>
      <c r="J3" s="1">
        <v>30.85275503966049</v>
      </c>
      <c r="K3" s="1">
        <v>31.654721896630129</v>
      </c>
      <c r="L3" s="1">
        <v>36.760837088869806</v>
      </c>
      <c r="M3" s="1">
        <v>38.286909942909119</v>
      </c>
      <c r="N3" s="1">
        <v>37.14274460667913</v>
      </c>
      <c r="O3" s="1">
        <v>49.742578259990907</v>
      </c>
      <c r="P3" s="1">
        <v>51.217262946496248</v>
      </c>
      <c r="Q3" s="1">
        <v>51.446173874602138</v>
      </c>
      <c r="R3" s="1">
        <v>83.572343277926535</v>
      </c>
      <c r="S3" s="1">
        <v>84.382096220886183</v>
      </c>
      <c r="T3" s="1">
        <v>85.732982140150568</v>
      </c>
      <c r="U3" s="1">
        <v>74.288603647754272</v>
      </c>
      <c r="V3" s="1">
        <v>78.783511089779225</v>
      </c>
      <c r="W3" s="1">
        <v>77.57394263123328</v>
      </c>
      <c r="X3" s="1">
        <v>80.32982776739253</v>
      </c>
      <c r="Y3" s="1">
        <v>81.454917192947022</v>
      </c>
      <c r="Z3" s="1">
        <v>78.589248244328815</v>
      </c>
    </row>
    <row r="4" spans="2:26">
      <c r="B4" s="1" t="s">
        <v>123</v>
      </c>
      <c r="C4" s="1">
        <v>484.31674311807615</v>
      </c>
      <c r="D4" s="1">
        <v>491.9976003809947</v>
      </c>
      <c r="E4" s="1">
        <v>496.15856476235047</v>
      </c>
      <c r="F4" s="1">
        <v>422.04841537550072</v>
      </c>
      <c r="G4" s="1">
        <v>391.70378370459218</v>
      </c>
      <c r="H4" s="1">
        <v>404.95027197748897</v>
      </c>
      <c r="I4" s="1">
        <v>354.82184864177265</v>
      </c>
      <c r="J4" s="1">
        <v>358.14450364341718</v>
      </c>
      <c r="K4" s="1">
        <v>352.6253270899457</v>
      </c>
      <c r="L4" s="1">
        <v>417.3050282456918</v>
      </c>
      <c r="M4" s="1">
        <v>420.14358909848903</v>
      </c>
      <c r="N4" s="1">
        <v>418.80570075109489</v>
      </c>
      <c r="O4" s="1">
        <v>331.56326363026091</v>
      </c>
      <c r="P4" s="1">
        <v>336.67731861094649</v>
      </c>
      <c r="Q4" s="1">
        <v>335.94546736072999</v>
      </c>
      <c r="R4" s="1">
        <v>269.92671649617711</v>
      </c>
      <c r="S4" s="1">
        <v>271.15737247313479</v>
      </c>
      <c r="T4" s="1">
        <v>273.49112823189211</v>
      </c>
      <c r="U4" s="1">
        <v>184.10559218421383</v>
      </c>
      <c r="V4" s="1">
        <v>183.10740205002526</v>
      </c>
      <c r="W4" s="1">
        <v>182.43361887044213</v>
      </c>
      <c r="X4" s="1">
        <v>170.24125963977741</v>
      </c>
      <c r="Y4" s="1">
        <v>172.05046716047949</v>
      </c>
      <c r="Z4" s="1">
        <v>171.79283848710253</v>
      </c>
    </row>
    <row r="5" spans="2:26">
      <c r="B5" s="1" t="s">
        <v>124</v>
      </c>
      <c r="C5" s="1">
        <v>2.1201512150760373</v>
      </c>
      <c r="D5" s="1">
        <v>2.3763134441469207</v>
      </c>
      <c r="E5" s="1">
        <v>2.1692035568130148</v>
      </c>
      <c r="F5" s="1">
        <v>2.1804933814985099</v>
      </c>
      <c r="G5" s="1">
        <v>2.2007372050725005</v>
      </c>
      <c r="H5" s="1">
        <v>2.0169855757085839</v>
      </c>
      <c r="I5" s="1">
        <v>94.064483453746291</v>
      </c>
      <c r="J5" s="1">
        <v>92.758367528924381</v>
      </c>
      <c r="K5" s="1">
        <v>94.945479083514371</v>
      </c>
      <c r="L5" s="1">
        <v>116.54602814126208</v>
      </c>
      <c r="M5" s="1">
        <v>115.62649138584348</v>
      </c>
      <c r="N5" s="1">
        <v>117.56795192744912</v>
      </c>
      <c r="O5" s="1">
        <v>164.85012701460113</v>
      </c>
      <c r="P5" s="1">
        <v>163.44979944930029</v>
      </c>
      <c r="Q5" s="1">
        <v>166.57669158288289</v>
      </c>
      <c r="R5" s="1">
        <v>259.75667566816554</v>
      </c>
      <c r="S5" s="1">
        <v>264.08651808720259</v>
      </c>
      <c r="T5" s="1">
        <v>259.1956881725863</v>
      </c>
      <c r="U5" s="1">
        <v>248.35784577881074</v>
      </c>
      <c r="V5" s="1">
        <v>249.89637637043401</v>
      </c>
      <c r="W5" s="1">
        <v>242.74174195422626</v>
      </c>
      <c r="X5" s="1">
        <v>230.82552665083622</v>
      </c>
      <c r="Y5" s="1">
        <v>234.21675640377913</v>
      </c>
      <c r="Z5" s="1">
        <v>235.94137445056339</v>
      </c>
    </row>
    <row r="6" spans="2:26">
      <c r="B6" s="1" t="s">
        <v>125</v>
      </c>
      <c r="C6" s="1">
        <v>0.11213005408422763</v>
      </c>
      <c r="D6" s="1">
        <v>0.1330913029333062</v>
      </c>
      <c r="E6" s="1">
        <v>0.13612184493558263</v>
      </c>
      <c r="F6" s="1">
        <v>0.12879803509674795</v>
      </c>
      <c r="G6" s="1">
        <v>0.12841921734646339</v>
      </c>
      <c r="H6" s="1">
        <v>0.13612184493558263</v>
      </c>
      <c r="I6" s="1">
        <v>25.752788299844465</v>
      </c>
      <c r="J6" s="1">
        <v>24.948053125656649</v>
      </c>
      <c r="K6" s="1">
        <v>25.450239189950537</v>
      </c>
      <c r="L6" s="1">
        <v>38.86897408569682</v>
      </c>
      <c r="M6" s="1">
        <v>38.650648788949496</v>
      </c>
      <c r="N6" s="1">
        <v>38.984134681783324</v>
      </c>
      <c r="O6" s="1">
        <v>48.360000273909435</v>
      </c>
      <c r="P6" s="1">
        <v>49.395182912853684</v>
      </c>
      <c r="Q6" s="1">
        <v>47.04600777075575</v>
      </c>
      <c r="R6" s="1">
        <v>125.47795006067069</v>
      </c>
      <c r="S6" s="1">
        <v>127.46560679641375</v>
      </c>
      <c r="T6" s="1">
        <v>124.07670320236812</v>
      </c>
      <c r="U6" s="1">
        <v>120.23031403856221</v>
      </c>
      <c r="V6" s="1">
        <v>121.16283706717935</v>
      </c>
      <c r="W6" s="1">
        <v>118.21626633288267</v>
      </c>
      <c r="X6" s="1">
        <v>103.50677308933348</v>
      </c>
      <c r="Y6" s="1">
        <v>102.18368896017299</v>
      </c>
      <c r="Z6" s="1">
        <v>103.02529572872183</v>
      </c>
    </row>
    <row r="7" spans="2:26">
      <c r="B7" s="1" t="s">
        <v>68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22.866176778581099</v>
      </c>
      <c r="J7" s="1">
        <v>23.259196130863955</v>
      </c>
      <c r="K7" s="1">
        <v>23.863158073355123</v>
      </c>
      <c r="L7" s="1">
        <v>31.952251295764423</v>
      </c>
      <c r="M7" s="1">
        <v>32.682778792380581</v>
      </c>
      <c r="N7" s="1">
        <v>31.674695256016641</v>
      </c>
      <c r="O7" s="1">
        <v>37.923036822818666</v>
      </c>
      <c r="P7" s="1">
        <v>38.993292912086105</v>
      </c>
      <c r="Q7" s="1">
        <v>41.267031989699916</v>
      </c>
      <c r="R7" s="1">
        <v>35.305128255917602</v>
      </c>
      <c r="S7" s="1">
        <v>36.073403373939456</v>
      </c>
      <c r="T7" s="1">
        <v>36.011230821035952</v>
      </c>
      <c r="U7" s="1">
        <v>46.132034254398995</v>
      </c>
      <c r="V7" s="1">
        <v>46.02545273513585</v>
      </c>
      <c r="W7" s="1">
        <v>46.278583843385817</v>
      </c>
      <c r="X7" s="1">
        <v>34.938754283450535</v>
      </c>
      <c r="Y7" s="1">
        <v>36.519713485853885</v>
      </c>
      <c r="Z7" s="1">
        <v>36.855001181869198</v>
      </c>
    </row>
    <row r="8" spans="2:26">
      <c r="B8" s="1" t="s">
        <v>53</v>
      </c>
      <c r="C8" s="1">
        <v>51.041951069649436</v>
      </c>
      <c r="D8" s="1">
        <v>50.514483111224926</v>
      </c>
      <c r="E8" s="1">
        <v>50.9968712787432</v>
      </c>
      <c r="F8" s="1">
        <v>44.252061825503979</v>
      </c>
      <c r="G8" s="1">
        <v>43.060861497276413</v>
      </c>
      <c r="H8" s="1">
        <v>44.498461933167292</v>
      </c>
      <c r="I8" s="1">
        <v>39.325125570324509</v>
      </c>
      <c r="J8" s="1">
        <v>38.804612004748826</v>
      </c>
      <c r="K8" s="1">
        <v>37.49332049210858</v>
      </c>
      <c r="L8" s="1">
        <v>33.306828107686584</v>
      </c>
      <c r="M8" s="1">
        <v>32.661663682550412</v>
      </c>
      <c r="N8" s="1">
        <v>32.897049509986502</v>
      </c>
      <c r="O8" s="1">
        <v>23.960737602425631</v>
      </c>
      <c r="P8" s="1">
        <v>24.477698174379633</v>
      </c>
      <c r="Q8" s="1">
        <v>24.762589046277764</v>
      </c>
      <c r="R8" s="1">
        <v>16.238009882908891</v>
      </c>
      <c r="S8" s="1">
        <v>16.523966652893527</v>
      </c>
      <c r="T8" s="1">
        <v>16.755621837026865</v>
      </c>
      <c r="U8" s="1">
        <v>8.8997752898179634</v>
      </c>
      <c r="V8" s="1">
        <v>8.9812572768750876</v>
      </c>
      <c r="W8" s="1">
        <v>9.0821030791703539</v>
      </c>
      <c r="X8" s="1">
        <v>8.7845990799152673</v>
      </c>
      <c r="Y8" s="1">
        <v>8.798396538479448</v>
      </c>
      <c r="Z8" s="1">
        <v>8.7461675322407952</v>
      </c>
    </row>
    <row r="9" spans="2:26">
      <c r="B9" s="1" t="s">
        <v>126</v>
      </c>
      <c r="C9" s="1">
        <v>11.023036554553819</v>
      </c>
      <c r="D9" s="1">
        <v>10.962612939883824</v>
      </c>
      <c r="E9" s="1">
        <v>11.463729029592525</v>
      </c>
      <c r="F9" s="1">
        <v>8.8732803208013404</v>
      </c>
      <c r="G9" s="1">
        <v>8.0980907531076713</v>
      </c>
      <c r="H9" s="1">
        <v>9.0474898345062211</v>
      </c>
      <c r="I9" s="1">
        <v>17.708810494934063</v>
      </c>
      <c r="J9" s="1">
        <v>16.934134146757035</v>
      </c>
      <c r="K9" s="1">
        <v>17.568758591281302</v>
      </c>
      <c r="L9" s="1">
        <v>18.614585917417973</v>
      </c>
      <c r="M9" s="1">
        <v>18.799230894627922</v>
      </c>
      <c r="N9" s="1">
        <v>18.422128598676899</v>
      </c>
      <c r="O9" s="1">
        <v>11.319797756637849</v>
      </c>
      <c r="P9" s="1">
        <v>11.470741318921586</v>
      </c>
      <c r="Q9" s="1">
        <v>11.493722148389038</v>
      </c>
      <c r="R9" s="1">
        <v>8.9279096871284338</v>
      </c>
      <c r="S9" s="1">
        <v>8.9698796387116744</v>
      </c>
      <c r="T9" s="1">
        <v>9.0540476394411034</v>
      </c>
      <c r="U9" s="1">
        <v>5.2904948751175427</v>
      </c>
      <c r="V9" s="1">
        <v>5.2474414601102808</v>
      </c>
      <c r="W9" s="1">
        <v>5.4137245835025674</v>
      </c>
      <c r="X9" s="1">
        <v>8.7856908566276264</v>
      </c>
      <c r="Y9" s="1">
        <v>8.8330211009402451</v>
      </c>
      <c r="Z9" s="1">
        <v>8.7085368559589842</v>
      </c>
    </row>
    <row r="10" spans="2:26">
      <c r="B10" s="1" t="s">
        <v>127</v>
      </c>
      <c r="C10" s="1">
        <v>13.924334348682754</v>
      </c>
      <c r="D10" s="1">
        <v>12.364931285161855</v>
      </c>
      <c r="E10" s="1">
        <v>13.43455348142184</v>
      </c>
      <c r="F10" s="1">
        <v>11.762389784984951</v>
      </c>
      <c r="G10" s="1">
        <v>11.536375037170846</v>
      </c>
      <c r="H10" s="1">
        <v>11.762389784984951</v>
      </c>
      <c r="I10" s="1">
        <v>8.6914514102094529</v>
      </c>
      <c r="J10" s="1">
        <v>8.9024149575686877</v>
      </c>
      <c r="K10" s="1">
        <v>8.7832390588850515</v>
      </c>
      <c r="L10" s="1">
        <v>5.9005640602909537</v>
      </c>
      <c r="M10" s="1">
        <v>6.0291161166350022</v>
      </c>
      <c r="N10" s="1">
        <v>5.6681340467091985</v>
      </c>
      <c r="O10" s="1">
        <v>4.2052067106941013</v>
      </c>
      <c r="P10" s="1">
        <v>4.2710865553080382</v>
      </c>
      <c r="Q10" s="1">
        <v>4.0704861295734664</v>
      </c>
      <c r="R10" s="1">
        <v>2.2080851290266681</v>
      </c>
      <c r="S10" s="1">
        <v>2.282354167336762</v>
      </c>
      <c r="T10" s="1">
        <v>2.4563065660364827</v>
      </c>
      <c r="U10" s="1">
        <v>0.89394261062282043</v>
      </c>
      <c r="V10" s="1">
        <v>0.95266696649591764</v>
      </c>
      <c r="W10" s="1">
        <v>0.89394261062282043</v>
      </c>
      <c r="X10" s="1">
        <v>1.0380393494038658</v>
      </c>
      <c r="Y10" s="1">
        <v>1.1601761399802655</v>
      </c>
      <c r="Z10" s="1">
        <v>1.0609862615727652</v>
      </c>
    </row>
    <row r="11" spans="2:26">
      <c r="B11" s="1" t="s">
        <v>128</v>
      </c>
      <c r="C11" s="1">
        <v>0.73083751115528917</v>
      </c>
      <c r="D11" s="1">
        <v>0.79190383669152886</v>
      </c>
      <c r="E11" s="1">
        <v>0.71701005357516878</v>
      </c>
      <c r="F11" s="1">
        <v>0.63564763150501835</v>
      </c>
      <c r="G11" s="1">
        <v>0.61624171464364785</v>
      </c>
      <c r="H11" s="1">
        <v>0.61879356303826227</v>
      </c>
      <c r="I11" s="1">
        <v>1.6074271073611173</v>
      </c>
      <c r="J11" s="1">
        <v>1.6350226772098555</v>
      </c>
      <c r="K11" s="1">
        <v>1.5776951062982836</v>
      </c>
      <c r="L11" s="1">
        <v>0.80632474738667592</v>
      </c>
      <c r="M11" s="1">
        <v>0.74419020624338816</v>
      </c>
      <c r="N11" s="1">
        <v>0.80009348967889637</v>
      </c>
      <c r="O11" s="1">
        <v>0.27144545481317844</v>
      </c>
      <c r="P11" s="1">
        <v>0.20129929661703133</v>
      </c>
      <c r="Q11" s="1">
        <v>0.25025917860672792</v>
      </c>
      <c r="R11" s="1">
        <v>0.18699707654488967</v>
      </c>
      <c r="S11" s="1">
        <v>0.24919096299967999</v>
      </c>
      <c r="T11" s="1">
        <v>0.20865811524336153</v>
      </c>
      <c r="U11" s="1">
        <v>5.1215003826797771E-2</v>
      </c>
      <c r="V11" s="1">
        <v>5.9582692748673186E-2</v>
      </c>
      <c r="W11" s="1">
        <v>5.5784592812502795E-2</v>
      </c>
      <c r="X11" s="1">
        <v>0.15892674420413033</v>
      </c>
      <c r="Y11" s="1">
        <v>0.14177594917986083</v>
      </c>
      <c r="Z11" s="1">
        <v>0.17340700021077993</v>
      </c>
    </row>
    <row r="12" spans="2:26">
      <c r="B12" s="1" t="s">
        <v>38</v>
      </c>
      <c r="C12" s="1">
        <v>2.3866709000233728</v>
      </c>
      <c r="D12" s="1">
        <v>2.1886378851024091</v>
      </c>
      <c r="E12" s="1">
        <v>2.3765184971583695</v>
      </c>
      <c r="F12" s="1">
        <v>1.4308772134313965</v>
      </c>
      <c r="G12" s="1">
        <v>1.4801714104747248</v>
      </c>
      <c r="H12" s="1">
        <v>1.5895237979604206</v>
      </c>
      <c r="I12" s="1">
        <v>0.53061594732991968</v>
      </c>
      <c r="J12" s="1">
        <v>0.62736956981446679</v>
      </c>
      <c r="K12" s="1">
        <v>0.73158459681425758</v>
      </c>
      <c r="L12" s="1">
        <v>1.251069596424716</v>
      </c>
      <c r="M12" s="1">
        <v>1.0721182061656858</v>
      </c>
      <c r="N12" s="1">
        <v>1.3276407312860643</v>
      </c>
      <c r="O12" s="1">
        <v>1.6132535106810302</v>
      </c>
      <c r="P12" s="1">
        <v>1.4900791771261137</v>
      </c>
      <c r="Q12" s="1">
        <v>1.5021886697000328</v>
      </c>
      <c r="R12" s="1">
        <v>1.2733314918636383</v>
      </c>
      <c r="S12" s="1">
        <v>1.3058681082743708</v>
      </c>
      <c r="T12" s="1">
        <v>1.2038548071971111</v>
      </c>
      <c r="U12" s="1">
        <v>0.71115747297744403</v>
      </c>
      <c r="V12" s="1">
        <v>0.73611036676612618</v>
      </c>
      <c r="W12" s="1">
        <v>0.79396683128596313</v>
      </c>
      <c r="X12" s="1">
        <v>0.5429700761174534</v>
      </c>
      <c r="Y12" s="1">
        <v>0.57770841845071685</v>
      </c>
      <c r="Z12" s="1">
        <v>0.51520386587220401</v>
      </c>
    </row>
    <row r="13" spans="2:26">
      <c r="B13" s="1" t="s">
        <v>69</v>
      </c>
      <c r="C13" s="1">
        <v>10.07232885158805</v>
      </c>
      <c r="D13" s="1">
        <v>10.152614742768849</v>
      </c>
      <c r="E13" s="1">
        <v>10.18460115359785</v>
      </c>
      <c r="F13" s="1">
        <v>8.980696622815838</v>
      </c>
      <c r="G13" s="1">
        <v>8.6864856160106694</v>
      </c>
      <c r="H13" s="1">
        <v>8.8113605638870975</v>
      </c>
      <c r="I13" s="1">
        <v>22.38133946680496</v>
      </c>
      <c r="J13" s="1">
        <v>22.634991704678953</v>
      </c>
      <c r="K13" s="1">
        <v>22.940589873739246</v>
      </c>
      <c r="L13" s="1">
        <v>31.218800941928521</v>
      </c>
      <c r="M13" s="1">
        <v>31.81323640077472</v>
      </c>
      <c r="N13" s="1">
        <v>31.464968359668536</v>
      </c>
      <c r="O13" s="1">
        <v>31.597775937430551</v>
      </c>
      <c r="P13" s="1">
        <v>32.644435272577184</v>
      </c>
      <c r="Q13" s="1">
        <v>32.293352427318048</v>
      </c>
      <c r="R13" s="1">
        <v>49.322085905997653</v>
      </c>
      <c r="S13" s="1">
        <v>48.736670615005238</v>
      </c>
      <c r="T13" s="1">
        <v>47.8006202885053</v>
      </c>
      <c r="U13" s="1">
        <v>50.176314993597011</v>
      </c>
      <c r="V13" s="1">
        <v>49.664788311619589</v>
      </c>
      <c r="W13" s="1">
        <v>49.263678719823893</v>
      </c>
      <c r="X13" s="1">
        <v>52.633127236551061</v>
      </c>
      <c r="Y13" s="1">
        <v>52.278525886100731</v>
      </c>
      <c r="Z13" s="1">
        <v>52.132859771185458</v>
      </c>
    </row>
    <row r="14" spans="2:26">
      <c r="B14" s="1" t="s">
        <v>129</v>
      </c>
      <c r="C14" s="1">
        <v>0.29504374943529482</v>
      </c>
      <c r="D14" s="1">
        <v>0.33123315978676737</v>
      </c>
      <c r="E14" s="1">
        <v>0.29355140261667739</v>
      </c>
      <c r="F14" s="1">
        <v>0.35338094325397595</v>
      </c>
      <c r="G14" s="1">
        <v>0.35606038413285718</v>
      </c>
      <c r="H14" s="1">
        <v>0.35402536574383348</v>
      </c>
      <c r="I14" s="1">
        <v>0.98366005530778466</v>
      </c>
      <c r="J14" s="1">
        <v>1.022732408377041</v>
      </c>
      <c r="K14" s="1">
        <v>1.0100813773919433</v>
      </c>
      <c r="L14" s="1">
        <v>1.998286307101881</v>
      </c>
      <c r="M14" s="1">
        <v>2.0419035345732905</v>
      </c>
      <c r="N14" s="1">
        <v>1.998286307101881</v>
      </c>
      <c r="O14" s="1">
        <v>2.1685834292900195</v>
      </c>
      <c r="P14" s="1">
        <v>2.2063330204064102</v>
      </c>
      <c r="Q14" s="1">
        <v>2.2193571380961621</v>
      </c>
      <c r="R14" s="1">
        <v>3.2042042874642114</v>
      </c>
      <c r="S14" s="1">
        <v>3.2619988097124857</v>
      </c>
      <c r="T14" s="1">
        <v>3.2055948833633767</v>
      </c>
      <c r="U14" s="1">
        <v>3.1157149045148276</v>
      </c>
      <c r="V14" s="1">
        <v>3.1647588476903006</v>
      </c>
      <c r="W14" s="1">
        <v>3.1260595813256984</v>
      </c>
      <c r="X14" s="1">
        <v>3.2087830788395149</v>
      </c>
      <c r="Y14" s="1">
        <v>3.27777020222742</v>
      </c>
      <c r="Z14" s="1">
        <v>3.225131059898005</v>
      </c>
    </row>
    <row r="15" spans="2:26">
      <c r="B15" s="1" t="s">
        <v>130</v>
      </c>
      <c r="C15" s="1">
        <v>815.69537456034993</v>
      </c>
      <c r="D15" s="1">
        <v>838.21526549550811</v>
      </c>
      <c r="E15" s="1">
        <v>848.45570820462683</v>
      </c>
      <c r="F15" s="1">
        <v>696.90143047432855</v>
      </c>
      <c r="G15" s="1">
        <v>682.93561181585449</v>
      </c>
      <c r="H15" s="1">
        <v>696.11768564167005</v>
      </c>
      <c r="I15" s="1">
        <v>609.23287554996978</v>
      </c>
      <c r="J15" s="1">
        <v>594.56111885304654</v>
      </c>
      <c r="K15" s="1">
        <v>600.94862254247539</v>
      </c>
      <c r="L15" s="1">
        <v>704.41329243029361</v>
      </c>
      <c r="M15" s="1">
        <v>693.1874083061025</v>
      </c>
      <c r="N15" s="1">
        <v>683.88999730019077</v>
      </c>
      <c r="O15" s="1">
        <v>585.7108464627845</v>
      </c>
      <c r="P15" s="1">
        <v>587.47201827677702</v>
      </c>
      <c r="Q15" s="1">
        <v>589.69301822650459</v>
      </c>
      <c r="R15" s="1">
        <v>479.73331766326856</v>
      </c>
      <c r="S15" s="1">
        <v>483.53549860261603</v>
      </c>
      <c r="T15" s="1">
        <v>485.12135467858309</v>
      </c>
      <c r="U15" s="1">
        <v>336.09730046641539</v>
      </c>
      <c r="V15" s="1">
        <v>333.19440577945358</v>
      </c>
      <c r="W15" s="1">
        <v>339.0011969575944</v>
      </c>
      <c r="X15" s="1">
        <v>326.51637886701116</v>
      </c>
      <c r="Y15" s="1">
        <v>321.1630710645627</v>
      </c>
      <c r="Z15" s="1">
        <v>328.34500549830102</v>
      </c>
    </row>
    <row r="16" spans="2:26">
      <c r="B16" s="1" t="s">
        <v>131</v>
      </c>
      <c r="C16" s="1">
        <v>1355.2222262365592</v>
      </c>
      <c r="D16" s="1">
        <v>1390.1851592570872</v>
      </c>
      <c r="E16" s="1">
        <v>1394.8861136265887</v>
      </c>
      <c r="F16" s="1">
        <v>1138.9455598044965</v>
      </c>
      <c r="G16" s="1">
        <v>1125.3080544281524</v>
      </c>
      <c r="H16" s="1">
        <v>1149.0753925317695</v>
      </c>
      <c r="I16" s="1">
        <v>1293.7343452590421</v>
      </c>
      <c r="J16" s="1">
        <v>1253.8092199413491</v>
      </c>
      <c r="K16" s="1">
        <v>1238.8655249266862</v>
      </c>
      <c r="L16" s="1">
        <v>1293.3013101857284</v>
      </c>
      <c r="M16" s="1">
        <v>1307.6981766568915</v>
      </c>
      <c r="N16" s="1">
        <v>1290.4387623851417</v>
      </c>
      <c r="O16" s="1">
        <v>1208.6230284261976</v>
      </c>
      <c r="P16" s="1">
        <v>1204.6801068230693</v>
      </c>
      <c r="Q16" s="1">
        <v>1191.4083345454546</v>
      </c>
      <c r="R16" s="1">
        <v>1203.1914934115346</v>
      </c>
      <c r="S16" s="1">
        <v>1210.9511454154447</v>
      </c>
      <c r="T16" s="1">
        <v>1217.2013735288369</v>
      </c>
      <c r="U16" s="1">
        <v>888.129254349951</v>
      </c>
      <c r="V16" s="1">
        <v>878.48071929618766</v>
      </c>
      <c r="W16" s="1">
        <v>884.90805786901262</v>
      </c>
      <c r="X16" s="1">
        <v>815.17037169110449</v>
      </c>
      <c r="Y16" s="1">
        <v>819.24169837732165</v>
      </c>
      <c r="Z16" s="1">
        <v>811.71494662756595</v>
      </c>
    </row>
    <row r="17" spans="2:26">
      <c r="B17" s="1" t="s">
        <v>132</v>
      </c>
      <c r="C17" s="1">
        <v>36.599307273658241</v>
      </c>
      <c r="D17" s="1">
        <v>35.291890134524976</v>
      </c>
      <c r="E17" s="1">
        <v>36.40609291812131</v>
      </c>
      <c r="F17" s="1">
        <v>28.649180591165113</v>
      </c>
      <c r="G17" s="1">
        <v>29.024016440906767</v>
      </c>
      <c r="H17" s="1">
        <v>29.06555752734721</v>
      </c>
      <c r="I17" s="1">
        <v>21.201733256993904</v>
      </c>
      <c r="J17" s="1">
        <v>20.476213351952708</v>
      </c>
      <c r="K17" s="1">
        <v>20.351590092631383</v>
      </c>
      <c r="L17" s="1">
        <v>20.060802487548294</v>
      </c>
      <c r="M17" s="1">
        <v>20.239847790345856</v>
      </c>
      <c r="N17" s="1">
        <v>21.505079795186894</v>
      </c>
      <c r="O17" s="1">
        <v>13.119898788809758</v>
      </c>
      <c r="P17" s="1">
        <v>13.070629128147839</v>
      </c>
      <c r="Q17" s="1">
        <v>13.011698749709076</v>
      </c>
      <c r="R17" s="1">
        <v>6.6562345482474514</v>
      </c>
      <c r="S17" s="1">
        <v>6.6562345482474514</v>
      </c>
      <c r="T17" s="1">
        <v>6.6562345482474514</v>
      </c>
      <c r="U17" s="1">
        <v>3.1107511241446728</v>
      </c>
      <c r="V17" s="1">
        <v>3.4553167248522088</v>
      </c>
      <c r="W17" s="1">
        <v>3.094005879998138</v>
      </c>
      <c r="X17" s="1">
        <v>3.3200666759763537</v>
      </c>
      <c r="Y17" s="1">
        <v>3.5461274719545695</v>
      </c>
      <c r="Z17" s="1">
        <v>3.5815501038030066</v>
      </c>
    </row>
    <row r="18" spans="2:26">
      <c r="B18" s="1" t="s">
        <v>73</v>
      </c>
      <c r="C18" s="1">
        <v>30.533307012987017</v>
      </c>
      <c r="D18" s="1">
        <v>32.64796666387376</v>
      </c>
      <c r="E18" s="1">
        <v>32.158509988362894</v>
      </c>
      <c r="F18" s="1">
        <v>24.616740931899635</v>
      </c>
      <c r="G18" s="1">
        <v>24.616740931899635</v>
      </c>
      <c r="H18" s="1">
        <v>24.616740931899635</v>
      </c>
      <c r="I18" s="1">
        <v>32.387727375133828</v>
      </c>
      <c r="J18" s="1">
        <v>32.805230472466597</v>
      </c>
      <c r="K18" s="1">
        <v>32.387727375133828</v>
      </c>
      <c r="L18" s="1">
        <v>32.048640752222688</v>
      </c>
      <c r="M18" s="1">
        <v>32.639349468882372</v>
      </c>
      <c r="N18" s="1">
        <v>33.026692383745285</v>
      </c>
      <c r="O18" s="1">
        <v>26.346211966671326</v>
      </c>
      <c r="P18" s="1">
        <v>25.159624216357123</v>
      </c>
      <c r="Q18" s="1">
        <v>26.346211966671326</v>
      </c>
      <c r="R18" s="1">
        <v>20.928581475585343</v>
      </c>
      <c r="S18" s="1">
        <v>20.928581475585343</v>
      </c>
      <c r="T18" s="1">
        <v>20.928581475585343</v>
      </c>
      <c r="U18" s="1">
        <v>12.688388765070055</v>
      </c>
      <c r="V18" s="1">
        <v>12.24158720476656</v>
      </c>
      <c r="W18" s="1">
        <v>12.181697699576411</v>
      </c>
      <c r="X18" s="1">
        <v>11.419937662337663</v>
      </c>
      <c r="Y18" s="1">
        <v>10.555633004701392</v>
      </c>
      <c r="Z18" s="1">
        <v>11.400979833356606</v>
      </c>
    </row>
    <row r="19" spans="2:26">
      <c r="B19" s="1" t="s">
        <v>133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10.932344828355628</v>
      </c>
      <c r="J19" s="1">
        <v>11.21932100900338</v>
      </c>
      <c r="K19" s="1">
        <v>11.513535461269846</v>
      </c>
      <c r="L19" s="1">
        <v>31.145431213950225</v>
      </c>
      <c r="M19" s="1">
        <v>30.957236151863711</v>
      </c>
      <c r="N19" s="1">
        <v>30.392225184920733</v>
      </c>
      <c r="O19" s="1">
        <v>28.39446221815626</v>
      </c>
      <c r="P19" s="1">
        <v>28.36848959646559</v>
      </c>
      <c r="Q19" s="1">
        <v>30.421178271395583</v>
      </c>
      <c r="R19" s="1">
        <v>117.03561380295204</v>
      </c>
      <c r="S19" s="1">
        <v>115.49002992201531</v>
      </c>
      <c r="T19" s="1">
        <v>115.24818649381366</v>
      </c>
      <c r="U19" s="1">
        <v>70.785187062800532</v>
      </c>
      <c r="V19" s="1">
        <v>72.648403333593663</v>
      </c>
      <c r="W19" s="1">
        <v>65.857627213191577</v>
      </c>
      <c r="X19" s="1">
        <v>66.573790322760587</v>
      </c>
      <c r="Y19" s="1">
        <v>63.848368167973852</v>
      </c>
      <c r="Z19" s="1">
        <v>66.026662144522675</v>
      </c>
    </row>
    <row r="20" spans="2:26">
      <c r="B20" s="1" t="s">
        <v>75</v>
      </c>
      <c r="C20" s="1">
        <v>11.272671995531349</v>
      </c>
      <c r="D20" s="1">
        <v>11.010170981706466</v>
      </c>
      <c r="E20" s="1">
        <v>11.021929920402178</v>
      </c>
      <c r="F20" s="1">
        <v>9.5693551403435269</v>
      </c>
      <c r="G20" s="1">
        <v>9.6184660019550332</v>
      </c>
      <c r="H20" s="1">
        <v>8.9665366066191883</v>
      </c>
      <c r="I20" s="1">
        <v>8.2789845440580923</v>
      </c>
      <c r="J20" s="1">
        <v>8.3737477559000126</v>
      </c>
      <c r="K20" s="1">
        <v>8.4505267085602576</v>
      </c>
      <c r="L20" s="1">
        <v>6.6064484401619881</v>
      </c>
      <c r="M20" s="1">
        <v>6.1405869571288916</v>
      </c>
      <c r="N20" s="1">
        <v>6.0499739589442818</v>
      </c>
      <c r="O20" s="1">
        <v>3.5978893897500348</v>
      </c>
      <c r="P20" s="1">
        <v>3.6902316436251921</v>
      </c>
      <c r="Q20" s="1">
        <v>3.6833146208630079</v>
      </c>
      <c r="R20" s="1">
        <v>2.7412161206535401</v>
      </c>
      <c r="S20" s="1">
        <v>2.8086570925848346</v>
      </c>
      <c r="T20" s="1">
        <v>2.7671549560117308</v>
      </c>
      <c r="U20" s="1">
        <v>0.86255273844435154</v>
      </c>
      <c r="V20" s="1">
        <v>0.6515835441977379</v>
      </c>
      <c r="W20" s="1">
        <v>0.70104025694735383</v>
      </c>
      <c r="X20" s="1">
        <v>0.65711716240748508</v>
      </c>
      <c r="Y20" s="1">
        <v>0.76087250384024585</v>
      </c>
      <c r="Z20" s="1">
        <v>0.78058601871247035</v>
      </c>
    </row>
    <row r="21" spans="2:26">
      <c r="B21" s="1" t="s">
        <v>162</v>
      </c>
      <c r="C21" s="1">
        <v>14.938361131254529</v>
      </c>
      <c r="D21" s="1">
        <v>13.850616388687442</v>
      </c>
      <c r="E21" s="1">
        <v>15.663524292965917</v>
      </c>
      <c r="F21" s="1">
        <v>16.896301667875278</v>
      </c>
      <c r="G21" s="1">
        <v>7.0340826686004334</v>
      </c>
      <c r="H21" s="1">
        <v>9.2095721537345909</v>
      </c>
      <c r="I21" s="1">
        <v>47.42567077592458</v>
      </c>
      <c r="J21" s="1">
        <v>53.22697606961566</v>
      </c>
      <c r="K21" s="1">
        <v>50.978970268310363</v>
      </c>
      <c r="L21" s="1">
        <v>55.402465554749824</v>
      </c>
      <c r="M21" s="1">
        <v>55.982596084118931</v>
      </c>
      <c r="N21" s="1">
        <v>56.345177664974621</v>
      </c>
      <c r="O21" s="1">
        <v>70.77592458303117</v>
      </c>
      <c r="P21" s="1">
        <v>63.306744017403915</v>
      </c>
      <c r="Q21" s="1">
        <v>67.730239303843362</v>
      </c>
      <c r="R21" s="1">
        <v>84.046410442349526</v>
      </c>
      <c r="S21" s="1">
        <v>85.931834662799133</v>
      </c>
      <c r="T21" s="1">
        <v>85.061638868745476</v>
      </c>
      <c r="U21" s="1">
        <v>92.31327048585932</v>
      </c>
      <c r="V21" s="1">
        <v>93.038433647570699</v>
      </c>
      <c r="W21" s="1">
        <v>93.763596809282106</v>
      </c>
      <c r="X21" s="1">
        <v>92.748368382886142</v>
      </c>
      <c r="Y21" s="1">
        <v>93.473531544597535</v>
      </c>
      <c r="Z21" s="1">
        <v>93.981145757795488</v>
      </c>
    </row>
    <row r="24" spans="2:26">
      <c r="B24" s="1" t="s">
        <v>160</v>
      </c>
    </row>
    <row r="25" spans="2:26">
      <c r="B25" s="1" t="s">
        <v>121</v>
      </c>
      <c r="C25" s="1" t="s">
        <v>122</v>
      </c>
      <c r="D25" s="1" t="s">
        <v>123</v>
      </c>
      <c r="E25" s="1" t="s">
        <v>124</v>
      </c>
      <c r="F25" s="1" t="s">
        <v>125</v>
      </c>
      <c r="G25" s="1" t="s">
        <v>68</v>
      </c>
      <c r="H25" s="1" t="s">
        <v>53</v>
      </c>
      <c r="I25" s="1" t="s">
        <v>126</v>
      </c>
      <c r="J25" s="1" t="s">
        <v>127</v>
      </c>
      <c r="K25" s="1" t="s">
        <v>128</v>
      </c>
      <c r="L25" s="1" t="s">
        <v>38</v>
      </c>
      <c r="M25" s="1" t="s">
        <v>69</v>
      </c>
      <c r="N25" s="1" t="s">
        <v>129</v>
      </c>
      <c r="O25" s="1" t="s">
        <v>130</v>
      </c>
      <c r="P25" s="1" t="s">
        <v>131</v>
      </c>
      <c r="Q25" s="1" t="s">
        <v>132</v>
      </c>
      <c r="R25" s="1" t="s">
        <v>73</v>
      </c>
      <c r="S25" s="1" t="s">
        <v>133</v>
      </c>
      <c r="T25" s="1" t="s">
        <v>75</v>
      </c>
      <c r="U25" s="1" t="s">
        <v>134</v>
      </c>
    </row>
    <row r="26" spans="2:26">
      <c r="B26" s="1" t="s">
        <v>122</v>
      </c>
      <c r="C26" s="5">
        <v>1</v>
      </c>
      <c r="D26" s="5">
        <v>0.78434782608695597</v>
      </c>
      <c r="E26" s="5">
        <v>0.796521739130435</v>
      </c>
      <c r="F26" s="5">
        <v>-0.48260869565217401</v>
      </c>
      <c r="G26" s="5">
        <v>-0.472711470187618</v>
      </c>
      <c r="H26" s="5">
        <v>-0.44470091298079301</v>
      </c>
      <c r="I26" s="5">
        <v>-0.54547057799121901</v>
      </c>
      <c r="J26" s="5">
        <v>0.78173913043478205</v>
      </c>
      <c r="K26" s="5">
        <v>-0.46521739130434803</v>
      </c>
      <c r="L26" s="5">
        <v>-0.58695652173913004</v>
      </c>
      <c r="M26" s="5">
        <v>0.71913043478260896</v>
      </c>
      <c r="N26" s="5">
        <v>0.69799852370913795</v>
      </c>
      <c r="O26" s="5">
        <v>0.86231141468010397</v>
      </c>
      <c r="P26" s="5">
        <v>0.69682477231385098</v>
      </c>
      <c r="Q26" s="5">
        <v>0.70173913043478298</v>
      </c>
      <c r="R26" s="5">
        <v>0.45478260869565201</v>
      </c>
      <c r="S26" s="5">
        <v>0.79043478260869504</v>
      </c>
      <c r="T26" s="5">
        <v>-0.63100675551263397</v>
      </c>
      <c r="U26" s="1">
        <v>-0.63304347826086904</v>
      </c>
    </row>
    <row r="27" spans="2:26">
      <c r="B27" s="1" t="s">
        <v>123</v>
      </c>
      <c r="C27" s="1">
        <v>0.78434782608695597</v>
      </c>
      <c r="D27" s="1">
        <v>1</v>
      </c>
      <c r="E27" s="1">
        <v>0.981739130434783</v>
      </c>
      <c r="F27" s="1">
        <v>-0.82608695652173902</v>
      </c>
      <c r="G27" s="1">
        <v>-0.81887368754671996</v>
      </c>
      <c r="H27" s="1">
        <v>-0.77986958138503604</v>
      </c>
      <c r="I27" s="1">
        <v>-0.786003387081322</v>
      </c>
      <c r="J27" s="1">
        <v>0.58695652173913004</v>
      </c>
      <c r="K27" s="1">
        <v>-0.833043478260869</v>
      </c>
      <c r="L27" s="1">
        <v>-0.89304347826086905</v>
      </c>
      <c r="M27" s="1">
        <v>0.944347826086956</v>
      </c>
      <c r="N27" s="1">
        <v>0.91644943324903005</v>
      </c>
      <c r="O27" s="1">
        <v>0.77865108541351502</v>
      </c>
      <c r="P27" s="1">
        <v>0.91344071277096595</v>
      </c>
      <c r="Q27" s="1">
        <v>0.92695652173913001</v>
      </c>
      <c r="R27" s="1">
        <v>0.65652173913043499</v>
      </c>
      <c r="S27" s="1">
        <v>0.78260869565217395</v>
      </c>
      <c r="T27" s="1">
        <v>-0.90976301346135802</v>
      </c>
      <c r="U27" s="1">
        <v>-0.907826086956522</v>
      </c>
    </row>
    <row r="28" spans="2:26">
      <c r="B28" s="1" t="s">
        <v>124</v>
      </c>
      <c r="C28" s="1">
        <v>0.796521739130435</v>
      </c>
      <c r="D28" s="1">
        <v>0.981739130434783</v>
      </c>
      <c r="E28" s="1">
        <v>1</v>
      </c>
      <c r="F28" s="1">
        <v>-0.81652173913043502</v>
      </c>
      <c r="G28" s="1">
        <v>-0.81713417891677498</v>
      </c>
      <c r="H28" s="1">
        <v>-0.77767893649350495</v>
      </c>
      <c r="I28" s="1">
        <v>-0.78030771036334201</v>
      </c>
      <c r="J28" s="1">
        <v>0.59130434782608698</v>
      </c>
      <c r="K28" s="1">
        <v>-0.81739130434782603</v>
      </c>
      <c r="L28" s="1">
        <v>-0.87304347826086903</v>
      </c>
      <c r="M28" s="1">
        <v>0.93217391304347796</v>
      </c>
      <c r="N28" s="1">
        <v>0.92341201203914702</v>
      </c>
      <c r="O28" s="1">
        <v>0.80784505448050103</v>
      </c>
      <c r="P28" s="1">
        <v>0.91605054337888303</v>
      </c>
      <c r="Q28" s="1">
        <v>0.92173913043478295</v>
      </c>
      <c r="R28" s="1">
        <v>0.647826086956522</v>
      </c>
      <c r="S28" s="1">
        <v>0.78</v>
      </c>
      <c r="T28" s="1">
        <v>-0.89715157589425498</v>
      </c>
      <c r="U28" s="1">
        <v>-0.90869565217391302</v>
      </c>
    </row>
    <row r="29" spans="2:26">
      <c r="B29" s="1" t="s">
        <v>125</v>
      </c>
      <c r="C29" s="1">
        <v>-0.48260869565217401</v>
      </c>
      <c r="D29" s="1">
        <v>-0.82608695652173902</v>
      </c>
      <c r="E29" s="1">
        <v>-0.81652173913043502</v>
      </c>
      <c r="F29" s="1">
        <v>1</v>
      </c>
      <c r="G29" s="1">
        <v>0.97499458708430498</v>
      </c>
      <c r="H29" s="1">
        <v>0.96081684942549594</v>
      </c>
      <c r="I29" s="1">
        <v>0.83551196162992303</v>
      </c>
      <c r="J29" s="1">
        <v>-0.4</v>
      </c>
      <c r="K29" s="1">
        <v>0.94521739130434801</v>
      </c>
      <c r="L29" s="1">
        <v>0.88086956521739102</v>
      </c>
      <c r="M29" s="1">
        <v>-0.88782608695652199</v>
      </c>
      <c r="N29" s="1">
        <v>-0.89208040748362405</v>
      </c>
      <c r="O29" s="1">
        <v>-0.61089469599874002</v>
      </c>
      <c r="P29" s="1">
        <v>-0.911700825699022</v>
      </c>
      <c r="Q29" s="1">
        <v>-0.89130434782608703</v>
      </c>
      <c r="R29" s="1">
        <v>-0.45478260869565201</v>
      </c>
      <c r="S29" s="1">
        <v>-0.69652173913043502</v>
      </c>
      <c r="T29" s="1">
        <v>0.91976518808354302</v>
      </c>
      <c r="U29" s="1">
        <v>0.89130434782608703</v>
      </c>
    </row>
    <row r="30" spans="2:26">
      <c r="B30" s="1" t="s">
        <v>68</v>
      </c>
      <c r="C30" s="1">
        <v>-0.472711470187618</v>
      </c>
      <c r="D30" s="1">
        <v>-0.81887368754671996</v>
      </c>
      <c r="E30" s="1">
        <v>-0.81713417891677498</v>
      </c>
      <c r="F30" s="1">
        <v>0.97499458708430498</v>
      </c>
      <c r="G30" s="1">
        <v>1</v>
      </c>
      <c r="H30" s="1">
        <v>0.95751999675070798</v>
      </c>
      <c r="I30" s="1">
        <v>0.82429982328974005</v>
      </c>
      <c r="J30" s="1">
        <v>-0.37529898691068497</v>
      </c>
      <c r="K30" s="1">
        <v>0.95368560636747501</v>
      </c>
      <c r="L30" s="1">
        <v>0.88714940127206998</v>
      </c>
      <c r="M30" s="1">
        <v>-0.88193087538223502</v>
      </c>
      <c r="N30" s="1">
        <v>-0.88879235482415198</v>
      </c>
      <c r="O30" s="1">
        <v>-0.61930822961002696</v>
      </c>
      <c r="P30" s="1">
        <v>-0.908201022140945</v>
      </c>
      <c r="Q30" s="1">
        <v>-0.90280497894157696</v>
      </c>
      <c r="R30" s="1">
        <v>-0.44922810368335703</v>
      </c>
      <c r="S30" s="1">
        <v>-0.70624050375776604</v>
      </c>
      <c r="T30" s="1">
        <v>0.90952588081774699</v>
      </c>
      <c r="U30" s="1">
        <v>0.88106112106726198</v>
      </c>
    </row>
    <row r="31" spans="2:26">
      <c r="B31" s="1" t="s">
        <v>53</v>
      </c>
      <c r="C31" s="1">
        <v>-0.44470091298079301</v>
      </c>
      <c r="D31" s="1">
        <v>-0.77986958138503604</v>
      </c>
      <c r="E31" s="1">
        <v>-0.77767893649350495</v>
      </c>
      <c r="F31" s="1">
        <v>0.96081684942549594</v>
      </c>
      <c r="G31" s="1">
        <v>0.95751999675070798</v>
      </c>
      <c r="H31" s="1">
        <v>1</v>
      </c>
      <c r="I31" s="1">
        <v>0.75894039735099295</v>
      </c>
      <c r="J31" s="1">
        <v>-0.33998808716561102</v>
      </c>
      <c r="K31" s="1">
        <v>0.945044206206473</v>
      </c>
      <c r="L31" s="1">
        <v>0.88545866515683003</v>
      </c>
      <c r="M31" s="1">
        <v>-0.876696085590706</v>
      </c>
      <c r="N31" s="1">
        <v>-0.87658240490318895</v>
      </c>
      <c r="O31" s="1">
        <v>-0.59144688848912497</v>
      </c>
      <c r="P31" s="1">
        <v>-0.88715885722294097</v>
      </c>
      <c r="Q31" s="1">
        <v>-0.87932485946054295</v>
      </c>
      <c r="R31" s="1">
        <v>-0.51874471031454095</v>
      </c>
      <c r="S31" s="1">
        <v>-0.63791579241382701</v>
      </c>
      <c r="T31" s="1">
        <v>0.908877104467263</v>
      </c>
      <c r="U31" s="1">
        <v>0.87757234354731795</v>
      </c>
    </row>
    <row r="32" spans="2:26">
      <c r="B32" s="1" t="s">
        <v>126</v>
      </c>
      <c r="C32" s="1">
        <v>-0.54547057799121901</v>
      </c>
      <c r="D32" s="1">
        <v>-0.786003387081322</v>
      </c>
      <c r="E32" s="1">
        <v>-0.78030771036334201</v>
      </c>
      <c r="F32" s="1">
        <v>0.83551196162992303</v>
      </c>
      <c r="G32" s="1">
        <v>0.82429982328974005</v>
      </c>
      <c r="H32" s="1">
        <v>0.75894039735099295</v>
      </c>
      <c r="I32" s="1">
        <v>1</v>
      </c>
      <c r="J32" s="1">
        <v>-0.335606797382549</v>
      </c>
      <c r="K32" s="1">
        <v>0.78381274218979102</v>
      </c>
      <c r="L32" s="1">
        <v>0.83025441389024901</v>
      </c>
      <c r="M32" s="1">
        <v>-0.84777957302249696</v>
      </c>
      <c r="N32" s="1">
        <v>-0.89236878137968401</v>
      </c>
      <c r="O32" s="1">
        <v>-0.55105110991377304</v>
      </c>
      <c r="P32" s="1">
        <v>-0.89855516665366997</v>
      </c>
      <c r="Q32" s="1">
        <v>-0.86442847419813196</v>
      </c>
      <c r="R32" s="1">
        <v>-0.368028341777208</v>
      </c>
      <c r="S32" s="1">
        <v>-0.72992287785812904</v>
      </c>
      <c r="T32" s="1">
        <v>0.79406234970813905</v>
      </c>
      <c r="U32" s="1">
        <v>0.85917092645845805</v>
      </c>
    </row>
    <row r="33" spans="2:21">
      <c r="B33" s="1" t="s">
        <v>127</v>
      </c>
      <c r="C33" s="1">
        <v>0.78173913043478205</v>
      </c>
      <c r="D33" s="1">
        <v>0.58695652173913004</v>
      </c>
      <c r="E33" s="1">
        <v>0.59130434782608698</v>
      </c>
      <c r="F33" s="1">
        <v>-0.4</v>
      </c>
      <c r="G33" s="1">
        <v>-0.37529898691068497</v>
      </c>
      <c r="H33" s="1">
        <v>-0.33998808716561102</v>
      </c>
      <c r="I33" s="1">
        <v>-0.335606797382549</v>
      </c>
      <c r="J33" s="1">
        <v>1</v>
      </c>
      <c r="K33" s="1">
        <v>-0.32347826086956499</v>
      </c>
      <c r="L33" s="1">
        <v>-0.407826086956522</v>
      </c>
      <c r="M33" s="1">
        <v>0.49217391304347802</v>
      </c>
      <c r="N33" s="1">
        <v>0.508268251678475</v>
      </c>
      <c r="O33" s="1">
        <v>0.84706083382421504</v>
      </c>
      <c r="P33" s="1">
        <v>0.51587651683160296</v>
      </c>
      <c r="Q33" s="1">
        <v>0.49304347826086897</v>
      </c>
      <c r="R33" s="1">
        <v>0.199130434782609</v>
      </c>
      <c r="S33" s="1">
        <v>0.81304347826086898</v>
      </c>
      <c r="T33" s="1">
        <v>-0.40747989656467098</v>
      </c>
      <c r="U33" s="1">
        <v>-0.46956521739130402</v>
      </c>
    </row>
    <row r="34" spans="2:21">
      <c r="B34" s="1" t="s">
        <v>128</v>
      </c>
      <c r="C34" s="1">
        <v>-0.46521739130434803</v>
      </c>
      <c r="D34" s="1">
        <v>-0.833043478260869</v>
      </c>
      <c r="E34" s="1">
        <v>-0.81739130434782603</v>
      </c>
      <c r="F34" s="1">
        <v>0.94521739130434801</v>
      </c>
      <c r="G34" s="1">
        <v>0.95368560636747501</v>
      </c>
      <c r="H34" s="1">
        <v>0.945044206206473</v>
      </c>
      <c r="I34" s="1">
        <v>0.78381274218979102</v>
      </c>
      <c r="J34" s="1">
        <v>-0.32347826086956499</v>
      </c>
      <c r="K34" s="1">
        <v>1</v>
      </c>
      <c r="L34" s="1">
        <v>0.91826086956521702</v>
      </c>
      <c r="M34" s="1">
        <v>-0.88695652173912998</v>
      </c>
      <c r="N34" s="1">
        <v>-0.87119267111327603</v>
      </c>
      <c r="O34" s="1">
        <v>-0.637910010657742</v>
      </c>
      <c r="P34" s="1">
        <v>-0.86646376182845897</v>
      </c>
      <c r="Q34" s="1">
        <v>-0.88956521739130401</v>
      </c>
      <c r="R34" s="1">
        <v>-0.46956521739130402</v>
      </c>
      <c r="S34" s="1">
        <v>-0.68434782608695599</v>
      </c>
      <c r="T34" s="1">
        <v>0.94846708047763995</v>
      </c>
      <c r="U34" s="1">
        <v>0.88260869565217404</v>
      </c>
    </row>
    <row r="35" spans="2:21">
      <c r="B35" s="1" t="s">
        <v>38</v>
      </c>
      <c r="C35" s="1">
        <v>-0.58695652173913004</v>
      </c>
      <c r="D35" s="1">
        <v>-0.89304347826086905</v>
      </c>
      <c r="E35" s="1">
        <v>-0.87304347826086903</v>
      </c>
      <c r="F35" s="1">
        <v>0.88086956521739102</v>
      </c>
      <c r="G35" s="1">
        <v>0.88714940127206998</v>
      </c>
      <c r="H35" s="1">
        <v>0.88545866515683003</v>
      </c>
      <c r="I35" s="1">
        <v>0.83025441389024901</v>
      </c>
      <c r="J35" s="1">
        <v>-0.407826086956522</v>
      </c>
      <c r="K35" s="1">
        <v>0.91826086956521702</v>
      </c>
      <c r="L35" s="1">
        <v>1</v>
      </c>
      <c r="M35" s="1">
        <v>-0.96434782608695602</v>
      </c>
      <c r="N35" s="1">
        <v>-0.93211523552679199</v>
      </c>
      <c r="O35" s="1">
        <v>-0.67451140471187498</v>
      </c>
      <c r="P35" s="1">
        <v>-0.93083958349041296</v>
      </c>
      <c r="Q35" s="1">
        <v>-0.94260869565217398</v>
      </c>
      <c r="R35" s="1">
        <v>-0.59652173913043505</v>
      </c>
      <c r="S35" s="1">
        <v>-0.75130434782608702</v>
      </c>
      <c r="T35" s="1">
        <v>0.92759297691829701</v>
      </c>
      <c r="U35" s="1">
        <v>0.96086956521739098</v>
      </c>
    </row>
    <row r="36" spans="2:21">
      <c r="B36" s="1" t="s">
        <v>69</v>
      </c>
      <c r="C36" s="1">
        <v>0.71913043478260896</v>
      </c>
      <c r="D36" s="1">
        <v>0.944347826086956</v>
      </c>
      <c r="E36" s="1">
        <v>0.93217391304347796</v>
      </c>
      <c r="F36" s="1">
        <v>-0.88782608695652199</v>
      </c>
      <c r="G36" s="1">
        <v>-0.88193087538223502</v>
      </c>
      <c r="H36" s="1">
        <v>-0.876696085590706</v>
      </c>
      <c r="I36" s="1">
        <v>-0.84777957302249696</v>
      </c>
      <c r="J36" s="1">
        <v>0.49217391304347802</v>
      </c>
      <c r="K36" s="1">
        <v>-0.88695652173912998</v>
      </c>
      <c r="L36" s="1">
        <v>-0.96434782608695602</v>
      </c>
      <c r="M36" s="1">
        <v>1</v>
      </c>
      <c r="N36" s="1">
        <v>0.95822490598972698</v>
      </c>
      <c r="O36" s="1">
        <v>0.73899957518820403</v>
      </c>
      <c r="P36" s="1">
        <v>0.966072296697293</v>
      </c>
      <c r="Q36" s="1">
        <v>0.97043478260869598</v>
      </c>
      <c r="R36" s="1">
        <v>0.63478260869565195</v>
      </c>
      <c r="S36" s="1">
        <v>0.78</v>
      </c>
      <c r="T36" s="1">
        <v>-0.95107634342255798</v>
      </c>
      <c r="U36" s="1">
        <v>-0.96869565217391296</v>
      </c>
    </row>
    <row r="37" spans="2:21">
      <c r="B37" s="1" t="s">
        <v>129</v>
      </c>
      <c r="C37" s="1">
        <v>0.69799852370913795</v>
      </c>
      <c r="D37" s="1">
        <v>0.91644943324903005</v>
      </c>
      <c r="E37" s="1">
        <v>0.92341201203914702</v>
      </c>
      <c r="F37" s="1">
        <v>-0.89208040748362405</v>
      </c>
      <c r="G37" s="1">
        <v>-0.88879235482415198</v>
      </c>
      <c r="H37" s="1">
        <v>-0.87658240490318895</v>
      </c>
      <c r="I37" s="1">
        <v>-0.89236878137968401</v>
      </c>
      <c r="J37" s="1">
        <v>0.508268251678475</v>
      </c>
      <c r="K37" s="1">
        <v>-0.87119267111327603</v>
      </c>
      <c r="L37" s="1">
        <v>-0.93211523552679199</v>
      </c>
      <c r="M37" s="1">
        <v>0.95822490598972698</v>
      </c>
      <c r="N37" s="1">
        <v>1</v>
      </c>
      <c r="O37" s="1">
        <v>0.73877080236994896</v>
      </c>
      <c r="P37" s="1">
        <v>0.97910327084307303</v>
      </c>
      <c r="Q37" s="1">
        <v>0.96257651773355002</v>
      </c>
      <c r="R37" s="1">
        <v>0.62663209111044804</v>
      </c>
      <c r="S37" s="1">
        <v>0.79199333737570599</v>
      </c>
      <c r="T37" s="1">
        <v>-0.90837886607150198</v>
      </c>
      <c r="U37" s="1">
        <v>-0.95648426129219799</v>
      </c>
    </row>
    <row r="38" spans="2:21">
      <c r="B38" s="1" t="s">
        <v>130</v>
      </c>
      <c r="C38" s="1">
        <v>0.86231141468010397</v>
      </c>
      <c r="D38" s="1">
        <v>0.77865108541351502</v>
      </c>
      <c r="E38" s="1">
        <v>0.80784505448050103</v>
      </c>
      <c r="F38" s="1">
        <v>-0.61089469599874002</v>
      </c>
      <c r="G38" s="1">
        <v>-0.61930822961002696</v>
      </c>
      <c r="H38" s="1">
        <v>-0.59144688848912497</v>
      </c>
      <c r="I38" s="1">
        <v>-0.55105110991377304</v>
      </c>
      <c r="J38" s="1">
        <v>0.84706083382421504</v>
      </c>
      <c r="K38" s="1">
        <v>-0.637910010657742</v>
      </c>
      <c r="L38" s="1">
        <v>-0.67451140471187498</v>
      </c>
      <c r="M38" s="1">
        <v>0.73899957518820403</v>
      </c>
      <c r="N38" s="1">
        <v>0.73877080236994896</v>
      </c>
      <c r="O38" s="1">
        <v>1</v>
      </c>
      <c r="P38" s="1">
        <v>0.71926874819082998</v>
      </c>
      <c r="Q38" s="1">
        <v>0.72549191785870304</v>
      </c>
      <c r="R38" s="1">
        <v>0.369935518475699</v>
      </c>
      <c r="S38" s="1">
        <v>0.90632023372138204</v>
      </c>
      <c r="T38" s="1">
        <v>-0.71301074147924304</v>
      </c>
      <c r="U38" s="1">
        <v>-0.70675548995004001</v>
      </c>
    </row>
    <row r="39" spans="2:21">
      <c r="B39" s="1" t="s">
        <v>131</v>
      </c>
      <c r="C39" s="1">
        <v>0.69682477231385098</v>
      </c>
      <c r="D39" s="1">
        <v>0.91344071277096595</v>
      </c>
      <c r="E39" s="1">
        <v>0.91605054337888303</v>
      </c>
      <c r="F39" s="1">
        <v>-0.911700825699022</v>
      </c>
      <c r="G39" s="1">
        <v>-0.908201022140945</v>
      </c>
      <c r="H39" s="1">
        <v>-0.88715885722294097</v>
      </c>
      <c r="I39" s="1">
        <v>-0.89855516665366997</v>
      </c>
      <c r="J39" s="1">
        <v>0.51587651683160296</v>
      </c>
      <c r="K39" s="1">
        <v>-0.86646376182845897</v>
      </c>
      <c r="L39" s="1">
        <v>-0.93083958349041296</v>
      </c>
      <c r="M39" s="1">
        <v>0.966072296697293</v>
      </c>
      <c r="N39" s="1">
        <v>0.97910327084307303</v>
      </c>
      <c r="O39" s="1">
        <v>0.71926874819082998</v>
      </c>
      <c r="P39" s="1">
        <v>1</v>
      </c>
      <c r="Q39" s="1">
        <v>0.97868647796889197</v>
      </c>
      <c r="R39" s="1">
        <v>0.591996576229183</v>
      </c>
      <c r="S39" s="1">
        <v>0.799478109558589</v>
      </c>
      <c r="T39" s="1">
        <v>-0.90624322353034203</v>
      </c>
      <c r="U39" s="1">
        <v>-0.96346246608937602</v>
      </c>
    </row>
    <row r="40" spans="2:21">
      <c r="B40" s="1" t="s">
        <v>132</v>
      </c>
      <c r="C40" s="1">
        <v>0.70173913043478298</v>
      </c>
      <c r="D40" s="1">
        <v>0.92695652173913001</v>
      </c>
      <c r="E40" s="1">
        <v>0.92173913043478295</v>
      </c>
      <c r="F40" s="1">
        <v>-0.89130434782608703</v>
      </c>
      <c r="G40" s="1">
        <v>-0.90280497894157696</v>
      </c>
      <c r="H40" s="1">
        <v>-0.87932485946054295</v>
      </c>
      <c r="I40" s="1">
        <v>-0.86442847419813196</v>
      </c>
      <c r="J40" s="1">
        <v>0.49304347826086897</v>
      </c>
      <c r="K40" s="1">
        <v>-0.88956521739130401</v>
      </c>
      <c r="L40" s="1">
        <v>-0.94260869565217398</v>
      </c>
      <c r="M40" s="1">
        <v>0.97043478260869598</v>
      </c>
      <c r="N40" s="1">
        <v>0.96257651773355002</v>
      </c>
      <c r="O40" s="1">
        <v>0.72549191785870304</v>
      </c>
      <c r="P40" s="1">
        <v>0.97868647796889197</v>
      </c>
      <c r="Q40" s="1">
        <v>1</v>
      </c>
      <c r="R40" s="1">
        <v>0.601739130434782</v>
      </c>
      <c r="S40" s="1">
        <v>0.78347826086956496</v>
      </c>
      <c r="T40" s="1">
        <v>-0.92628834544583805</v>
      </c>
      <c r="U40" s="1">
        <v>-0.94608695652173902</v>
      </c>
    </row>
    <row r="41" spans="2:21">
      <c r="B41" s="1" t="s">
        <v>73</v>
      </c>
      <c r="C41" s="1">
        <v>0.45478260869565201</v>
      </c>
      <c r="D41" s="1">
        <v>0.65652173913043499</v>
      </c>
      <c r="E41" s="1">
        <v>0.647826086956522</v>
      </c>
      <c r="F41" s="1">
        <v>-0.45478260869565201</v>
      </c>
      <c r="G41" s="1">
        <v>-0.44922810368335703</v>
      </c>
      <c r="H41" s="1">
        <v>-0.51874471031454095</v>
      </c>
      <c r="I41" s="1">
        <v>-0.368028341777208</v>
      </c>
      <c r="J41" s="1">
        <v>0.199130434782609</v>
      </c>
      <c r="K41" s="1">
        <v>-0.46956521739130402</v>
      </c>
      <c r="L41" s="1">
        <v>-0.59652173913043505</v>
      </c>
      <c r="M41" s="1">
        <v>0.63478260869565195</v>
      </c>
      <c r="N41" s="1">
        <v>0.62663209111044804</v>
      </c>
      <c r="O41" s="1">
        <v>0.369935518475699</v>
      </c>
      <c r="P41" s="1">
        <v>0.591996576229183</v>
      </c>
      <c r="Q41" s="1">
        <v>0.601739130434782</v>
      </c>
      <c r="R41" s="1">
        <v>1</v>
      </c>
      <c r="S41" s="1">
        <v>0.22347826086956499</v>
      </c>
      <c r="T41" s="1">
        <v>-0.57012395346455103</v>
      </c>
      <c r="U41" s="1">
        <v>-0.59913043478260897</v>
      </c>
    </row>
    <row r="42" spans="2:21">
      <c r="B42" s="1" t="s">
        <v>133</v>
      </c>
      <c r="C42" s="1">
        <v>0.79043478260869504</v>
      </c>
      <c r="D42" s="1">
        <v>0.78260869565217395</v>
      </c>
      <c r="E42" s="1">
        <v>0.78</v>
      </c>
      <c r="F42" s="1">
        <v>-0.69652173913043502</v>
      </c>
      <c r="G42" s="1">
        <v>-0.70624050375776604</v>
      </c>
      <c r="H42" s="1">
        <v>-0.63791579241382701</v>
      </c>
      <c r="I42" s="1">
        <v>-0.72992287785812904</v>
      </c>
      <c r="J42" s="1">
        <v>0.81304347826086898</v>
      </c>
      <c r="K42" s="1">
        <v>-0.68434782608695599</v>
      </c>
      <c r="L42" s="1">
        <v>-0.75130434782608702</v>
      </c>
      <c r="M42" s="1">
        <v>0.78</v>
      </c>
      <c r="N42" s="1">
        <v>0.79199333737570599</v>
      </c>
      <c r="O42" s="1">
        <v>0.90632023372138204</v>
      </c>
      <c r="P42" s="1">
        <v>0.799478109558589</v>
      </c>
      <c r="Q42" s="1">
        <v>0.78347826086956496</v>
      </c>
      <c r="R42" s="1">
        <v>0.22347826086956499</v>
      </c>
      <c r="S42" s="1">
        <v>1</v>
      </c>
      <c r="T42" s="1">
        <v>-0.71537292406497799</v>
      </c>
      <c r="U42" s="1">
        <v>-0.77478260869565196</v>
      </c>
    </row>
    <row r="43" spans="2:21">
      <c r="B43" s="1" t="s">
        <v>75</v>
      </c>
      <c r="C43" s="1">
        <v>-0.63100675551263397</v>
      </c>
      <c r="D43" s="1">
        <v>-0.90976301346135802</v>
      </c>
      <c r="E43" s="1">
        <v>-0.89715157589425498</v>
      </c>
      <c r="F43" s="1">
        <v>0.91976518808354302</v>
      </c>
      <c r="G43" s="1">
        <v>0.90952588081774699</v>
      </c>
      <c r="H43" s="1">
        <v>0.908877104467263</v>
      </c>
      <c r="I43" s="1">
        <v>0.79406234970813905</v>
      </c>
      <c r="J43" s="1">
        <v>-0.40747989656467098</v>
      </c>
      <c r="K43" s="1">
        <v>0.94846708047763995</v>
      </c>
      <c r="L43" s="1">
        <v>0.92759297691829701</v>
      </c>
      <c r="M43" s="1">
        <v>-0.95107634342255798</v>
      </c>
      <c r="N43" s="1">
        <v>-0.90837886607150198</v>
      </c>
      <c r="O43" s="1">
        <v>-0.71301074147924304</v>
      </c>
      <c r="P43" s="1">
        <v>-0.90624322353034203</v>
      </c>
      <c r="Q43" s="1">
        <v>-0.92628834544583805</v>
      </c>
      <c r="R43" s="1">
        <v>-0.57012395346455103</v>
      </c>
      <c r="S43" s="1">
        <v>-0.71537292406497799</v>
      </c>
      <c r="T43" s="1">
        <v>1</v>
      </c>
      <c r="U43" s="1">
        <v>0.91280715356376296</v>
      </c>
    </row>
    <row r="44" spans="2:21">
      <c r="B44" s="1" t="s">
        <v>162</v>
      </c>
      <c r="C44" s="1">
        <v>-0.63304347826086904</v>
      </c>
      <c r="D44" s="1">
        <v>-0.907826086956522</v>
      </c>
      <c r="E44" s="1">
        <v>-0.90869565217391302</v>
      </c>
      <c r="F44" s="1">
        <v>0.89130434782608703</v>
      </c>
      <c r="G44" s="1">
        <v>0.88106112106726198</v>
      </c>
      <c r="H44" s="1">
        <v>0.87757234354731795</v>
      </c>
      <c r="I44" s="1">
        <v>0.85917092645845805</v>
      </c>
      <c r="J44" s="1">
        <v>-0.46956521739130402</v>
      </c>
      <c r="K44" s="1">
        <v>0.88260869565217404</v>
      </c>
      <c r="L44" s="1">
        <v>0.96086956521739098</v>
      </c>
      <c r="M44" s="1">
        <v>-0.96869565217391296</v>
      </c>
      <c r="N44" s="1">
        <v>-0.95648426129219799</v>
      </c>
      <c r="O44" s="1">
        <v>-0.70675548995004001</v>
      </c>
      <c r="P44" s="1">
        <v>-0.96346246608937602</v>
      </c>
      <c r="Q44" s="1">
        <v>-0.94608695652173902</v>
      </c>
      <c r="R44" s="1">
        <v>-0.59913043478260897</v>
      </c>
      <c r="S44" s="1">
        <v>-0.77478260869565196</v>
      </c>
      <c r="T44" s="1">
        <v>0.91280715356376296</v>
      </c>
      <c r="U44" s="1">
        <v>1</v>
      </c>
    </row>
    <row r="46" spans="2:21">
      <c r="B46" s="1" t="s">
        <v>161</v>
      </c>
    </row>
    <row r="47" spans="2:21">
      <c r="B47" s="5" t="s">
        <v>122</v>
      </c>
      <c r="C47" s="5">
        <v>1.9816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2:21">
      <c r="B48" s="5" t="s">
        <v>123</v>
      </c>
      <c r="C48" s="5">
        <v>1.7040500000000001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2:3">
      <c r="B49" s="5" t="s">
        <v>124</v>
      </c>
      <c r="C49" s="5">
        <v>1.4147000000000001</v>
      </c>
    </row>
    <row r="50" spans="2:3">
      <c r="B50" s="5" t="s">
        <v>125</v>
      </c>
      <c r="C50" s="5">
        <v>1.3247500000000001</v>
      </c>
    </row>
    <row r="51" spans="2:3">
      <c r="B51" s="5" t="s">
        <v>68</v>
      </c>
      <c r="C51" s="5">
        <v>1.2035</v>
      </c>
    </row>
    <row r="52" spans="2:3">
      <c r="B52" s="5" t="s">
        <v>53</v>
      </c>
      <c r="C52" s="5">
        <v>1.1732499999999999</v>
      </c>
    </row>
    <row r="53" spans="2:3">
      <c r="B53" s="5" t="s">
        <v>126</v>
      </c>
      <c r="C53" s="5">
        <v>0.99616400000000005</v>
      </c>
    </row>
    <row r="54" spans="2:3">
      <c r="B54" s="5" t="s">
        <v>127</v>
      </c>
      <c r="C54" s="5">
        <v>0.98033999999999999</v>
      </c>
    </row>
    <row r="55" spans="2:3">
      <c r="B55" s="5" t="s">
        <v>128</v>
      </c>
      <c r="C55" s="5">
        <v>0.84418599999999999</v>
      </c>
    </row>
    <row r="56" spans="2:3">
      <c r="B56" s="5" t="s">
        <v>38</v>
      </c>
      <c r="C56" s="5">
        <v>0.71330700000000002</v>
      </c>
    </row>
    <row r="57" spans="2:3">
      <c r="B57" s="5" t="s">
        <v>69</v>
      </c>
      <c r="C57" s="5">
        <v>0.55796800000000002</v>
      </c>
    </row>
    <row r="58" spans="2:3">
      <c r="B58" s="5" t="s">
        <v>129</v>
      </c>
      <c r="C58" s="5">
        <v>0.55654000000000003</v>
      </c>
    </row>
    <row r="59" spans="2:3">
      <c r="B59" s="5" t="s">
        <v>130</v>
      </c>
      <c r="C59" s="5">
        <v>0.525648</v>
      </c>
    </row>
    <row r="60" spans="2:3">
      <c r="B60" s="5" t="s">
        <v>131</v>
      </c>
      <c r="C60" s="5">
        <v>0.37096499999999999</v>
      </c>
    </row>
    <row r="61" spans="2:3">
      <c r="B61" s="5" t="s">
        <v>132</v>
      </c>
      <c r="C61" s="5">
        <v>0.36157</v>
      </c>
    </row>
    <row r="62" spans="2:3">
      <c r="B62" s="5" t="s">
        <v>73</v>
      </c>
      <c r="C62" s="5">
        <v>0.33558100000000002</v>
      </c>
    </row>
    <row r="63" spans="2:3">
      <c r="B63" s="5" t="s">
        <v>133</v>
      </c>
      <c r="C63" s="5">
        <v>0.31611499999999998</v>
      </c>
    </row>
    <row r="64" spans="2:3">
      <c r="B64" s="5" t="s">
        <v>75</v>
      </c>
      <c r="C64" s="5">
        <v>0.18736700000000001</v>
      </c>
    </row>
    <row r="107" spans="1:1">
      <c r="A107" s="1" t="s">
        <v>122</v>
      </c>
    </row>
    <row r="108" spans="1:1">
      <c r="A108" s="1" t="s">
        <v>123</v>
      </c>
    </row>
    <row r="109" spans="1:1">
      <c r="A109" s="1" t="s">
        <v>124</v>
      </c>
    </row>
    <row r="110" spans="1:1">
      <c r="A110" s="1" t="s">
        <v>125</v>
      </c>
    </row>
    <row r="111" spans="1:1">
      <c r="A111" s="1" t="s">
        <v>68</v>
      </c>
    </row>
    <row r="112" spans="1:1">
      <c r="A112" s="1" t="s">
        <v>53</v>
      </c>
    </row>
    <row r="113" spans="1:1">
      <c r="A113" s="1" t="s">
        <v>126</v>
      </c>
    </row>
    <row r="114" spans="1:1">
      <c r="A114" s="1" t="s">
        <v>127</v>
      </c>
    </row>
    <row r="115" spans="1:1">
      <c r="A115" s="1" t="s">
        <v>128</v>
      </c>
    </row>
    <row r="116" spans="1:1">
      <c r="A116" s="1" t="s">
        <v>38</v>
      </c>
    </row>
    <row r="117" spans="1:1">
      <c r="A117" s="1" t="s">
        <v>69</v>
      </c>
    </row>
    <row r="118" spans="1:1">
      <c r="A118" s="1" t="s">
        <v>129</v>
      </c>
    </row>
    <row r="119" spans="1:1">
      <c r="A119" s="1" t="s">
        <v>130</v>
      </c>
    </row>
    <row r="120" spans="1:1">
      <c r="A120" s="1" t="s">
        <v>131</v>
      </c>
    </row>
    <row r="121" spans="1:1">
      <c r="A121" s="1" t="s">
        <v>132</v>
      </c>
    </row>
    <row r="122" spans="1:1">
      <c r="A122" s="1" t="s">
        <v>73</v>
      </c>
    </row>
    <row r="123" spans="1:1">
      <c r="A123" s="1" t="s">
        <v>133</v>
      </c>
    </row>
    <row r="124" spans="1:1">
      <c r="A124" s="1" t="s">
        <v>75</v>
      </c>
    </row>
    <row r="125" spans="1:1">
      <c r="A125" s="1" t="s">
        <v>134</v>
      </c>
    </row>
  </sheetData>
  <phoneticPr fontId="1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5627-A11C-0E48-85CD-398A9499F67B}">
  <dimension ref="A1:AI101"/>
  <sheetViews>
    <sheetView topLeftCell="A74" workbookViewId="0">
      <selection activeCell="E54" sqref="E54"/>
    </sheetView>
  </sheetViews>
  <sheetFormatPr baseColWidth="10" defaultRowHeight="16"/>
  <cols>
    <col min="1" max="16384" width="10.83203125" style="1"/>
  </cols>
  <sheetData>
    <row r="1" spans="1:9">
      <c r="A1" s="7" t="s">
        <v>171</v>
      </c>
      <c r="C1" s="1" t="s">
        <v>164</v>
      </c>
      <c r="D1" s="1" t="s">
        <v>166</v>
      </c>
      <c r="E1" s="1" t="s">
        <v>168</v>
      </c>
      <c r="F1" s="1" t="s">
        <v>170</v>
      </c>
      <c r="H1" s="1" t="s">
        <v>180</v>
      </c>
      <c r="I1" s="1" t="s">
        <v>110</v>
      </c>
    </row>
    <row r="2" spans="1:9">
      <c r="C2" s="1">
        <v>5.6000000000000001E-2</v>
      </c>
      <c r="D2" s="1">
        <v>6.7000000000000004E-2</v>
      </c>
      <c r="E2" s="1">
        <v>6.7000000000000004E-2</v>
      </c>
      <c r="F2" s="1">
        <v>7.0999999999999994E-2</v>
      </c>
      <c r="H2" s="1">
        <v>0.27500000000000002</v>
      </c>
      <c r="I2" s="1">
        <v>4.8000000000000001E-2</v>
      </c>
    </row>
    <row r="3" spans="1:9">
      <c r="C3" s="1">
        <v>5.8000000000000003E-2</v>
      </c>
      <c r="D3" s="1">
        <v>6.5000000000000002E-2</v>
      </c>
      <c r="E3" s="1">
        <v>6.7000000000000004E-2</v>
      </c>
      <c r="F3" s="1">
        <v>7.0000000000000007E-2</v>
      </c>
      <c r="H3" s="1">
        <v>0.26700000000000002</v>
      </c>
      <c r="I3" s="1">
        <v>0.05</v>
      </c>
    </row>
    <row r="4" spans="1:9">
      <c r="C4" s="1">
        <v>5.3999999999999999E-2</v>
      </c>
      <c r="D4" s="1">
        <v>6.7000000000000004E-2</v>
      </c>
      <c r="E4" s="1">
        <v>6.5000000000000002E-2</v>
      </c>
      <c r="F4" s="1">
        <v>7.0999999999999994E-2</v>
      </c>
      <c r="H4" s="1">
        <v>0.30399999999999999</v>
      </c>
      <c r="I4" s="1">
        <v>5.0999999999999997E-2</v>
      </c>
    </row>
    <row r="5" spans="1:9">
      <c r="H5" s="1">
        <v>0.25700000000000001</v>
      </c>
      <c r="I5" s="1">
        <v>5.0999999999999997E-2</v>
      </c>
    </row>
    <row r="6" spans="1:9">
      <c r="C6" s="1">
        <f t="shared" ref="C6:F8" si="0">(C2-0.05)/0.22575*0.347</f>
        <v>9.2225913621262427E-3</v>
      </c>
      <c r="D6" s="1">
        <f t="shared" si="0"/>
        <v>2.6130675526024362E-2</v>
      </c>
      <c r="E6" s="1">
        <f t="shared" si="0"/>
        <v>2.6130675526024362E-2</v>
      </c>
      <c r="F6" s="1">
        <f t="shared" si="0"/>
        <v>3.2279069767441847E-2</v>
      </c>
      <c r="G6" s="1" t="s">
        <v>250</v>
      </c>
      <c r="H6" s="1">
        <f>AVERAGE(H2:H5)</f>
        <v>0.27575000000000005</v>
      </c>
      <c r="I6" s="1">
        <f>AVERAGE(I2:I5)</f>
        <v>4.9999999999999996E-2</v>
      </c>
    </row>
    <row r="7" spans="1:9">
      <c r="C7" s="1">
        <f t="shared" si="0"/>
        <v>1.2296788482834994E-2</v>
      </c>
      <c r="D7" s="1">
        <f t="shared" si="0"/>
        <v>2.3056478405315609E-2</v>
      </c>
      <c r="E7" s="1">
        <f t="shared" si="0"/>
        <v>2.6130675526024362E-2</v>
      </c>
      <c r="F7" s="1">
        <f t="shared" si="0"/>
        <v>3.0741971207087489E-2</v>
      </c>
    </row>
    <row r="8" spans="1:9">
      <c r="C8" s="1">
        <f t="shared" si="0"/>
        <v>6.1483942414174916E-3</v>
      </c>
      <c r="D8" s="1">
        <f t="shared" si="0"/>
        <v>2.6130675526024362E-2</v>
      </c>
      <c r="E8" s="1">
        <f t="shared" si="0"/>
        <v>2.3056478405315609E-2</v>
      </c>
      <c r="F8" s="1">
        <f t="shared" si="0"/>
        <v>3.2279069767441847E-2</v>
      </c>
      <c r="G8" s="1" t="s">
        <v>181</v>
      </c>
      <c r="H8" s="1">
        <f>H6-I6</f>
        <v>0.22575000000000006</v>
      </c>
    </row>
    <row r="10" spans="1:9">
      <c r="B10" s="1" t="s">
        <v>179</v>
      </c>
      <c r="C10" s="1">
        <v>27.463600000000007</v>
      </c>
      <c r="D10" s="1">
        <v>41.924449999999993</v>
      </c>
      <c r="E10" s="1">
        <v>45.913649999999997</v>
      </c>
      <c r="F10" s="1">
        <v>65.361000000000018</v>
      </c>
    </row>
    <row r="12" spans="1:9">
      <c r="B12" s="26" t="s">
        <v>175</v>
      </c>
      <c r="C12" s="1">
        <f>C6/27.4636*1000</f>
        <v>0.3358114508704701</v>
      </c>
      <c r="D12" s="1">
        <f>D6/41.92445*1000</f>
        <v>0.6232801032816021</v>
      </c>
      <c r="E12" s="1">
        <f>E6/45.91365*1000</f>
        <v>0.56912651305274931</v>
      </c>
      <c r="F12" s="1">
        <f>F6/65.361*1000</f>
        <v>0.49385826054438958</v>
      </c>
    </row>
    <row r="13" spans="1:9">
      <c r="B13" s="26"/>
      <c r="C13" s="1">
        <f>C7/27.4636*1000</f>
        <v>0.44774860116062698</v>
      </c>
      <c r="D13" s="1">
        <f>D7/41.92445*1000</f>
        <v>0.54995303230729586</v>
      </c>
      <c r="E13" s="1">
        <f>E7/45.91365*1000</f>
        <v>0.56912651305274931</v>
      </c>
      <c r="F13" s="1">
        <f>F7/65.361*1000</f>
        <v>0.47034120051846645</v>
      </c>
    </row>
    <row r="14" spans="1:9">
      <c r="B14" s="26"/>
      <c r="C14" s="1">
        <f>C8/27.4636*1000</f>
        <v>0.2238743005803133</v>
      </c>
      <c r="D14" s="1">
        <f>D8/41.92445*1000</f>
        <v>0.6232801032816021</v>
      </c>
      <c r="E14" s="1">
        <f>E8/45.91365*1000</f>
        <v>0.50217045269360228</v>
      </c>
      <c r="F14" s="1">
        <f>F8/65.361*1000</f>
        <v>0.49385826054438958</v>
      </c>
    </row>
    <row r="16" spans="1:9">
      <c r="C16" s="1" t="s">
        <v>78</v>
      </c>
    </row>
    <row r="17" spans="1:28">
      <c r="C17" s="1" t="s">
        <v>176</v>
      </c>
    </row>
    <row r="18" spans="1:28">
      <c r="D18" s="1" t="s">
        <v>79</v>
      </c>
      <c r="E18" s="1" t="s">
        <v>80</v>
      </c>
      <c r="F18" s="1" t="s">
        <v>81</v>
      </c>
      <c r="G18" s="1" t="s">
        <v>82</v>
      </c>
      <c r="H18" s="1" t="s">
        <v>83</v>
      </c>
      <c r="J18" s="1" t="s">
        <v>84</v>
      </c>
      <c r="K18" s="1" t="s">
        <v>85</v>
      </c>
    </row>
    <row r="19" spans="1:28">
      <c r="H19" s="1" t="s">
        <v>86</v>
      </c>
      <c r="I19" s="1" t="s">
        <v>87</v>
      </c>
    </row>
    <row r="20" spans="1:28">
      <c r="B20" s="1" t="s">
        <v>64</v>
      </c>
      <c r="C20" s="1">
        <v>1</v>
      </c>
      <c r="D20" s="1">
        <v>3</v>
      </c>
      <c r="E20" s="1">
        <v>0.39178000000000002</v>
      </c>
      <c r="F20" s="1">
        <v>5.59686E-2</v>
      </c>
      <c r="G20" s="1">
        <v>3.2313500000000002E-2</v>
      </c>
      <c r="H20" s="1">
        <v>0.25274600000000003</v>
      </c>
      <c r="I20" s="1">
        <v>0.53081400000000001</v>
      </c>
      <c r="J20" s="1">
        <v>0.33579999999999999</v>
      </c>
      <c r="K20" s="1">
        <v>0.44769999999999999</v>
      </c>
    </row>
    <row r="21" spans="1:28">
      <c r="B21" s="1" t="s">
        <v>63</v>
      </c>
      <c r="C21" s="1">
        <v>2</v>
      </c>
      <c r="D21" s="1">
        <v>3</v>
      </c>
      <c r="E21" s="1">
        <v>0.59883799999999998</v>
      </c>
      <c r="F21" s="1">
        <v>4.2335400000000002E-2</v>
      </c>
      <c r="G21" s="1">
        <v>2.44424E-2</v>
      </c>
      <c r="H21" s="1">
        <v>0.49367100000000003</v>
      </c>
      <c r="I21" s="1">
        <v>0.70400499999999999</v>
      </c>
      <c r="J21" s="1">
        <v>0.55000000000000004</v>
      </c>
      <c r="K21" s="1">
        <v>0.62329999999999997</v>
      </c>
    </row>
    <row r="22" spans="1:28">
      <c r="B22" s="1" t="s">
        <v>178</v>
      </c>
      <c r="C22" s="1">
        <v>3</v>
      </c>
      <c r="D22" s="1">
        <v>3</v>
      </c>
      <c r="E22" s="1">
        <v>0.54680799999999996</v>
      </c>
      <c r="F22" s="1">
        <v>3.86571E-2</v>
      </c>
      <c r="G22" s="1">
        <v>2.23187E-2</v>
      </c>
      <c r="H22" s="1">
        <v>0.45077800000000001</v>
      </c>
      <c r="I22" s="1">
        <v>0.64283699999999999</v>
      </c>
      <c r="J22" s="1">
        <v>0.50219999999999998</v>
      </c>
      <c r="K22" s="1">
        <v>0.56910000000000005</v>
      </c>
    </row>
    <row r="23" spans="1:28">
      <c r="B23" s="1" t="s">
        <v>65</v>
      </c>
      <c r="C23" s="1">
        <v>4</v>
      </c>
      <c r="D23" s="1">
        <v>3</v>
      </c>
      <c r="E23" s="1">
        <v>0.48601899999999998</v>
      </c>
      <c r="F23" s="1">
        <v>1.35776E-2</v>
      </c>
      <c r="G23" s="1">
        <v>7.8390000000000005E-3</v>
      </c>
      <c r="H23" s="1">
        <v>0.452291</v>
      </c>
      <c r="I23" s="1">
        <v>0.51974799999999999</v>
      </c>
      <c r="J23" s="1">
        <v>0.4703</v>
      </c>
      <c r="K23" s="1">
        <v>0.49390000000000001</v>
      </c>
    </row>
    <row r="24" spans="1:28">
      <c r="C24" s="1" t="s">
        <v>88</v>
      </c>
      <c r="D24" s="1">
        <v>12</v>
      </c>
      <c r="E24" s="1">
        <v>0.50586100000000001</v>
      </c>
      <c r="F24" s="1">
        <v>8.7591699999999995E-2</v>
      </c>
      <c r="G24" s="1">
        <v>2.5285599999999998E-2</v>
      </c>
      <c r="H24" s="1">
        <v>0.450208</v>
      </c>
      <c r="I24" s="1">
        <v>0.56151399999999996</v>
      </c>
      <c r="J24" s="1">
        <v>0.33579999999999999</v>
      </c>
      <c r="K24" s="1">
        <v>0.62329999999999997</v>
      </c>
    </row>
    <row r="26" spans="1:28">
      <c r="A26" s="7" t="s">
        <v>172</v>
      </c>
      <c r="B26" s="26" t="s">
        <v>164</v>
      </c>
      <c r="C26" s="26"/>
      <c r="D26" s="26"/>
      <c r="E26" s="26"/>
      <c r="F26" s="26"/>
      <c r="G26" s="26"/>
      <c r="I26" s="26" t="s">
        <v>166</v>
      </c>
      <c r="J26" s="26"/>
      <c r="K26" s="26"/>
      <c r="L26" s="26"/>
      <c r="M26" s="26"/>
      <c r="N26" s="26"/>
      <c r="P26" s="26" t="s">
        <v>168</v>
      </c>
      <c r="Q26" s="26"/>
      <c r="R26" s="26"/>
      <c r="S26" s="26"/>
      <c r="T26" s="26"/>
      <c r="U26" s="26"/>
      <c r="W26" s="26" t="s">
        <v>170</v>
      </c>
      <c r="X26" s="26"/>
      <c r="Y26" s="26"/>
      <c r="Z26" s="26"/>
      <c r="AA26" s="26"/>
      <c r="AB26" s="26"/>
    </row>
    <row r="27" spans="1:28">
      <c r="B27" s="1">
        <v>1</v>
      </c>
      <c r="C27" s="1">
        <v>2</v>
      </c>
      <c r="D27" s="1">
        <v>3</v>
      </c>
      <c r="E27" s="1">
        <v>4</v>
      </c>
      <c r="F27" s="1">
        <v>5</v>
      </c>
      <c r="G27" s="1">
        <v>6</v>
      </c>
      <c r="I27" s="1">
        <v>1</v>
      </c>
      <c r="J27" s="1">
        <v>2</v>
      </c>
      <c r="K27" s="1">
        <v>3</v>
      </c>
      <c r="L27" s="1">
        <v>4</v>
      </c>
      <c r="M27" s="1">
        <v>5</v>
      </c>
      <c r="N27" s="1">
        <v>6</v>
      </c>
      <c r="P27" s="1">
        <v>1</v>
      </c>
      <c r="Q27" s="1">
        <v>2</v>
      </c>
      <c r="R27" s="1">
        <v>3</v>
      </c>
      <c r="S27" s="1">
        <v>4</v>
      </c>
      <c r="T27" s="1">
        <v>5</v>
      </c>
      <c r="U27" s="1">
        <v>6</v>
      </c>
      <c r="W27" s="1">
        <v>1</v>
      </c>
      <c r="X27" s="1">
        <v>2</v>
      </c>
      <c r="Y27" s="1">
        <v>3</v>
      </c>
      <c r="Z27" s="1">
        <v>4</v>
      </c>
      <c r="AA27" s="1">
        <v>5</v>
      </c>
      <c r="AB27" s="1">
        <v>6</v>
      </c>
    </row>
    <row r="28" spans="1:28">
      <c r="A28" s="5">
        <v>0</v>
      </c>
      <c r="B28" s="6">
        <v>8513</v>
      </c>
      <c r="C28" s="6">
        <v>8472</v>
      </c>
      <c r="D28" s="6">
        <v>8468</v>
      </c>
      <c r="E28" s="6">
        <v>8713</v>
      </c>
      <c r="F28" s="6">
        <v>8716</v>
      </c>
      <c r="G28" s="6">
        <v>8806</v>
      </c>
      <c r="H28" s="1">
        <f>AVERAGE(B28:G28)</f>
        <v>8614.6666666666661</v>
      </c>
      <c r="I28" s="6">
        <v>8456</v>
      </c>
      <c r="J28" s="6">
        <v>8350</v>
      </c>
      <c r="K28" s="6">
        <f>AVERAGE(I28:J28)</f>
        <v>8403</v>
      </c>
      <c r="L28" s="6">
        <f>AVERAGE(I28,N28)</f>
        <v>8315.5</v>
      </c>
      <c r="M28" s="6">
        <v>8356</v>
      </c>
      <c r="N28" s="6">
        <v>8175</v>
      </c>
      <c r="P28" s="6">
        <v>7969</v>
      </c>
      <c r="Q28" s="6">
        <v>8002</v>
      </c>
      <c r="R28" s="6">
        <v>7900</v>
      </c>
      <c r="S28" s="6">
        <v>8024</v>
      </c>
      <c r="T28" s="6">
        <v>8028</v>
      </c>
      <c r="U28" s="6">
        <v>8108</v>
      </c>
      <c r="W28" s="6">
        <v>7976</v>
      </c>
      <c r="X28" s="6">
        <v>7887</v>
      </c>
      <c r="Y28" s="6">
        <v>7898</v>
      </c>
      <c r="Z28" s="6">
        <v>7905</v>
      </c>
      <c r="AA28" s="6">
        <v>7753</v>
      </c>
      <c r="AB28" s="6">
        <v>7846</v>
      </c>
    </row>
    <row r="29" spans="1:28">
      <c r="A29" s="5">
        <v>20</v>
      </c>
      <c r="B29" s="6">
        <v>8011</v>
      </c>
      <c r="C29" s="6">
        <v>8077</v>
      </c>
      <c r="D29" s="6">
        <v>8151</v>
      </c>
      <c r="E29" s="6">
        <v>8261</v>
      </c>
      <c r="F29" s="6">
        <v>8393</v>
      </c>
      <c r="G29" s="6">
        <v>8470</v>
      </c>
      <c r="I29" s="6">
        <v>7928</v>
      </c>
      <c r="J29" s="6">
        <v>7979</v>
      </c>
      <c r="K29" s="6">
        <f t="shared" ref="K29:K37" si="1">AVERAGE(I29:J29)</f>
        <v>7953.5</v>
      </c>
      <c r="L29" s="6">
        <f t="shared" ref="L29:L37" si="2">AVERAGE(I29,N29)</f>
        <v>7952</v>
      </c>
      <c r="M29" s="6">
        <v>7849</v>
      </c>
      <c r="N29" s="6">
        <v>7976</v>
      </c>
      <c r="P29" s="6">
        <v>7463</v>
      </c>
      <c r="Q29" s="6">
        <v>7452</v>
      </c>
      <c r="R29" s="6">
        <v>7526</v>
      </c>
      <c r="S29" s="6">
        <v>7569</v>
      </c>
      <c r="T29" s="6">
        <v>7505</v>
      </c>
      <c r="U29" s="6">
        <v>7511</v>
      </c>
      <c r="W29" s="6">
        <v>7248</v>
      </c>
      <c r="X29" s="6">
        <v>7315</v>
      </c>
      <c r="Y29" s="6">
        <v>7358</v>
      </c>
      <c r="Z29" s="6">
        <v>7238</v>
      </c>
      <c r="AA29" s="6">
        <v>7251</v>
      </c>
      <c r="AB29" s="6">
        <v>7166</v>
      </c>
    </row>
    <row r="30" spans="1:28">
      <c r="A30" s="5">
        <v>40</v>
      </c>
      <c r="B30" s="6">
        <v>8464</v>
      </c>
      <c r="C30" s="6">
        <v>8413</v>
      </c>
      <c r="D30" s="6">
        <v>8529</v>
      </c>
      <c r="E30" s="6">
        <v>8587</v>
      </c>
      <c r="F30" s="6">
        <v>8621</v>
      </c>
      <c r="G30" s="6">
        <v>8922</v>
      </c>
      <c r="I30" s="6">
        <v>8513</v>
      </c>
      <c r="J30" s="6">
        <v>8359</v>
      </c>
      <c r="K30" s="6">
        <f t="shared" si="1"/>
        <v>8436</v>
      </c>
      <c r="L30" s="6">
        <f t="shared" si="2"/>
        <v>8574</v>
      </c>
      <c r="M30" s="6">
        <v>8390</v>
      </c>
      <c r="N30" s="6">
        <v>8635</v>
      </c>
      <c r="P30" s="6">
        <v>7987</v>
      </c>
      <c r="Q30" s="6">
        <v>7889</v>
      </c>
      <c r="R30" s="6">
        <v>7975</v>
      </c>
      <c r="S30" s="6">
        <v>7918</v>
      </c>
      <c r="T30" s="6">
        <v>7909</v>
      </c>
      <c r="U30" s="6">
        <v>7907</v>
      </c>
      <c r="W30" s="6">
        <v>7783</v>
      </c>
      <c r="X30" s="6">
        <v>7603</v>
      </c>
      <c r="Y30" s="6">
        <v>7637</v>
      </c>
      <c r="Z30" s="6">
        <v>7617</v>
      </c>
      <c r="AA30" s="6">
        <v>7475</v>
      </c>
      <c r="AB30" s="6">
        <v>7636</v>
      </c>
    </row>
    <row r="31" spans="1:28">
      <c r="A31" s="5">
        <v>60</v>
      </c>
      <c r="B31" s="6">
        <v>9227</v>
      </c>
      <c r="C31" s="6">
        <v>9121</v>
      </c>
      <c r="D31" s="6">
        <v>9256</v>
      </c>
      <c r="E31" s="6">
        <v>9273</v>
      </c>
      <c r="F31" s="6">
        <v>9177</v>
      </c>
      <c r="G31" s="6">
        <v>9688</v>
      </c>
      <c r="I31" s="6">
        <v>9389</v>
      </c>
      <c r="J31" s="6">
        <v>9035</v>
      </c>
      <c r="K31" s="6">
        <f t="shared" si="1"/>
        <v>9212</v>
      </c>
      <c r="L31" s="6">
        <f t="shared" si="2"/>
        <v>9563</v>
      </c>
      <c r="M31" s="6">
        <v>9099</v>
      </c>
      <c r="N31" s="6">
        <v>9737</v>
      </c>
      <c r="P31" s="6">
        <v>8766</v>
      </c>
      <c r="Q31" s="6">
        <v>8629</v>
      </c>
      <c r="R31" s="6">
        <v>8697</v>
      </c>
      <c r="S31" s="6">
        <v>8576</v>
      </c>
      <c r="T31" s="6">
        <v>8689</v>
      </c>
      <c r="U31" s="6">
        <v>8668</v>
      </c>
      <c r="W31" s="6">
        <v>8505</v>
      </c>
      <c r="X31" s="6">
        <v>8115</v>
      </c>
      <c r="Y31" s="6">
        <v>8379</v>
      </c>
      <c r="Z31" s="6">
        <v>8230</v>
      </c>
      <c r="AA31" s="6">
        <v>8173</v>
      </c>
      <c r="AB31" s="6">
        <v>8225</v>
      </c>
    </row>
    <row r="32" spans="1:28">
      <c r="A32" s="5">
        <v>80</v>
      </c>
      <c r="B32" s="6">
        <v>10221</v>
      </c>
      <c r="C32" s="6">
        <v>10058</v>
      </c>
      <c r="D32" s="6">
        <v>10308</v>
      </c>
      <c r="E32" s="6">
        <v>10196</v>
      </c>
      <c r="F32" s="6">
        <v>9958</v>
      </c>
      <c r="G32" s="6">
        <v>10616</v>
      </c>
      <c r="I32" s="6">
        <v>10669</v>
      </c>
      <c r="J32" s="6">
        <v>9983</v>
      </c>
      <c r="K32" s="6">
        <f t="shared" si="1"/>
        <v>10326</v>
      </c>
      <c r="L32" s="6">
        <f t="shared" si="2"/>
        <v>10931</v>
      </c>
      <c r="M32" s="6">
        <v>10209</v>
      </c>
      <c r="N32" s="6">
        <v>11193</v>
      </c>
      <c r="P32" s="6">
        <v>9897</v>
      </c>
      <c r="Q32" s="6">
        <v>9789</v>
      </c>
      <c r="R32" s="6">
        <v>9652</v>
      </c>
      <c r="S32" s="6">
        <v>9330</v>
      </c>
      <c r="T32" s="6">
        <v>9445</v>
      </c>
      <c r="U32" s="6">
        <v>9439</v>
      </c>
      <c r="W32" s="6">
        <v>9371</v>
      </c>
      <c r="X32" s="6">
        <v>8763</v>
      </c>
      <c r="Y32" s="6">
        <v>9068</v>
      </c>
      <c r="Z32" s="6">
        <v>8998</v>
      </c>
      <c r="AA32" s="6">
        <v>9058</v>
      </c>
      <c r="AB32" s="6">
        <v>9065</v>
      </c>
    </row>
    <row r="33" spans="1:28">
      <c r="A33" s="5">
        <v>100</v>
      </c>
      <c r="B33" s="6">
        <v>11574</v>
      </c>
      <c r="C33" s="6">
        <v>11386</v>
      </c>
      <c r="D33" s="6">
        <v>11773</v>
      </c>
      <c r="E33" s="6">
        <v>11579</v>
      </c>
      <c r="F33" s="6">
        <v>11144</v>
      </c>
      <c r="G33" s="6">
        <v>12111</v>
      </c>
      <c r="I33" s="6">
        <v>12389</v>
      </c>
      <c r="J33" s="6">
        <v>11563</v>
      </c>
      <c r="K33" s="6">
        <f t="shared" si="1"/>
        <v>11976</v>
      </c>
      <c r="L33" s="6">
        <f t="shared" si="2"/>
        <v>12771.5</v>
      </c>
      <c r="M33" s="6">
        <v>11521</v>
      </c>
      <c r="N33" s="6">
        <v>13154</v>
      </c>
      <c r="P33" s="6">
        <v>11326</v>
      </c>
      <c r="Q33" s="6">
        <v>11077</v>
      </c>
      <c r="R33" s="6">
        <v>10972</v>
      </c>
      <c r="S33" s="6">
        <v>10396</v>
      </c>
      <c r="T33" s="6">
        <v>10630</v>
      </c>
      <c r="U33" s="6">
        <v>10650</v>
      </c>
      <c r="W33" s="6">
        <v>10613</v>
      </c>
      <c r="X33" s="6">
        <v>9722</v>
      </c>
      <c r="Y33" s="6">
        <v>10133</v>
      </c>
      <c r="Z33" s="6">
        <v>9973</v>
      </c>
      <c r="AA33" s="6">
        <v>9955</v>
      </c>
      <c r="AB33" s="6">
        <v>10059</v>
      </c>
    </row>
    <row r="34" spans="1:28">
      <c r="A34" s="5">
        <v>120</v>
      </c>
      <c r="B34" s="6">
        <v>13337</v>
      </c>
      <c r="C34" s="6">
        <v>13016</v>
      </c>
      <c r="D34" s="6">
        <v>13648</v>
      </c>
      <c r="E34" s="6">
        <v>13327</v>
      </c>
      <c r="F34" s="6">
        <v>12748</v>
      </c>
      <c r="G34" s="6">
        <v>13719</v>
      </c>
      <c r="I34" s="6">
        <v>14569</v>
      </c>
      <c r="J34" s="6">
        <v>13252</v>
      </c>
      <c r="K34" s="6">
        <f t="shared" si="1"/>
        <v>13910.5</v>
      </c>
      <c r="L34" s="6">
        <f t="shared" si="2"/>
        <v>15064</v>
      </c>
      <c r="M34" s="6">
        <v>13284</v>
      </c>
      <c r="N34" s="6">
        <v>15559</v>
      </c>
      <c r="P34" s="6">
        <v>13241</v>
      </c>
      <c r="Q34" s="6">
        <v>12913</v>
      </c>
      <c r="R34" s="6">
        <v>12708</v>
      </c>
      <c r="S34" s="6">
        <v>11869</v>
      </c>
      <c r="T34" s="6">
        <v>12282</v>
      </c>
      <c r="U34" s="6">
        <v>12153</v>
      </c>
      <c r="W34" s="6">
        <v>12330</v>
      </c>
      <c r="X34" s="6">
        <v>10989</v>
      </c>
      <c r="Y34" s="6">
        <v>11375</v>
      </c>
      <c r="Z34" s="6">
        <v>11473</v>
      </c>
      <c r="AA34" s="6">
        <v>11249</v>
      </c>
      <c r="AB34" s="6">
        <v>11414</v>
      </c>
    </row>
    <row r="35" spans="1:28">
      <c r="A35" s="5">
        <v>140</v>
      </c>
      <c r="B35" s="6">
        <v>15796</v>
      </c>
      <c r="C35" s="6">
        <v>15405</v>
      </c>
      <c r="D35" s="6">
        <v>15922</v>
      </c>
      <c r="E35" s="6">
        <v>15492</v>
      </c>
      <c r="F35" s="6">
        <v>14619</v>
      </c>
      <c r="G35" s="6">
        <v>16061</v>
      </c>
      <c r="I35" s="6">
        <v>17372</v>
      </c>
      <c r="J35" s="6">
        <v>15371</v>
      </c>
      <c r="K35" s="6">
        <f t="shared" si="1"/>
        <v>16371.5</v>
      </c>
      <c r="L35" s="6">
        <f t="shared" si="2"/>
        <v>17999.5</v>
      </c>
      <c r="M35" s="6">
        <v>15466</v>
      </c>
      <c r="N35" s="6">
        <v>18627</v>
      </c>
      <c r="P35" s="6">
        <v>15444</v>
      </c>
      <c r="Q35" s="6">
        <v>15121</v>
      </c>
      <c r="R35" s="6">
        <v>14818</v>
      </c>
      <c r="S35" s="6">
        <v>13678</v>
      </c>
      <c r="T35" s="6">
        <v>14180</v>
      </c>
      <c r="U35" s="6">
        <v>14074</v>
      </c>
      <c r="W35" s="6">
        <v>14475</v>
      </c>
      <c r="X35" s="6">
        <v>12478</v>
      </c>
      <c r="Y35" s="6">
        <v>13014</v>
      </c>
      <c r="Z35" s="6">
        <v>12988</v>
      </c>
      <c r="AA35" s="6">
        <v>13055</v>
      </c>
      <c r="AB35" s="6">
        <v>13178</v>
      </c>
    </row>
    <row r="36" spans="1:28">
      <c r="A36" s="5">
        <v>160</v>
      </c>
      <c r="B36" s="6">
        <v>18573</v>
      </c>
      <c r="C36" s="6">
        <v>17740</v>
      </c>
      <c r="D36" s="6">
        <v>18849</v>
      </c>
      <c r="E36" s="6">
        <v>18056</v>
      </c>
      <c r="F36" s="6">
        <v>16837</v>
      </c>
      <c r="G36" s="6">
        <v>18688</v>
      </c>
      <c r="I36" s="6">
        <v>20833</v>
      </c>
      <c r="J36" s="6">
        <v>18268</v>
      </c>
      <c r="K36" s="6">
        <f t="shared" si="1"/>
        <v>19550.5</v>
      </c>
      <c r="L36" s="6">
        <f t="shared" si="2"/>
        <v>21583</v>
      </c>
      <c r="M36" s="6">
        <v>18225</v>
      </c>
      <c r="N36" s="6">
        <v>22333</v>
      </c>
      <c r="P36" s="6">
        <v>18395</v>
      </c>
      <c r="Q36" s="6">
        <v>17756</v>
      </c>
      <c r="R36" s="6">
        <v>17638</v>
      </c>
      <c r="S36" s="6">
        <v>15824</v>
      </c>
      <c r="T36" s="6">
        <v>16658</v>
      </c>
      <c r="U36" s="6">
        <v>16363</v>
      </c>
      <c r="W36" s="6">
        <v>16827</v>
      </c>
      <c r="X36" s="6">
        <v>14202</v>
      </c>
      <c r="Y36" s="6">
        <v>15059</v>
      </c>
      <c r="Z36" s="6">
        <v>15007</v>
      </c>
      <c r="AA36" s="6">
        <v>15109</v>
      </c>
      <c r="AB36" s="6">
        <v>15399</v>
      </c>
    </row>
    <row r="37" spans="1:28">
      <c r="A37" s="5">
        <v>180</v>
      </c>
      <c r="B37" s="6">
        <v>22153</v>
      </c>
      <c r="C37" s="6">
        <v>21015</v>
      </c>
      <c r="D37" s="6">
        <v>22246</v>
      </c>
      <c r="E37" s="6">
        <v>21377</v>
      </c>
      <c r="F37" s="6">
        <v>19836</v>
      </c>
      <c r="G37" s="6">
        <v>22182</v>
      </c>
      <c r="I37" s="6">
        <v>24812</v>
      </c>
      <c r="J37" s="6">
        <v>21489</v>
      </c>
      <c r="K37" s="6">
        <f t="shared" si="1"/>
        <v>23150.5</v>
      </c>
      <c r="L37" s="6">
        <f t="shared" si="2"/>
        <v>25785</v>
      </c>
      <c r="M37" s="6">
        <v>21424</v>
      </c>
      <c r="N37" s="6">
        <v>26758</v>
      </c>
      <c r="P37" s="6">
        <v>21917</v>
      </c>
      <c r="Q37" s="6">
        <v>21306</v>
      </c>
      <c r="R37" s="6">
        <v>20847</v>
      </c>
      <c r="S37" s="6">
        <v>18387</v>
      </c>
      <c r="T37" s="6">
        <v>19703</v>
      </c>
      <c r="U37" s="6">
        <v>19458</v>
      </c>
      <c r="W37" s="6">
        <v>19735</v>
      </c>
      <c r="X37" s="6">
        <v>16652</v>
      </c>
      <c r="Y37" s="6">
        <v>17504</v>
      </c>
      <c r="Z37" s="6">
        <v>17479</v>
      </c>
      <c r="AA37" s="6">
        <v>17531</v>
      </c>
      <c r="AB37" s="6">
        <v>17858</v>
      </c>
    </row>
    <row r="40" spans="1:28">
      <c r="A40" s="5">
        <v>0</v>
      </c>
      <c r="B40" s="1">
        <f>B28/8614.67*100</f>
        <v>98.819803892662179</v>
      </c>
      <c r="C40" s="1">
        <f t="shared" ref="C40:AB49" si="3">C28/8614.67*100</f>
        <v>98.34387155863196</v>
      </c>
      <c r="D40" s="1">
        <f t="shared" si="3"/>
        <v>98.297439135799749</v>
      </c>
      <c r="E40" s="1">
        <f t="shared" si="3"/>
        <v>101.14142503427293</v>
      </c>
      <c r="F40" s="1">
        <f t="shared" si="3"/>
        <v>101.17624935139709</v>
      </c>
      <c r="G40" s="1">
        <f t="shared" si="3"/>
        <v>102.22097886512194</v>
      </c>
      <c r="I40" s="1">
        <f t="shared" si="3"/>
        <v>98.158141867303101</v>
      </c>
      <c r="J40" s="1">
        <f t="shared" si="3"/>
        <v>96.927682662249396</v>
      </c>
      <c r="K40" s="1">
        <f t="shared" si="3"/>
        <v>97.542912264776248</v>
      </c>
      <c r="L40" s="1">
        <f t="shared" si="3"/>
        <v>96.527203015321533</v>
      </c>
      <c r="M40" s="1">
        <f t="shared" si="3"/>
        <v>96.99733129649772</v>
      </c>
      <c r="N40" s="1">
        <f t="shared" si="3"/>
        <v>94.896264163339978</v>
      </c>
      <c r="P40" s="1">
        <f t="shared" si="3"/>
        <v>92.504994387480892</v>
      </c>
      <c r="Q40" s="1">
        <f t="shared" si="3"/>
        <v>92.88806187584666</v>
      </c>
      <c r="R40" s="1">
        <f t="shared" si="3"/>
        <v>91.70403509362518</v>
      </c>
      <c r="S40" s="1">
        <f t="shared" si="3"/>
        <v>93.143440201423857</v>
      </c>
      <c r="T40" s="1">
        <f t="shared" si="3"/>
        <v>93.189872624256068</v>
      </c>
      <c r="U40" s="1">
        <f t="shared" si="3"/>
        <v>94.118521080900379</v>
      </c>
      <c r="W40" s="1">
        <f t="shared" si="3"/>
        <v>92.586251127437265</v>
      </c>
      <c r="X40" s="1">
        <f t="shared" si="3"/>
        <v>91.553129719420483</v>
      </c>
      <c r="Y40" s="1">
        <f t="shared" si="3"/>
        <v>91.680818882209067</v>
      </c>
      <c r="Z40" s="1">
        <f t="shared" si="3"/>
        <v>91.76207562216544</v>
      </c>
      <c r="AA40" s="1">
        <f t="shared" si="3"/>
        <v>89.997643554541256</v>
      </c>
      <c r="AB40" s="1">
        <f t="shared" si="3"/>
        <v>91.077197385390278</v>
      </c>
    </row>
    <row r="41" spans="1:28">
      <c r="A41" s="5">
        <v>20</v>
      </c>
      <c r="B41" s="1">
        <f t="shared" ref="B41:Q49" si="4">B29/8614.67*100</f>
        <v>92.99253482721916</v>
      </c>
      <c r="C41" s="1">
        <f t="shared" si="4"/>
        <v>93.758669803950696</v>
      </c>
      <c r="D41" s="1">
        <f t="shared" si="4"/>
        <v>94.617669626346697</v>
      </c>
      <c r="E41" s="1">
        <f t="shared" si="4"/>
        <v>95.894561254232599</v>
      </c>
      <c r="F41" s="1">
        <f t="shared" si="4"/>
        <v>97.426831207695713</v>
      </c>
      <c r="G41" s="1">
        <f t="shared" si="4"/>
        <v>98.320655347215862</v>
      </c>
      <c r="I41" s="1">
        <f t="shared" si="4"/>
        <v>92.029062053450687</v>
      </c>
      <c r="J41" s="1">
        <f t="shared" si="4"/>
        <v>92.621075444561427</v>
      </c>
      <c r="K41" s="1">
        <f t="shared" si="4"/>
        <v>92.32506874900605</v>
      </c>
      <c r="L41" s="1">
        <f t="shared" si="4"/>
        <v>92.307656590443969</v>
      </c>
      <c r="M41" s="1">
        <f t="shared" si="4"/>
        <v>91.11202170251444</v>
      </c>
      <c r="N41" s="1">
        <f t="shared" si="4"/>
        <v>92.586251127437265</v>
      </c>
      <c r="P41" s="1">
        <f t="shared" si="4"/>
        <v>86.631292899205661</v>
      </c>
      <c r="Q41" s="1">
        <f t="shared" si="4"/>
        <v>86.503603736417062</v>
      </c>
      <c r="R41" s="1">
        <f t="shared" si="3"/>
        <v>87.362603558813049</v>
      </c>
      <c r="S41" s="1">
        <f t="shared" si="3"/>
        <v>87.861752104259367</v>
      </c>
      <c r="T41" s="1">
        <f t="shared" si="3"/>
        <v>87.118833338943915</v>
      </c>
      <c r="U41" s="1">
        <f t="shared" si="3"/>
        <v>87.188481973192239</v>
      </c>
      <c r="W41" s="1">
        <f t="shared" si="3"/>
        <v>84.135550171974089</v>
      </c>
      <c r="X41" s="1">
        <f t="shared" si="3"/>
        <v>84.913293254413688</v>
      </c>
      <c r="Y41" s="1">
        <f t="shared" si="3"/>
        <v>85.412441799860005</v>
      </c>
      <c r="Z41" s="1">
        <f t="shared" si="3"/>
        <v>84.019469114893553</v>
      </c>
      <c r="AA41" s="1">
        <f t="shared" si="3"/>
        <v>84.170374489098236</v>
      </c>
      <c r="AB41" s="1">
        <f t="shared" si="3"/>
        <v>83.183685503913679</v>
      </c>
    </row>
    <row r="42" spans="1:28">
      <c r="A42" s="5">
        <v>40</v>
      </c>
      <c r="B42" s="1">
        <f t="shared" si="4"/>
        <v>98.251006712967524</v>
      </c>
      <c r="C42" s="1">
        <f t="shared" si="3"/>
        <v>97.658993321856798</v>
      </c>
      <c r="D42" s="1">
        <f t="shared" si="3"/>
        <v>99.005533583991024</v>
      </c>
      <c r="E42" s="1">
        <f t="shared" si="3"/>
        <v>99.678803715058152</v>
      </c>
      <c r="F42" s="1">
        <f t="shared" si="3"/>
        <v>100.07347930913197</v>
      </c>
      <c r="G42" s="1">
        <f t="shared" si="3"/>
        <v>103.56751912725616</v>
      </c>
      <c r="I42" s="1">
        <f t="shared" si="3"/>
        <v>98.819803892662179</v>
      </c>
      <c r="J42" s="1">
        <f t="shared" si="3"/>
        <v>97.032155613621882</v>
      </c>
      <c r="K42" s="1">
        <f t="shared" si="3"/>
        <v>97.925979753142016</v>
      </c>
      <c r="L42" s="1">
        <f t="shared" si="3"/>
        <v>99.527898340853454</v>
      </c>
      <c r="M42" s="1">
        <f t="shared" si="3"/>
        <v>97.392006890571551</v>
      </c>
      <c r="N42" s="1">
        <f t="shared" si="3"/>
        <v>100.23599278904473</v>
      </c>
      <c r="P42" s="1">
        <f t="shared" si="3"/>
        <v>92.713940290225864</v>
      </c>
      <c r="Q42" s="1">
        <f t="shared" si="3"/>
        <v>91.576345930836595</v>
      </c>
      <c r="R42" s="1">
        <f t="shared" si="3"/>
        <v>92.574643021729202</v>
      </c>
      <c r="S42" s="1">
        <f t="shared" si="3"/>
        <v>91.912980996370138</v>
      </c>
      <c r="T42" s="1">
        <f t="shared" si="3"/>
        <v>91.808508044997666</v>
      </c>
      <c r="U42" s="1">
        <f t="shared" si="3"/>
        <v>91.785291833581553</v>
      </c>
      <c r="W42" s="1">
        <f t="shared" si="3"/>
        <v>90.345886725782876</v>
      </c>
      <c r="X42" s="1">
        <f t="shared" si="3"/>
        <v>88.256427698333198</v>
      </c>
      <c r="Y42" s="1">
        <f t="shared" si="3"/>
        <v>88.651103292407015</v>
      </c>
      <c r="Z42" s="1">
        <f t="shared" si="3"/>
        <v>88.418941178245944</v>
      </c>
      <c r="AA42" s="1">
        <f t="shared" si="3"/>
        <v>86.770590167702295</v>
      </c>
      <c r="AB42" s="1">
        <f t="shared" si="3"/>
        <v>88.639495186698966</v>
      </c>
    </row>
    <row r="43" spans="1:28">
      <c r="A43" s="5">
        <v>60</v>
      </c>
      <c r="B43" s="1">
        <f t="shared" si="4"/>
        <v>107.10799136821258</v>
      </c>
      <c r="C43" s="1">
        <f t="shared" si="3"/>
        <v>105.87753216315889</v>
      </c>
      <c r="D43" s="1">
        <f t="shared" si="3"/>
        <v>107.44462643374615</v>
      </c>
      <c r="E43" s="1">
        <f t="shared" si="3"/>
        <v>107.64196423078307</v>
      </c>
      <c r="F43" s="1">
        <f t="shared" si="3"/>
        <v>106.5275860828099</v>
      </c>
      <c r="G43" s="1">
        <f t="shared" si="3"/>
        <v>112.4593280996254</v>
      </c>
      <c r="I43" s="1">
        <f t="shared" si="3"/>
        <v>108.9885044929173</v>
      </c>
      <c r="J43" s="1">
        <f t="shared" si="3"/>
        <v>104.87923507226627</v>
      </c>
      <c r="K43" s="1">
        <f t="shared" si="3"/>
        <v>106.93386978259178</v>
      </c>
      <c r="L43" s="1">
        <f t="shared" si="3"/>
        <v>111.00831488611868</v>
      </c>
      <c r="M43" s="1">
        <f t="shared" si="3"/>
        <v>105.62215383758171</v>
      </c>
      <c r="N43" s="1">
        <f t="shared" si="3"/>
        <v>113.02812527932005</v>
      </c>
      <c r="P43" s="1">
        <f t="shared" si="3"/>
        <v>101.75665463679979</v>
      </c>
      <c r="Q43" s="1">
        <f t="shared" si="3"/>
        <v>100.16634415479642</v>
      </c>
      <c r="R43" s="1">
        <f t="shared" si="3"/>
        <v>100.95569534294407</v>
      </c>
      <c r="S43" s="1">
        <f t="shared" si="3"/>
        <v>99.551114552269553</v>
      </c>
      <c r="T43" s="1">
        <f t="shared" si="3"/>
        <v>100.86283049727965</v>
      </c>
      <c r="U43" s="1">
        <f t="shared" si="3"/>
        <v>100.6190602774105</v>
      </c>
      <c r="W43" s="1">
        <f t="shared" si="3"/>
        <v>98.726939046997742</v>
      </c>
      <c r="X43" s="1">
        <f t="shared" si="3"/>
        <v>94.199777820856738</v>
      </c>
      <c r="Y43" s="1">
        <f t="shared" si="3"/>
        <v>97.264317727782952</v>
      </c>
      <c r="Z43" s="1">
        <f t="shared" si="3"/>
        <v>95.534709977282944</v>
      </c>
      <c r="AA43" s="1">
        <f t="shared" si="3"/>
        <v>94.873047951923866</v>
      </c>
      <c r="AB43" s="1">
        <f t="shared" si="3"/>
        <v>95.476669448742669</v>
      </c>
    </row>
    <row r="44" spans="1:28">
      <c r="A44" s="5">
        <v>80</v>
      </c>
      <c r="B44" s="1">
        <f t="shared" si="4"/>
        <v>118.64644844201808</v>
      </c>
      <c r="C44" s="1">
        <f t="shared" si="3"/>
        <v>116.75432721160533</v>
      </c>
      <c r="D44" s="1">
        <f t="shared" si="3"/>
        <v>119.65635363861877</v>
      </c>
      <c r="E44" s="1">
        <f t="shared" si="3"/>
        <v>118.35624579931674</v>
      </c>
      <c r="F44" s="1">
        <f t="shared" si="3"/>
        <v>115.59351664079993</v>
      </c>
      <c r="G44" s="1">
        <f t="shared" si="3"/>
        <v>123.23165019669935</v>
      </c>
      <c r="I44" s="1">
        <f t="shared" si="3"/>
        <v>123.8468797992262</v>
      </c>
      <c r="J44" s="1">
        <f t="shared" si="3"/>
        <v>115.88371928350128</v>
      </c>
      <c r="K44" s="1">
        <f t="shared" si="3"/>
        <v>119.86529954136374</v>
      </c>
      <c r="L44" s="1">
        <f t="shared" si="3"/>
        <v>126.8882034947363</v>
      </c>
      <c r="M44" s="1">
        <f t="shared" si="3"/>
        <v>118.50715117352144</v>
      </c>
      <c r="N44" s="1">
        <f t="shared" si="3"/>
        <v>129.9295271902464</v>
      </c>
      <c r="P44" s="1">
        <f t="shared" si="3"/>
        <v>114.88542219260864</v>
      </c>
      <c r="Q44" s="1">
        <f t="shared" si="3"/>
        <v>113.63174677613883</v>
      </c>
      <c r="R44" s="1">
        <f t="shared" si="3"/>
        <v>112.04143629413548</v>
      </c>
      <c r="S44" s="1">
        <f t="shared" si="3"/>
        <v>108.30362625614214</v>
      </c>
      <c r="T44" s="1">
        <f t="shared" si="3"/>
        <v>109.63855841256833</v>
      </c>
      <c r="U44" s="1">
        <f t="shared" si="3"/>
        <v>109.56890977832001</v>
      </c>
      <c r="W44" s="1">
        <f t="shared" si="3"/>
        <v>108.77955859017234</v>
      </c>
      <c r="X44" s="1">
        <f t="shared" si="3"/>
        <v>101.72183031967563</v>
      </c>
      <c r="Y44" s="1">
        <f t="shared" si="3"/>
        <v>105.26230256063202</v>
      </c>
      <c r="Z44" s="1">
        <f t="shared" si="3"/>
        <v>104.44973516106828</v>
      </c>
      <c r="AA44" s="1">
        <f t="shared" si="3"/>
        <v>105.1462215035515</v>
      </c>
      <c r="AB44" s="1">
        <f t="shared" si="3"/>
        <v>105.22747824350786</v>
      </c>
    </row>
    <row r="45" spans="1:28">
      <c r="A45" s="5">
        <v>100</v>
      </c>
      <c r="B45" s="1">
        <f t="shared" si="4"/>
        <v>134.35221546501489</v>
      </c>
      <c r="C45" s="1">
        <f t="shared" si="3"/>
        <v>132.16989159190081</v>
      </c>
      <c r="D45" s="1">
        <f t="shared" si="3"/>
        <v>136.66222850091762</v>
      </c>
      <c r="E45" s="1">
        <f t="shared" si="3"/>
        <v>134.41025599355518</v>
      </c>
      <c r="F45" s="1">
        <f t="shared" si="3"/>
        <v>129.36073001055178</v>
      </c>
      <c r="G45" s="1">
        <f t="shared" si="3"/>
        <v>140.58576823023981</v>
      </c>
      <c r="I45" s="1">
        <f t="shared" si="3"/>
        <v>143.81282161707878</v>
      </c>
      <c r="J45" s="1">
        <f t="shared" si="3"/>
        <v>134.22452630222631</v>
      </c>
      <c r="K45" s="1">
        <f t="shared" si="3"/>
        <v>139.01867395965255</v>
      </c>
      <c r="L45" s="1">
        <f t="shared" si="3"/>
        <v>148.25292205040935</v>
      </c>
      <c r="M45" s="1">
        <f t="shared" si="3"/>
        <v>133.73698586248807</v>
      </c>
      <c r="N45" s="1">
        <f t="shared" si="3"/>
        <v>152.69302248373995</v>
      </c>
      <c r="P45" s="1">
        <f t="shared" si="3"/>
        <v>131.47340524941754</v>
      </c>
      <c r="Q45" s="1">
        <f t="shared" si="3"/>
        <v>128.58298692811218</v>
      </c>
      <c r="R45" s="1">
        <f t="shared" si="3"/>
        <v>127.36413582876651</v>
      </c>
      <c r="S45" s="1">
        <f t="shared" si="3"/>
        <v>120.6778669409275</v>
      </c>
      <c r="T45" s="1">
        <f t="shared" si="3"/>
        <v>123.39416367661211</v>
      </c>
      <c r="U45" s="1">
        <f t="shared" si="3"/>
        <v>123.62632579077317</v>
      </c>
      <c r="W45" s="1">
        <f t="shared" si="3"/>
        <v>123.19682587957519</v>
      </c>
      <c r="X45" s="1">
        <f t="shared" si="3"/>
        <v>112.85400369369924</v>
      </c>
      <c r="Y45" s="1">
        <f t="shared" si="3"/>
        <v>117.62493513970935</v>
      </c>
      <c r="Z45" s="1">
        <f t="shared" si="3"/>
        <v>115.76763822642076</v>
      </c>
      <c r="AA45" s="1">
        <f t="shared" si="3"/>
        <v>115.55869232367577</v>
      </c>
      <c r="AB45" s="1">
        <f t="shared" si="3"/>
        <v>116.76593531731336</v>
      </c>
    </row>
    <row r="46" spans="1:28">
      <c r="A46" s="5">
        <v>120</v>
      </c>
      <c r="B46" s="1">
        <f t="shared" si="4"/>
        <v>154.81730582831378</v>
      </c>
      <c r="C46" s="1">
        <f t="shared" si="3"/>
        <v>151.0911038960285</v>
      </c>
      <c r="D46" s="1">
        <f t="shared" si="3"/>
        <v>158.42742670351853</v>
      </c>
      <c r="E46" s="1">
        <f t="shared" si="3"/>
        <v>154.70122477123326</v>
      </c>
      <c r="F46" s="1">
        <f t="shared" si="3"/>
        <v>147.9801315662701</v>
      </c>
      <c r="G46" s="1">
        <f t="shared" si="3"/>
        <v>159.25160220879036</v>
      </c>
      <c r="I46" s="1">
        <f t="shared" si="3"/>
        <v>169.1184920606361</v>
      </c>
      <c r="J46" s="1">
        <f t="shared" si="3"/>
        <v>153.83061684312921</v>
      </c>
      <c r="K46" s="1">
        <f t="shared" si="3"/>
        <v>161.47455445188265</v>
      </c>
      <c r="L46" s="1">
        <f t="shared" si="3"/>
        <v>174.86450438612275</v>
      </c>
      <c r="M46" s="1">
        <f t="shared" si="3"/>
        <v>154.20207622578695</v>
      </c>
      <c r="N46" s="1">
        <f t="shared" si="3"/>
        <v>180.61051671160936</v>
      </c>
      <c r="P46" s="1">
        <f t="shared" si="3"/>
        <v>153.70292768034062</v>
      </c>
      <c r="Q46" s="1">
        <f t="shared" si="3"/>
        <v>149.89546900809898</v>
      </c>
      <c r="R46" s="1">
        <f t="shared" si="3"/>
        <v>147.51580733794793</v>
      </c>
      <c r="S46" s="1">
        <f t="shared" si="3"/>
        <v>137.77660664889078</v>
      </c>
      <c r="T46" s="1">
        <f t="shared" si="3"/>
        <v>142.57075430631701</v>
      </c>
      <c r="U46" s="1">
        <f t="shared" si="3"/>
        <v>141.07330866997808</v>
      </c>
      <c r="W46" s="1">
        <f t="shared" si="3"/>
        <v>143.12794338030358</v>
      </c>
      <c r="X46" s="1">
        <f t="shared" si="3"/>
        <v>127.56147362580343</v>
      </c>
      <c r="Y46" s="1">
        <f t="shared" si="3"/>
        <v>132.04220242911219</v>
      </c>
      <c r="Z46" s="1">
        <f t="shared" si="3"/>
        <v>133.17979678850148</v>
      </c>
      <c r="AA46" s="1">
        <f t="shared" si="3"/>
        <v>130.57958110989742</v>
      </c>
      <c r="AB46" s="1">
        <f t="shared" si="3"/>
        <v>132.4949185517263</v>
      </c>
    </row>
    <row r="47" spans="1:28">
      <c r="A47" s="5">
        <v>140</v>
      </c>
      <c r="B47" s="1">
        <f t="shared" si="4"/>
        <v>183.36163776441813</v>
      </c>
      <c r="C47" s="1">
        <f t="shared" si="3"/>
        <v>178.82286843256909</v>
      </c>
      <c r="D47" s="1">
        <f t="shared" si="3"/>
        <v>184.82425908363291</v>
      </c>
      <c r="E47" s="1">
        <f t="shared" si="3"/>
        <v>179.83277362916979</v>
      </c>
      <c r="F47" s="1">
        <f t="shared" si="3"/>
        <v>169.69889734603879</v>
      </c>
      <c r="G47" s="1">
        <f t="shared" si="3"/>
        <v>186.4377857770524</v>
      </c>
      <c r="I47" s="1">
        <f t="shared" si="3"/>
        <v>201.65601236031097</v>
      </c>
      <c r="J47" s="1">
        <f t="shared" si="3"/>
        <v>178.42819283849528</v>
      </c>
      <c r="K47" s="1">
        <f t="shared" si="3"/>
        <v>190.04210259940311</v>
      </c>
      <c r="L47" s="1">
        <f t="shared" si="3"/>
        <v>208.94009869211473</v>
      </c>
      <c r="M47" s="1">
        <f t="shared" si="3"/>
        <v>179.53096288076037</v>
      </c>
      <c r="N47" s="1">
        <f t="shared" si="3"/>
        <v>216.22418502391852</v>
      </c>
      <c r="P47" s="1">
        <f t="shared" si="3"/>
        <v>179.2755845551832</v>
      </c>
      <c r="Q47" s="1">
        <f t="shared" si="3"/>
        <v>175.5261664114818</v>
      </c>
      <c r="R47" s="1">
        <f t="shared" si="3"/>
        <v>172.00891038194152</v>
      </c>
      <c r="S47" s="1">
        <f t="shared" si="3"/>
        <v>158.77566987476015</v>
      </c>
      <c r="T47" s="1">
        <f t="shared" si="3"/>
        <v>164.60293894020316</v>
      </c>
      <c r="U47" s="1">
        <f t="shared" si="3"/>
        <v>163.37247973514945</v>
      </c>
      <c r="W47" s="1">
        <f t="shared" si="3"/>
        <v>168.02733012407904</v>
      </c>
      <c r="X47" s="1">
        <f t="shared" si="3"/>
        <v>144.84594302509558</v>
      </c>
      <c r="Y47" s="1">
        <f t="shared" si="3"/>
        <v>151.0678876846124</v>
      </c>
      <c r="Z47" s="1">
        <f t="shared" si="3"/>
        <v>150.76607693620301</v>
      </c>
      <c r="AA47" s="1">
        <f t="shared" si="3"/>
        <v>151.54382001864261</v>
      </c>
      <c r="AB47" s="1">
        <f t="shared" si="3"/>
        <v>152.97161702073322</v>
      </c>
    </row>
    <row r="48" spans="1:28">
      <c r="A48" s="5">
        <v>160</v>
      </c>
      <c r="B48" s="1">
        <f t="shared" si="4"/>
        <v>215.59734731568358</v>
      </c>
      <c r="C48" s="1">
        <f t="shared" si="3"/>
        <v>205.92779526087477</v>
      </c>
      <c r="D48" s="1">
        <f t="shared" si="3"/>
        <v>218.80118449110645</v>
      </c>
      <c r="E48" s="1">
        <f t="shared" si="3"/>
        <v>209.59595666461976</v>
      </c>
      <c r="F48" s="1">
        <f t="shared" si="3"/>
        <v>195.44567580650215</v>
      </c>
      <c r="G48" s="1">
        <f t="shared" si="3"/>
        <v>216.9322794721098</v>
      </c>
      <c r="I48" s="1">
        <f t="shared" si="3"/>
        <v>241.83166621588521</v>
      </c>
      <c r="J48" s="1">
        <f t="shared" si="3"/>
        <v>212.0568750747272</v>
      </c>
      <c r="K48" s="1">
        <f t="shared" si="3"/>
        <v>226.9442706453062</v>
      </c>
      <c r="L48" s="1">
        <f t="shared" si="3"/>
        <v>250.53774549692557</v>
      </c>
      <c r="M48" s="1">
        <f t="shared" si="3"/>
        <v>211.55772652928087</v>
      </c>
      <c r="N48" s="1">
        <f t="shared" si="3"/>
        <v>259.24382477796593</v>
      </c>
      <c r="P48" s="1">
        <f t="shared" si="3"/>
        <v>213.53110449965001</v>
      </c>
      <c r="Q48" s="1">
        <f t="shared" si="3"/>
        <v>206.11352495220362</v>
      </c>
      <c r="R48" s="1">
        <f t="shared" si="3"/>
        <v>204.74376847865327</v>
      </c>
      <c r="S48" s="1">
        <f t="shared" si="3"/>
        <v>183.68666472424366</v>
      </c>
      <c r="T48" s="1">
        <f t="shared" si="3"/>
        <v>193.36782488476052</v>
      </c>
      <c r="U48" s="1">
        <f t="shared" si="3"/>
        <v>189.94343370088464</v>
      </c>
      <c r="W48" s="1">
        <f t="shared" si="3"/>
        <v>195.32959474942163</v>
      </c>
      <c r="X48" s="1">
        <f t="shared" si="3"/>
        <v>164.85831726578036</v>
      </c>
      <c r="Y48" s="1">
        <f t="shared" si="3"/>
        <v>174.80646385758249</v>
      </c>
      <c r="Z48" s="1">
        <f t="shared" si="3"/>
        <v>174.20284236076367</v>
      </c>
      <c r="AA48" s="1">
        <f t="shared" si="3"/>
        <v>175.38686914298515</v>
      </c>
      <c r="AB48" s="1">
        <f t="shared" si="3"/>
        <v>178.75321979832077</v>
      </c>
    </row>
    <row r="49" spans="1:28">
      <c r="A49" s="5">
        <v>180</v>
      </c>
      <c r="B49" s="1">
        <f t="shared" si="4"/>
        <v>257.15436575051626</v>
      </c>
      <c r="C49" s="1">
        <f t="shared" si="3"/>
        <v>243.94434145475103</v>
      </c>
      <c r="D49" s="1">
        <f t="shared" si="3"/>
        <v>258.23391958136529</v>
      </c>
      <c r="E49" s="1">
        <f t="shared" si="3"/>
        <v>248.14647572106651</v>
      </c>
      <c r="F49" s="1">
        <f t="shared" si="3"/>
        <v>230.25838482495558</v>
      </c>
      <c r="G49" s="1">
        <f t="shared" si="3"/>
        <v>257.49100081604979</v>
      </c>
      <c r="I49" s="1">
        <f t="shared" si="3"/>
        <v>288.02031882823138</v>
      </c>
      <c r="J49" s="1">
        <f t="shared" si="3"/>
        <v>249.44658356036854</v>
      </c>
      <c r="K49" s="1">
        <f t="shared" si="3"/>
        <v>268.73345119429996</v>
      </c>
      <c r="L49" s="1">
        <f t="shared" si="3"/>
        <v>299.31500568216774</v>
      </c>
      <c r="M49" s="1">
        <f t="shared" si="3"/>
        <v>248.69205668934504</v>
      </c>
      <c r="N49" s="1">
        <f t="shared" si="3"/>
        <v>310.60969253610409</v>
      </c>
      <c r="P49" s="1">
        <f t="shared" si="3"/>
        <v>254.41485280341558</v>
      </c>
      <c r="Q49" s="1">
        <f t="shared" si="3"/>
        <v>247.32230021579466</v>
      </c>
      <c r="R49" s="1">
        <f t="shared" si="3"/>
        <v>241.99417969579798</v>
      </c>
      <c r="S49" s="1">
        <f t="shared" si="3"/>
        <v>213.43823965398556</v>
      </c>
      <c r="T49" s="1">
        <f t="shared" si="3"/>
        <v>228.71450676578439</v>
      </c>
      <c r="U49" s="1">
        <f t="shared" si="3"/>
        <v>225.8705208673112</v>
      </c>
      <c r="W49" s="1">
        <f t="shared" si="3"/>
        <v>229.08596614844211</v>
      </c>
      <c r="X49" s="1">
        <f t="shared" si="3"/>
        <v>193.2981762505122</v>
      </c>
      <c r="Y49" s="1">
        <f t="shared" si="3"/>
        <v>203.18828231377407</v>
      </c>
      <c r="Z49" s="1">
        <f t="shared" si="3"/>
        <v>202.89807967107271</v>
      </c>
      <c r="AA49" s="1">
        <f t="shared" si="3"/>
        <v>203.5017011678915</v>
      </c>
      <c r="AB49" s="1">
        <f t="shared" si="3"/>
        <v>207.2975517344251</v>
      </c>
    </row>
    <row r="52" spans="1:28">
      <c r="A52" s="7" t="s">
        <v>173</v>
      </c>
      <c r="C52" s="1" t="s">
        <v>164</v>
      </c>
      <c r="D52" s="1" t="s">
        <v>166</v>
      </c>
      <c r="E52" s="1" t="s">
        <v>182</v>
      </c>
      <c r="F52" s="1" t="s">
        <v>183</v>
      </c>
      <c r="G52" s="1" t="s">
        <v>184</v>
      </c>
      <c r="I52" s="1" t="s">
        <v>180</v>
      </c>
      <c r="J52" s="1" t="s">
        <v>110</v>
      </c>
    </row>
    <row r="53" spans="1:28">
      <c r="C53" s="9">
        <v>5.7000000000000002E-2</v>
      </c>
      <c r="D53" s="9">
        <v>6.7000000000000004E-2</v>
      </c>
      <c r="E53" s="9">
        <v>6.0999999999999999E-2</v>
      </c>
      <c r="F53" s="9">
        <v>6.0999999999999999E-2</v>
      </c>
      <c r="G53" s="9">
        <v>5.8999999999999997E-2</v>
      </c>
      <c r="I53" s="12">
        <v>0.29199999999999998</v>
      </c>
      <c r="J53" s="12">
        <v>0.05</v>
      </c>
    </row>
    <row r="54" spans="1:28">
      <c r="C54" s="9">
        <v>5.8000000000000003E-2</v>
      </c>
      <c r="D54" s="9">
        <v>6.8000000000000005E-2</v>
      </c>
      <c r="E54" s="9">
        <v>0.06</v>
      </c>
      <c r="F54" s="9">
        <v>0.06</v>
      </c>
      <c r="G54" s="9">
        <v>5.8999999999999997E-2</v>
      </c>
      <c r="I54" s="12">
        <v>0.29399999999999998</v>
      </c>
      <c r="J54" s="12">
        <v>4.9599999999999998E-2</v>
      </c>
    </row>
    <row r="55" spans="1:28">
      <c r="C55" s="9">
        <v>5.6000000000000001E-2</v>
      </c>
      <c r="D55" s="9">
        <v>6.8000000000000005E-2</v>
      </c>
      <c r="E55" s="9">
        <v>5.8999999999999997E-2</v>
      </c>
      <c r="F55" s="9">
        <v>0.06</v>
      </c>
      <c r="G55" s="9">
        <v>5.8999999999999997E-2</v>
      </c>
      <c r="I55" s="12">
        <v>0.28199999999999997</v>
      </c>
      <c r="J55" s="12">
        <v>4.7E-2</v>
      </c>
    </row>
    <row r="56" spans="1:28">
      <c r="C56" s="9"/>
      <c r="D56" s="9"/>
      <c r="E56" s="9"/>
      <c r="F56" s="9"/>
      <c r="G56" s="9"/>
      <c r="I56" s="12">
        <v>0.29399999999999998</v>
      </c>
      <c r="J56" s="1">
        <v>4.7000000000000014E-2</v>
      </c>
    </row>
    <row r="57" spans="1:28">
      <c r="C57" s="9">
        <f>(C53-0.0484)/0.2421*1.3875</f>
        <v>4.9287484510532852E-2</v>
      </c>
      <c r="D57" s="9">
        <f t="shared" ref="D57:G57" si="5">(D53-0.0484)/0.2421*1.3875</f>
        <v>0.10659851301115243</v>
      </c>
      <c r="E57" s="9">
        <f t="shared" si="5"/>
        <v>7.2211895910780671E-2</v>
      </c>
      <c r="F57" s="9">
        <f t="shared" si="5"/>
        <v>7.2211895910780671E-2</v>
      </c>
      <c r="G57" s="9">
        <f t="shared" si="5"/>
        <v>6.0749690210656737E-2</v>
      </c>
      <c r="H57" s="1" t="s">
        <v>250</v>
      </c>
      <c r="I57" s="10">
        <f>AVERAGE(I53:I56)</f>
        <v>0.29049999999999998</v>
      </c>
      <c r="J57" s="10">
        <f>AVERAGE(J53:J56)</f>
        <v>4.8400000000000006E-2</v>
      </c>
    </row>
    <row r="58" spans="1:28">
      <c r="C58" s="9">
        <f t="shared" ref="C58:G59" si="6">(C54-0.0484)/0.2421*1.3875</f>
        <v>5.5018587360594812E-2</v>
      </c>
      <c r="D58" s="9">
        <f t="shared" si="6"/>
        <v>0.1123296158612144</v>
      </c>
      <c r="E58" s="9">
        <f t="shared" si="6"/>
        <v>6.6480793060718704E-2</v>
      </c>
      <c r="F58" s="9">
        <f t="shared" si="6"/>
        <v>6.6480793060718704E-2</v>
      </c>
      <c r="G58" s="9">
        <f t="shared" si="6"/>
        <v>6.0749690210656737E-2</v>
      </c>
    </row>
    <row r="59" spans="1:28">
      <c r="C59" s="9">
        <f t="shared" si="6"/>
        <v>4.3556381660470891E-2</v>
      </c>
      <c r="D59" s="9">
        <f t="shared" si="6"/>
        <v>0.1123296158612144</v>
      </c>
      <c r="E59" s="9">
        <f t="shared" si="6"/>
        <v>6.0749690210656737E-2</v>
      </c>
      <c r="F59" s="9">
        <f t="shared" si="6"/>
        <v>6.6480793060718704E-2</v>
      </c>
      <c r="G59" s="9">
        <f t="shared" si="6"/>
        <v>6.0749690210656737E-2</v>
      </c>
      <c r="H59" s="1" t="s">
        <v>181</v>
      </c>
      <c r="I59" s="8">
        <f>I57-J57</f>
        <v>0.24209999999999998</v>
      </c>
    </row>
    <row r="60" spans="1:28">
      <c r="C60" s="9"/>
      <c r="D60" s="9"/>
      <c r="E60" s="9"/>
      <c r="F60" s="9"/>
      <c r="G60" s="9"/>
    </row>
    <row r="61" spans="1:28">
      <c r="B61" s="1" t="s">
        <v>179</v>
      </c>
      <c r="C61" s="9">
        <v>235.24</v>
      </c>
      <c r="D61" s="9">
        <v>222.2</v>
      </c>
      <c r="E61" s="9">
        <v>189.35</v>
      </c>
      <c r="F61" s="9">
        <v>157.1</v>
      </c>
      <c r="G61" s="9">
        <v>197.93</v>
      </c>
    </row>
    <row r="62" spans="1:28">
      <c r="C62" s="9"/>
      <c r="D62" s="9"/>
      <c r="E62" s="9"/>
      <c r="F62" s="9"/>
      <c r="G62" s="9"/>
    </row>
    <row r="63" spans="1:28">
      <c r="B63" s="26" t="s">
        <v>175</v>
      </c>
      <c r="C63" s="9">
        <f>C57/235.24*1000</f>
        <v>0.20951999876948157</v>
      </c>
      <c r="D63" s="9">
        <f>D57/222.2*1000</f>
        <v>0.47974128267845384</v>
      </c>
      <c r="E63" s="9">
        <f>E57/189.35*1000</f>
        <v>0.38136728761964966</v>
      </c>
      <c r="F63" s="9">
        <f>F57/157.1*1000</f>
        <v>0.45965560732514754</v>
      </c>
      <c r="G63" s="9">
        <f>G57/197.93*1000</f>
        <v>0.3069251261085067</v>
      </c>
    </row>
    <row r="64" spans="1:28">
      <c r="B64" s="26"/>
      <c r="C64" s="9">
        <f t="shared" ref="C64:C65" si="7">C58/235.24*1000</f>
        <v>0.23388278932407247</v>
      </c>
      <c r="D64" s="9">
        <f t="shared" ref="D64:D65" si="8">D58/222.2*1000</f>
        <v>0.50553382475794062</v>
      </c>
      <c r="E64" s="9">
        <f t="shared" ref="E64:E65" si="9">E58/189.35*1000</f>
        <v>0.35110004257047112</v>
      </c>
      <c r="F64" s="9">
        <f t="shared" ref="F64:F65" si="10">F58/157.1*1000</f>
        <v>0.42317500356918336</v>
      </c>
      <c r="G64" s="9">
        <f t="shared" ref="G64:G65" si="11">G58/197.93*1000</f>
        <v>0.3069251261085067</v>
      </c>
    </row>
    <row r="65" spans="1:35">
      <c r="B65" s="26"/>
      <c r="C65" s="9">
        <f t="shared" si="7"/>
        <v>0.18515720821489071</v>
      </c>
      <c r="D65" s="9">
        <f t="shared" si="8"/>
        <v>0.50553382475794062</v>
      </c>
      <c r="E65" s="9">
        <f t="shared" si="9"/>
        <v>0.32083279752129251</v>
      </c>
      <c r="F65" s="9">
        <f t="shared" si="10"/>
        <v>0.42317500356918336</v>
      </c>
      <c r="G65" s="9">
        <f t="shared" si="11"/>
        <v>0.3069251261085067</v>
      </c>
    </row>
    <row r="66" spans="1:35">
      <c r="C66" s="9"/>
      <c r="D66" s="9"/>
      <c r="E66" s="9"/>
      <c r="F66" s="9"/>
      <c r="G66" s="9"/>
    </row>
    <row r="67" spans="1:35">
      <c r="C67" s="1" t="s">
        <v>78</v>
      </c>
    </row>
    <row r="68" spans="1:35">
      <c r="C68" s="1" t="s">
        <v>176</v>
      </c>
    </row>
    <row r="69" spans="1:35">
      <c r="D69" s="1" t="s">
        <v>79</v>
      </c>
      <c r="E69" s="1" t="s">
        <v>80</v>
      </c>
      <c r="F69" s="1" t="s">
        <v>81</v>
      </c>
      <c r="G69" s="1" t="s">
        <v>82</v>
      </c>
      <c r="H69" s="1" t="s">
        <v>83</v>
      </c>
      <c r="J69" s="1" t="s">
        <v>84</v>
      </c>
      <c r="K69" s="1" t="s">
        <v>85</v>
      </c>
    </row>
    <row r="70" spans="1:35">
      <c r="H70" s="1" t="s">
        <v>86</v>
      </c>
      <c r="I70" s="1" t="s">
        <v>87</v>
      </c>
    </row>
    <row r="71" spans="1:35">
      <c r="B71" s="1" t="s">
        <v>61</v>
      </c>
      <c r="C71" s="9">
        <v>1</v>
      </c>
      <c r="D71" s="9">
        <v>3</v>
      </c>
      <c r="E71" s="9">
        <v>0.21021500000000001</v>
      </c>
      <c r="F71" s="9">
        <v>3.2093400000000001E-2</v>
      </c>
      <c r="G71" s="9">
        <v>1.85291E-2</v>
      </c>
      <c r="H71" s="9">
        <v>0.13048999999999999</v>
      </c>
      <c r="I71" s="9">
        <v>0.289939</v>
      </c>
      <c r="J71" s="9">
        <v>0.17810000000000001</v>
      </c>
      <c r="K71" s="9">
        <v>0.24229999999999999</v>
      </c>
    </row>
    <row r="72" spans="1:35">
      <c r="B72" s="1" t="s">
        <v>63</v>
      </c>
      <c r="C72" s="9">
        <v>2</v>
      </c>
      <c r="D72" s="9">
        <v>3</v>
      </c>
      <c r="E72" s="9">
        <v>0.49955500000000003</v>
      </c>
      <c r="F72" s="9">
        <v>7.5376000000000002E-3</v>
      </c>
      <c r="G72" s="9">
        <v>4.3518000000000003E-3</v>
      </c>
      <c r="H72" s="9">
        <v>0.48083100000000001</v>
      </c>
      <c r="I72" s="9">
        <v>0.51827999999999996</v>
      </c>
      <c r="J72" s="9">
        <v>0.495</v>
      </c>
      <c r="K72" s="9">
        <v>0.50829999999999997</v>
      </c>
    </row>
    <row r="73" spans="1:35">
      <c r="B73" s="1" t="s">
        <v>64</v>
      </c>
      <c r="C73" s="9">
        <v>3</v>
      </c>
      <c r="D73" s="9">
        <v>3</v>
      </c>
      <c r="E73" s="9">
        <v>0.36610999999999999</v>
      </c>
      <c r="F73" s="9">
        <v>3.05092E-2</v>
      </c>
      <c r="G73" s="9">
        <v>1.7614500000000002E-2</v>
      </c>
      <c r="H73" s="9">
        <v>0.290321</v>
      </c>
      <c r="I73" s="9">
        <v>0.44189899999999999</v>
      </c>
      <c r="J73" s="9">
        <v>0.33560000000000001</v>
      </c>
      <c r="K73" s="9">
        <v>0.39660000000000001</v>
      </c>
    </row>
    <row r="74" spans="1:35">
      <c r="B74" s="1" t="s">
        <v>65</v>
      </c>
      <c r="C74" s="9">
        <v>4</v>
      </c>
      <c r="D74" s="9">
        <v>3</v>
      </c>
      <c r="E74" s="9">
        <v>0.45424999999999999</v>
      </c>
      <c r="F74" s="9">
        <v>1.5096399999999999E-2</v>
      </c>
      <c r="G74" s="9">
        <v>8.7159000000000004E-3</v>
      </c>
      <c r="H74" s="9">
        <v>0.41674800000000001</v>
      </c>
      <c r="I74" s="9">
        <v>0.49175099999999999</v>
      </c>
      <c r="J74" s="9">
        <v>0.43919999999999998</v>
      </c>
      <c r="K74" s="9">
        <v>0.46929999999999999</v>
      </c>
    </row>
    <row r="75" spans="1:35">
      <c r="B75" s="1" t="s">
        <v>62</v>
      </c>
      <c r="C75" s="9">
        <v>5</v>
      </c>
      <c r="D75" s="9">
        <v>3</v>
      </c>
      <c r="E75" s="9">
        <v>0.30565399999999998</v>
      </c>
      <c r="F75" s="9">
        <v>6.2265999999999997E-3</v>
      </c>
      <c r="G75" s="9">
        <v>3.5950000000000001E-3</v>
      </c>
      <c r="H75" s="9">
        <v>0.290186</v>
      </c>
      <c r="I75" s="9">
        <v>0.32112200000000002</v>
      </c>
      <c r="J75" s="9">
        <v>0.2994</v>
      </c>
      <c r="K75" s="9">
        <v>0.31190000000000001</v>
      </c>
    </row>
    <row r="76" spans="1:35">
      <c r="C76" s="1" t="s">
        <v>88</v>
      </c>
      <c r="D76" s="9">
        <v>15</v>
      </c>
      <c r="E76" s="9">
        <v>0.36715700000000001</v>
      </c>
      <c r="F76" s="9">
        <v>0.10861319999999999</v>
      </c>
      <c r="G76" s="9">
        <v>2.8043800000000001E-2</v>
      </c>
      <c r="H76" s="9">
        <v>0.30700899999999998</v>
      </c>
      <c r="I76" s="9">
        <v>0.42730499999999999</v>
      </c>
      <c r="J76" s="9">
        <v>0.17810000000000001</v>
      </c>
      <c r="K76" s="9">
        <v>0.50829999999999997</v>
      </c>
    </row>
    <row r="78" spans="1:35">
      <c r="A78" s="7" t="s">
        <v>174</v>
      </c>
      <c r="B78" s="26" t="s">
        <v>164</v>
      </c>
      <c r="C78" s="26"/>
      <c r="D78" s="26"/>
      <c r="E78" s="26"/>
      <c r="F78" s="26"/>
      <c r="G78" s="26"/>
      <c r="I78" s="26" t="s">
        <v>166</v>
      </c>
      <c r="J78" s="26"/>
      <c r="K78" s="26"/>
      <c r="L78" s="26"/>
      <c r="M78" s="26"/>
      <c r="N78" s="26"/>
      <c r="P78" s="26" t="s">
        <v>182</v>
      </c>
      <c r="Q78" s="26"/>
      <c r="R78" s="26"/>
      <c r="S78" s="26"/>
      <c r="T78" s="26"/>
      <c r="U78" s="26"/>
      <c r="W78" s="26" t="s">
        <v>183</v>
      </c>
      <c r="X78" s="26"/>
      <c r="Y78" s="26"/>
      <c r="Z78" s="26"/>
      <c r="AA78" s="26"/>
      <c r="AB78" s="26"/>
      <c r="AD78" s="26" t="s">
        <v>184</v>
      </c>
      <c r="AE78" s="26"/>
      <c r="AF78" s="26"/>
      <c r="AG78" s="26"/>
      <c r="AH78" s="26"/>
      <c r="AI78" s="26"/>
    </row>
    <row r="79" spans="1:35">
      <c r="B79" s="1">
        <v>1</v>
      </c>
      <c r="C79" s="1">
        <v>2</v>
      </c>
      <c r="D79" s="1">
        <v>3</v>
      </c>
      <c r="E79" s="1">
        <v>4</v>
      </c>
      <c r="F79" s="1">
        <v>5</v>
      </c>
      <c r="G79" s="1">
        <v>6</v>
      </c>
      <c r="I79" s="1">
        <v>1</v>
      </c>
      <c r="J79" s="1">
        <v>2</v>
      </c>
      <c r="K79" s="1">
        <v>3</v>
      </c>
      <c r="L79" s="1">
        <v>4</v>
      </c>
      <c r="M79" s="1">
        <v>5</v>
      </c>
      <c r="N79" s="1">
        <v>6</v>
      </c>
      <c r="P79" s="1">
        <v>1</v>
      </c>
      <c r="Q79" s="1">
        <v>2</v>
      </c>
      <c r="R79" s="1">
        <v>3</v>
      </c>
      <c r="S79" s="1">
        <v>4</v>
      </c>
      <c r="T79" s="1">
        <v>5</v>
      </c>
      <c r="U79" s="1">
        <v>6</v>
      </c>
      <c r="W79" s="1">
        <v>1</v>
      </c>
      <c r="X79" s="1">
        <v>2</v>
      </c>
      <c r="Y79" s="1">
        <v>3</v>
      </c>
      <c r="Z79" s="1">
        <v>4</v>
      </c>
      <c r="AA79" s="1">
        <v>5</v>
      </c>
      <c r="AB79" s="1">
        <v>6</v>
      </c>
      <c r="AD79" s="1">
        <v>1</v>
      </c>
      <c r="AE79" s="1">
        <v>2</v>
      </c>
      <c r="AF79" s="1">
        <v>3</v>
      </c>
      <c r="AG79" s="1">
        <v>4</v>
      </c>
      <c r="AH79" s="1">
        <v>5</v>
      </c>
      <c r="AI79" s="1">
        <v>6</v>
      </c>
    </row>
    <row r="80" spans="1:35">
      <c r="A80" s="5">
        <v>0</v>
      </c>
      <c r="B80" s="6">
        <v>5129</v>
      </c>
      <c r="C80" s="6">
        <v>5109</v>
      </c>
      <c r="D80" s="6">
        <v>5130</v>
      </c>
      <c r="E80" s="6">
        <v>5128</v>
      </c>
      <c r="F80" s="6">
        <v>5270</v>
      </c>
      <c r="G80" s="6">
        <v>5051</v>
      </c>
      <c r="H80" s="1">
        <f>AVERAGE(B80:G80)</f>
        <v>5136.166666666667</v>
      </c>
      <c r="I80" s="6">
        <v>4919</v>
      </c>
      <c r="J80" s="6">
        <v>4782</v>
      </c>
      <c r="K80" s="6">
        <v>5057</v>
      </c>
      <c r="L80" s="1">
        <v>4977</v>
      </c>
      <c r="M80" s="6">
        <v>4984</v>
      </c>
      <c r="N80" s="1">
        <v>5017</v>
      </c>
      <c r="P80" s="6">
        <v>4961</v>
      </c>
      <c r="Q80" s="6">
        <v>4992</v>
      </c>
      <c r="R80" s="6">
        <v>4933</v>
      </c>
      <c r="S80" s="6">
        <v>4918</v>
      </c>
      <c r="T80" s="6">
        <v>4986</v>
      </c>
      <c r="U80" s="6">
        <v>5000</v>
      </c>
      <c r="W80" s="6">
        <v>4912</v>
      </c>
      <c r="X80" s="6">
        <v>4865</v>
      </c>
      <c r="Y80" s="6">
        <v>4814</v>
      </c>
      <c r="Z80" s="6">
        <v>4880</v>
      </c>
      <c r="AA80" s="6">
        <v>4852</v>
      </c>
      <c r="AB80" s="6">
        <v>4889</v>
      </c>
      <c r="AD80" s="6">
        <v>4859</v>
      </c>
      <c r="AE80" s="6">
        <v>4841</v>
      </c>
      <c r="AF80" s="6">
        <v>4956</v>
      </c>
      <c r="AG80" s="6">
        <v>4654</v>
      </c>
      <c r="AH80" s="6">
        <v>4778</v>
      </c>
      <c r="AI80" s="6">
        <v>4865</v>
      </c>
    </row>
    <row r="81" spans="1:35">
      <c r="A81" s="5">
        <v>20</v>
      </c>
      <c r="B81" s="6">
        <v>5233</v>
      </c>
      <c r="C81" s="6">
        <v>5270</v>
      </c>
      <c r="D81" s="6">
        <v>5261</v>
      </c>
      <c r="E81" s="6">
        <v>5469</v>
      </c>
      <c r="F81" s="6">
        <v>5544</v>
      </c>
      <c r="G81" s="6">
        <v>5207</v>
      </c>
      <c r="I81" s="6">
        <v>4965</v>
      </c>
      <c r="J81" s="6">
        <v>4753</v>
      </c>
      <c r="K81" s="6">
        <v>5177</v>
      </c>
      <c r="L81" s="1">
        <v>5064</v>
      </c>
      <c r="M81" s="6">
        <v>4991</v>
      </c>
      <c r="N81" s="1">
        <v>5120</v>
      </c>
      <c r="P81" s="6">
        <v>4941</v>
      </c>
      <c r="Q81" s="6">
        <v>4986</v>
      </c>
      <c r="R81" s="6">
        <v>4959</v>
      </c>
      <c r="S81" s="6">
        <v>4906</v>
      </c>
      <c r="T81" s="6">
        <v>5024</v>
      </c>
      <c r="U81" s="6">
        <v>4962</v>
      </c>
      <c r="W81" s="6">
        <v>4932</v>
      </c>
      <c r="X81" s="6">
        <v>4797</v>
      </c>
      <c r="Y81" s="6">
        <v>4795</v>
      </c>
      <c r="Z81" s="6">
        <v>4799</v>
      </c>
      <c r="AA81" s="6">
        <v>4842</v>
      </c>
      <c r="AB81" s="6">
        <v>4882</v>
      </c>
      <c r="AD81" s="6">
        <v>4780</v>
      </c>
      <c r="AE81" s="6">
        <v>4779</v>
      </c>
      <c r="AF81" s="6">
        <v>4760</v>
      </c>
      <c r="AG81" s="6">
        <v>4566</v>
      </c>
      <c r="AH81" s="6">
        <v>4663</v>
      </c>
      <c r="AI81" s="6">
        <v>4714</v>
      </c>
    </row>
    <row r="82" spans="1:35">
      <c r="A82" s="5">
        <v>40</v>
      </c>
      <c r="B82" s="6">
        <v>5658</v>
      </c>
      <c r="C82" s="6">
        <v>5745</v>
      </c>
      <c r="D82" s="6">
        <v>5838</v>
      </c>
      <c r="E82" s="6">
        <v>5769</v>
      </c>
      <c r="F82" s="6">
        <v>6155</v>
      </c>
      <c r="G82" s="6">
        <v>5775</v>
      </c>
      <c r="I82" s="6">
        <v>5475</v>
      </c>
      <c r="J82" s="6">
        <v>5269</v>
      </c>
      <c r="K82" s="6">
        <v>5681</v>
      </c>
      <c r="L82" s="1">
        <v>5557</v>
      </c>
      <c r="M82" s="6">
        <v>5448</v>
      </c>
      <c r="N82" s="1">
        <v>5619</v>
      </c>
      <c r="P82" s="6">
        <v>5295</v>
      </c>
      <c r="Q82" s="6">
        <v>5326</v>
      </c>
      <c r="R82" s="6">
        <v>5427</v>
      </c>
      <c r="S82" s="6">
        <v>5300</v>
      </c>
      <c r="T82" s="6">
        <v>5517</v>
      </c>
      <c r="U82" s="6">
        <v>5398</v>
      </c>
      <c r="W82" s="6">
        <v>5291</v>
      </c>
      <c r="X82" s="6">
        <v>5240</v>
      </c>
      <c r="Y82" s="6">
        <v>5205</v>
      </c>
      <c r="Z82" s="6">
        <v>5115</v>
      </c>
      <c r="AA82" s="6">
        <v>5095</v>
      </c>
      <c r="AB82" s="6">
        <v>5229</v>
      </c>
      <c r="AD82" s="6">
        <v>5339</v>
      </c>
      <c r="AE82" s="6">
        <v>5211</v>
      </c>
      <c r="AF82" s="6">
        <v>5179</v>
      </c>
      <c r="AG82" s="6">
        <v>4959</v>
      </c>
      <c r="AH82" s="6">
        <v>5161</v>
      </c>
      <c r="AI82" s="6">
        <v>5210</v>
      </c>
    </row>
    <row r="83" spans="1:35">
      <c r="A83" s="5">
        <v>60</v>
      </c>
      <c r="B83" s="6">
        <v>6197</v>
      </c>
      <c r="C83" s="6">
        <v>6299</v>
      </c>
      <c r="D83" s="6">
        <v>6462</v>
      </c>
      <c r="E83" s="6">
        <v>6523</v>
      </c>
      <c r="F83" s="6">
        <v>6811</v>
      </c>
      <c r="G83" s="6">
        <v>6400</v>
      </c>
      <c r="I83" s="6">
        <v>6206</v>
      </c>
      <c r="J83" s="6">
        <v>6046</v>
      </c>
      <c r="K83" s="6">
        <v>6366</v>
      </c>
      <c r="L83" s="1">
        <v>6337</v>
      </c>
      <c r="M83" s="6">
        <v>6106</v>
      </c>
      <c r="N83" s="1">
        <v>6351</v>
      </c>
      <c r="P83" s="6">
        <v>5910</v>
      </c>
      <c r="Q83" s="6">
        <v>5961</v>
      </c>
      <c r="R83" s="6">
        <v>5882</v>
      </c>
      <c r="S83" s="6">
        <v>5782</v>
      </c>
      <c r="T83" s="6">
        <v>6099</v>
      </c>
      <c r="U83" s="6">
        <v>5861</v>
      </c>
      <c r="W83" s="6">
        <v>5677</v>
      </c>
      <c r="X83" s="6">
        <v>5648</v>
      </c>
      <c r="Y83" s="6">
        <v>5697</v>
      </c>
      <c r="Z83" s="6">
        <v>5679</v>
      </c>
      <c r="AA83" s="6">
        <v>5683</v>
      </c>
      <c r="AB83" s="6">
        <v>5802</v>
      </c>
      <c r="AD83" s="6">
        <v>5824</v>
      </c>
      <c r="AE83" s="6">
        <v>5881</v>
      </c>
      <c r="AF83" s="6">
        <v>5855</v>
      </c>
      <c r="AG83" s="6">
        <v>5417</v>
      </c>
      <c r="AH83" s="6">
        <v>5749</v>
      </c>
      <c r="AI83" s="6">
        <v>5778</v>
      </c>
    </row>
    <row r="84" spans="1:35">
      <c r="A84" s="5">
        <v>80</v>
      </c>
      <c r="B84" s="6">
        <v>7012</v>
      </c>
      <c r="C84" s="6">
        <v>7129</v>
      </c>
      <c r="D84" s="6">
        <v>7235</v>
      </c>
      <c r="E84" s="6">
        <v>7341</v>
      </c>
      <c r="F84" s="6">
        <v>7734</v>
      </c>
      <c r="G84" s="6">
        <v>7352</v>
      </c>
      <c r="I84" s="6">
        <v>7260</v>
      </c>
      <c r="J84" s="6">
        <v>7042</v>
      </c>
      <c r="K84" s="6">
        <v>7479</v>
      </c>
      <c r="L84" s="1">
        <v>7464</v>
      </c>
      <c r="M84" s="6">
        <v>7018</v>
      </c>
      <c r="N84" s="1">
        <v>7471</v>
      </c>
      <c r="P84" s="6">
        <v>6563</v>
      </c>
      <c r="Q84" s="6">
        <v>6702</v>
      </c>
      <c r="R84" s="6">
        <v>6582</v>
      </c>
      <c r="S84" s="6">
        <v>6348</v>
      </c>
      <c r="T84" s="6">
        <v>6846</v>
      </c>
      <c r="U84" s="6">
        <v>6535</v>
      </c>
      <c r="W84" s="6">
        <v>6453</v>
      </c>
      <c r="X84" s="6">
        <v>6347</v>
      </c>
      <c r="Y84" s="6">
        <v>6333</v>
      </c>
      <c r="Z84" s="6">
        <v>6290</v>
      </c>
      <c r="AA84" s="6">
        <v>6299</v>
      </c>
      <c r="AB84" s="6">
        <v>6573</v>
      </c>
      <c r="AD84" s="6">
        <v>6692</v>
      </c>
      <c r="AE84" s="6">
        <v>6554</v>
      </c>
      <c r="AF84" s="6">
        <v>6558</v>
      </c>
      <c r="AG84" s="6">
        <v>6127</v>
      </c>
      <c r="AH84" s="6">
        <v>6504</v>
      </c>
      <c r="AI84" s="6">
        <v>6536</v>
      </c>
    </row>
    <row r="85" spans="1:35">
      <c r="A85" s="5">
        <v>100</v>
      </c>
      <c r="B85" s="6">
        <v>8057</v>
      </c>
      <c r="C85" s="6">
        <v>8083</v>
      </c>
      <c r="D85" s="6">
        <v>8174</v>
      </c>
      <c r="E85" s="6">
        <v>8244</v>
      </c>
      <c r="F85" s="6">
        <v>8795</v>
      </c>
      <c r="G85" s="6">
        <v>8553</v>
      </c>
      <c r="I85" s="6">
        <v>8484</v>
      </c>
      <c r="J85" s="6">
        <v>8246</v>
      </c>
      <c r="K85" s="6">
        <v>8722</v>
      </c>
      <c r="L85" s="1">
        <v>8807</v>
      </c>
      <c r="M85" s="6">
        <v>8059</v>
      </c>
      <c r="N85" s="1">
        <v>8764</v>
      </c>
      <c r="P85" s="6">
        <v>7413</v>
      </c>
      <c r="Q85" s="6">
        <v>7549</v>
      </c>
      <c r="R85" s="6">
        <v>7523</v>
      </c>
      <c r="S85" s="6">
        <v>7142</v>
      </c>
      <c r="T85" s="6">
        <v>7780</v>
      </c>
      <c r="U85" s="6">
        <v>7472</v>
      </c>
      <c r="W85" s="6">
        <v>7315</v>
      </c>
      <c r="X85" s="6">
        <v>7220</v>
      </c>
      <c r="Y85" s="6">
        <v>7282</v>
      </c>
      <c r="Z85" s="6">
        <v>7084</v>
      </c>
      <c r="AA85" s="6">
        <v>7156</v>
      </c>
      <c r="AB85" s="6">
        <v>7495</v>
      </c>
      <c r="AD85" s="6">
        <v>7655</v>
      </c>
      <c r="AE85" s="6">
        <v>7467</v>
      </c>
      <c r="AF85" s="6">
        <v>7433</v>
      </c>
      <c r="AG85" s="6">
        <v>7055</v>
      </c>
      <c r="AH85" s="6">
        <v>7528</v>
      </c>
      <c r="AI85" s="6">
        <v>7533</v>
      </c>
    </row>
    <row r="86" spans="1:35">
      <c r="A86" s="5">
        <v>120</v>
      </c>
      <c r="B86" s="6">
        <v>9042</v>
      </c>
      <c r="C86" s="6">
        <v>9183</v>
      </c>
      <c r="D86" s="6">
        <v>9371</v>
      </c>
      <c r="E86" s="6">
        <v>9308</v>
      </c>
      <c r="F86" s="6">
        <v>10015</v>
      </c>
      <c r="G86" s="6">
        <v>9784</v>
      </c>
      <c r="I86" s="6">
        <v>10034</v>
      </c>
      <c r="J86" s="6">
        <v>9847</v>
      </c>
      <c r="K86" s="6">
        <v>10221</v>
      </c>
      <c r="L86" s="1">
        <v>10431</v>
      </c>
      <c r="M86" s="6">
        <v>9418</v>
      </c>
      <c r="N86" s="1">
        <v>10326</v>
      </c>
      <c r="P86" s="6">
        <v>8515</v>
      </c>
      <c r="Q86" s="6">
        <v>8642</v>
      </c>
      <c r="R86" s="6">
        <v>8649</v>
      </c>
      <c r="S86" s="6">
        <v>7966</v>
      </c>
      <c r="T86" s="6">
        <v>8851</v>
      </c>
      <c r="U86" s="6">
        <v>8519</v>
      </c>
      <c r="W86" s="6">
        <v>8292</v>
      </c>
      <c r="X86" s="6">
        <v>8145</v>
      </c>
      <c r="Y86" s="6">
        <v>8237</v>
      </c>
      <c r="Z86" s="6">
        <v>8008</v>
      </c>
      <c r="AA86" s="6">
        <v>7979</v>
      </c>
      <c r="AB86" s="6">
        <v>8497</v>
      </c>
      <c r="AD86" s="6">
        <v>8789</v>
      </c>
      <c r="AE86" s="6">
        <v>8534</v>
      </c>
      <c r="AF86" s="6">
        <v>8612</v>
      </c>
      <c r="AG86" s="6">
        <v>8161</v>
      </c>
      <c r="AH86" s="6">
        <v>8682</v>
      </c>
      <c r="AI86" s="6">
        <v>8577</v>
      </c>
    </row>
    <row r="87" spans="1:35">
      <c r="A87" s="5">
        <v>140</v>
      </c>
      <c r="B87" s="6">
        <v>10424</v>
      </c>
      <c r="C87" s="6">
        <v>10568</v>
      </c>
      <c r="D87" s="6">
        <v>10704</v>
      </c>
      <c r="E87" s="6">
        <v>10661</v>
      </c>
      <c r="F87" s="6">
        <v>11637</v>
      </c>
      <c r="G87" s="6">
        <v>11497</v>
      </c>
      <c r="I87" s="6">
        <v>11818</v>
      </c>
      <c r="J87" s="6">
        <v>11665</v>
      </c>
      <c r="K87" s="6">
        <v>11971</v>
      </c>
      <c r="L87" s="1">
        <v>12329</v>
      </c>
      <c r="M87" s="6">
        <v>11064</v>
      </c>
      <c r="N87" s="1">
        <v>12150</v>
      </c>
      <c r="P87" s="6">
        <v>9685</v>
      </c>
      <c r="Q87" s="6">
        <v>9932</v>
      </c>
      <c r="R87" s="6">
        <v>9993</v>
      </c>
      <c r="S87" s="6">
        <v>9122</v>
      </c>
      <c r="T87" s="6">
        <v>10062</v>
      </c>
      <c r="U87" s="6">
        <v>9727</v>
      </c>
      <c r="W87" s="6">
        <v>9491</v>
      </c>
      <c r="X87" s="6">
        <v>9330</v>
      </c>
      <c r="Y87" s="6">
        <v>9418</v>
      </c>
      <c r="Z87" s="6">
        <v>9144</v>
      </c>
      <c r="AA87" s="6">
        <v>9089</v>
      </c>
      <c r="AB87" s="6">
        <v>9742</v>
      </c>
      <c r="AD87" s="6">
        <v>10277</v>
      </c>
      <c r="AE87" s="6">
        <v>10003</v>
      </c>
      <c r="AF87" s="6">
        <v>9932</v>
      </c>
      <c r="AG87" s="6">
        <v>9468</v>
      </c>
      <c r="AH87" s="6">
        <v>10105</v>
      </c>
      <c r="AI87" s="6">
        <v>10024</v>
      </c>
    </row>
    <row r="88" spans="1:35">
      <c r="A88" s="5">
        <v>160</v>
      </c>
      <c r="B88" s="6">
        <v>12124</v>
      </c>
      <c r="C88" s="6">
        <v>12243</v>
      </c>
      <c r="D88" s="6">
        <v>12283</v>
      </c>
      <c r="E88" s="6">
        <v>12242</v>
      </c>
      <c r="F88" s="6">
        <v>13177</v>
      </c>
      <c r="G88" s="6">
        <v>13394</v>
      </c>
      <c r="I88" s="6">
        <v>14218</v>
      </c>
      <c r="J88" s="6">
        <v>14059</v>
      </c>
      <c r="K88" s="6">
        <v>14378</v>
      </c>
      <c r="L88" s="1">
        <v>14854</v>
      </c>
      <c r="M88" s="6">
        <v>12990</v>
      </c>
      <c r="N88" s="1">
        <v>14616</v>
      </c>
      <c r="P88" s="6">
        <v>11235</v>
      </c>
      <c r="Q88" s="6">
        <v>11365</v>
      </c>
      <c r="R88" s="6">
        <v>11193</v>
      </c>
      <c r="S88" s="6">
        <v>10246</v>
      </c>
      <c r="T88" s="6">
        <v>11618</v>
      </c>
      <c r="U88" s="6">
        <v>11218</v>
      </c>
      <c r="W88" s="6">
        <v>10875</v>
      </c>
      <c r="X88" s="6">
        <v>10770</v>
      </c>
      <c r="Y88" s="6">
        <v>10991</v>
      </c>
      <c r="Z88" s="6">
        <v>10482</v>
      </c>
      <c r="AA88" s="6">
        <v>10495</v>
      </c>
      <c r="AB88" s="6">
        <v>11042</v>
      </c>
      <c r="AD88" s="6">
        <v>11967</v>
      </c>
      <c r="AE88" s="6">
        <v>11557</v>
      </c>
      <c r="AF88" s="6">
        <v>11564</v>
      </c>
      <c r="AG88" s="6">
        <v>11207</v>
      </c>
      <c r="AH88" s="6">
        <v>11913</v>
      </c>
      <c r="AI88" s="6">
        <v>11807</v>
      </c>
    </row>
    <row r="89" spans="1:35">
      <c r="A89" s="5">
        <v>180</v>
      </c>
      <c r="B89" s="6">
        <v>13964</v>
      </c>
      <c r="C89" s="6">
        <v>14205</v>
      </c>
      <c r="D89" s="6">
        <v>14076</v>
      </c>
      <c r="E89" s="6">
        <v>14036</v>
      </c>
      <c r="F89" s="6">
        <v>15136</v>
      </c>
      <c r="G89" s="6">
        <v>15853</v>
      </c>
      <c r="I89" s="6">
        <v>16811</v>
      </c>
      <c r="J89" s="6">
        <v>16787</v>
      </c>
      <c r="K89" s="6">
        <v>16835</v>
      </c>
      <c r="L89" s="1">
        <v>17634</v>
      </c>
      <c r="M89" s="6">
        <v>15152</v>
      </c>
      <c r="N89" s="1">
        <v>17234</v>
      </c>
      <c r="P89" s="6">
        <v>12900</v>
      </c>
      <c r="Q89" s="6">
        <v>13088</v>
      </c>
      <c r="R89" s="6">
        <v>12979</v>
      </c>
      <c r="S89" s="6">
        <v>11631</v>
      </c>
      <c r="T89" s="6">
        <v>13166</v>
      </c>
      <c r="U89" s="6">
        <v>12933</v>
      </c>
      <c r="W89" s="6">
        <v>12528</v>
      </c>
      <c r="X89" s="6">
        <v>12211</v>
      </c>
      <c r="Y89" s="6">
        <v>12499</v>
      </c>
      <c r="Z89" s="6">
        <v>11833</v>
      </c>
      <c r="AA89" s="6">
        <v>11944</v>
      </c>
      <c r="AB89" s="6">
        <v>12677</v>
      </c>
      <c r="AD89" s="6">
        <v>13991</v>
      </c>
      <c r="AE89" s="6">
        <v>13361</v>
      </c>
      <c r="AF89" s="6">
        <v>13262</v>
      </c>
      <c r="AG89" s="6">
        <v>13148</v>
      </c>
      <c r="AH89" s="6">
        <v>14048</v>
      </c>
      <c r="AI89" s="6">
        <v>13867</v>
      </c>
    </row>
    <row r="92" spans="1:35">
      <c r="A92" s="5">
        <v>0</v>
      </c>
      <c r="B92" s="1">
        <f>B80/5136.167*100</f>
        <v>99.860460144695438</v>
      </c>
      <c r="C92" s="1">
        <f t="shared" ref="C92:AI100" si="12">C80/5136.167*100</f>
        <v>99.471064706424059</v>
      </c>
      <c r="D92" s="1">
        <f t="shared" si="12"/>
        <v>99.879929916609015</v>
      </c>
      <c r="E92" s="1">
        <f t="shared" si="12"/>
        <v>99.840990372781874</v>
      </c>
      <c r="F92" s="1">
        <f t="shared" si="12"/>
        <v>102.60569798450867</v>
      </c>
      <c r="G92" s="1">
        <f t="shared" si="12"/>
        <v>98.341817935437064</v>
      </c>
      <c r="I92" s="1">
        <f t="shared" si="12"/>
        <v>95.771808042845947</v>
      </c>
      <c r="J92" s="1">
        <f t="shared" si="12"/>
        <v>93.104449290687</v>
      </c>
      <c r="K92" s="1">
        <f t="shared" si="12"/>
        <v>98.458636566918472</v>
      </c>
      <c r="L92" s="1">
        <f t="shared" si="12"/>
        <v>96.901054813832957</v>
      </c>
      <c r="M92" s="1">
        <f t="shared" si="12"/>
        <v>97.037343217227928</v>
      </c>
      <c r="N92" s="1">
        <f t="shared" si="12"/>
        <v>97.679845690375714</v>
      </c>
      <c r="P92" s="1">
        <f t="shared" si="12"/>
        <v>96.589538463215845</v>
      </c>
      <c r="Q92" s="1">
        <f t="shared" si="12"/>
        <v>97.193101392536491</v>
      </c>
      <c r="R92" s="1">
        <f t="shared" si="12"/>
        <v>96.044384849635918</v>
      </c>
      <c r="S92" s="1">
        <f t="shared" si="12"/>
        <v>95.752338270932384</v>
      </c>
      <c r="T92" s="1">
        <f t="shared" si="12"/>
        <v>97.076282761055083</v>
      </c>
      <c r="U92" s="1">
        <f t="shared" si="12"/>
        <v>97.348859567845039</v>
      </c>
      <c r="W92" s="1">
        <f t="shared" si="12"/>
        <v>95.635519639450976</v>
      </c>
      <c r="X92" s="1">
        <f t="shared" si="12"/>
        <v>94.720440359513219</v>
      </c>
      <c r="Y92" s="1">
        <f t="shared" si="12"/>
        <v>93.727481991921195</v>
      </c>
      <c r="Z92" s="1">
        <f t="shared" si="12"/>
        <v>95.012486938216753</v>
      </c>
      <c r="AA92" s="1">
        <f t="shared" si="12"/>
        <v>94.467333324636826</v>
      </c>
      <c r="AB92" s="1">
        <f t="shared" si="12"/>
        <v>95.187714885438879</v>
      </c>
      <c r="AD92" s="1">
        <f t="shared" si="12"/>
        <v>94.603621728031811</v>
      </c>
      <c r="AE92" s="1">
        <f t="shared" si="12"/>
        <v>94.253165833587573</v>
      </c>
      <c r="AF92" s="1">
        <f t="shared" si="12"/>
        <v>96.492189603648001</v>
      </c>
      <c r="AG92" s="1">
        <f t="shared" si="12"/>
        <v>90.612318485750166</v>
      </c>
      <c r="AH92" s="1">
        <f t="shared" si="12"/>
        <v>93.026570203032719</v>
      </c>
      <c r="AI92" s="1">
        <f t="shared" si="12"/>
        <v>94.720440359513219</v>
      </c>
    </row>
    <row r="93" spans="1:35">
      <c r="A93" s="5">
        <v>20</v>
      </c>
      <c r="B93" s="1">
        <f t="shared" ref="B93:Q101" si="13">B81/5136.167*100</f>
        <v>101.88531642370661</v>
      </c>
      <c r="C93" s="1">
        <f t="shared" si="13"/>
        <v>102.60569798450867</v>
      </c>
      <c r="D93" s="1">
        <f t="shared" si="13"/>
        <v>102.43047003728655</v>
      </c>
      <c r="E93" s="1">
        <f t="shared" si="13"/>
        <v>106.48018259530892</v>
      </c>
      <c r="F93" s="1">
        <f t="shared" si="13"/>
        <v>107.94041548882657</v>
      </c>
      <c r="G93" s="1">
        <f t="shared" si="13"/>
        <v>101.37910235395383</v>
      </c>
      <c r="I93" s="1">
        <f t="shared" si="13"/>
        <v>96.667417550870127</v>
      </c>
      <c r="J93" s="1">
        <f t="shared" si="13"/>
        <v>92.539825905193496</v>
      </c>
      <c r="K93" s="1">
        <f t="shared" si="13"/>
        <v>100.79500919654676</v>
      </c>
      <c r="L93" s="1">
        <f t="shared" si="13"/>
        <v>98.594924970313457</v>
      </c>
      <c r="M93" s="1">
        <f t="shared" si="13"/>
        <v>97.173631620622928</v>
      </c>
      <c r="N93" s="1">
        <f t="shared" si="13"/>
        <v>99.685232197473326</v>
      </c>
      <c r="P93" s="1">
        <f t="shared" si="13"/>
        <v>96.200143024944467</v>
      </c>
      <c r="Q93" s="1">
        <f t="shared" si="13"/>
        <v>97.076282761055083</v>
      </c>
      <c r="R93" s="1">
        <f t="shared" si="12"/>
        <v>96.550598919388705</v>
      </c>
      <c r="S93" s="1">
        <f t="shared" si="12"/>
        <v>95.518701007969554</v>
      </c>
      <c r="T93" s="1">
        <f t="shared" si="12"/>
        <v>97.8161340937707</v>
      </c>
      <c r="U93" s="1">
        <f t="shared" si="12"/>
        <v>96.609008235129423</v>
      </c>
      <c r="W93" s="1">
        <f t="shared" si="12"/>
        <v>96.024915077722355</v>
      </c>
      <c r="X93" s="1">
        <f t="shared" si="12"/>
        <v>93.396495869390534</v>
      </c>
      <c r="Y93" s="1">
        <f t="shared" si="12"/>
        <v>93.357556325563394</v>
      </c>
      <c r="Z93" s="1">
        <f t="shared" si="12"/>
        <v>93.435435413217675</v>
      </c>
      <c r="AA93" s="1">
        <f t="shared" si="12"/>
        <v>94.272635605501137</v>
      </c>
      <c r="AB93" s="1">
        <f t="shared" si="12"/>
        <v>95.051426482043894</v>
      </c>
      <c r="AD93" s="1">
        <f t="shared" si="12"/>
        <v>93.06550974685986</v>
      </c>
      <c r="AE93" s="1">
        <f t="shared" si="12"/>
        <v>93.046039974946297</v>
      </c>
      <c r="AF93" s="1">
        <f t="shared" si="12"/>
        <v>92.676114308588481</v>
      </c>
      <c r="AG93" s="1">
        <f t="shared" si="12"/>
        <v>88.898978557356088</v>
      </c>
      <c r="AH93" s="1">
        <f t="shared" si="12"/>
        <v>90.787546432972292</v>
      </c>
      <c r="AI93" s="1">
        <f t="shared" si="12"/>
        <v>91.780504800564302</v>
      </c>
    </row>
    <row r="94" spans="1:35">
      <c r="A94" s="5">
        <v>40</v>
      </c>
      <c r="B94" s="1">
        <f t="shared" si="13"/>
        <v>110.15996948697344</v>
      </c>
      <c r="C94" s="1">
        <f t="shared" si="12"/>
        <v>111.85383964345394</v>
      </c>
      <c r="D94" s="1">
        <f t="shared" si="12"/>
        <v>113.66452843141587</v>
      </c>
      <c r="E94" s="1">
        <f t="shared" si="12"/>
        <v>112.3211141693796</v>
      </c>
      <c r="F94" s="1">
        <f t="shared" si="12"/>
        <v>119.83644612801724</v>
      </c>
      <c r="G94" s="1">
        <f t="shared" si="12"/>
        <v>112.43793280086103</v>
      </c>
      <c r="I94" s="1">
        <f t="shared" si="12"/>
        <v>106.59700122679033</v>
      </c>
      <c r="J94" s="1">
        <f t="shared" si="12"/>
        <v>102.5862282125951</v>
      </c>
      <c r="K94" s="1">
        <f t="shared" si="12"/>
        <v>110.60777424098553</v>
      </c>
      <c r="L94" s="1">
        <f t="shared" si="12"/>
        <v>108.19352252370298</v>
      </c>
      <c r="M94" s="1">
        <f t="shared" si="12"/>
        <v>106.07131738512396</v>
      </c>
      <c r="N94" s="1">
        <f t="shared" si="12"/>
        <v>109.40064838234427</v>
      </c>
      <c r="P94" s="1">
        <f t="shared" si="12"/>
        <v>103.0924422823479</v>
      </c>
      <c r="Q94" s="1">
        <f t="shared" si="12"/>
        <v>103.69600521166853</v>
      </c>
      <c r="R94" s="1">
        <f t="shared" si="12"/>
        <v>105.66245217493902</v>
      </c>
      <c r="S94" s="1">
        <f t="shared" si="12"/>
        <v>103.18979114191575</v>
      </c>
      <c r="T94" s="1">
        <f t="shared" si="12"/>
        <v>107.41473164716022</v>
      </c>
      <c r="U94" s="1">
        <f t="shared" si="12"/>
        <v>105.09782878944551</v>
      </c>
      <c r="W94" s="1">
        <f t="shared" si="12"/>
        <v>103.01456319469362</v>
      </c>
      <c r="X94" s="1">
        <f t="shared" si="12"/>
        <v>102.02160482710161</v>
      </c>
      <c r="Y94" s="1">
        <f t="shared" si="12"/>
        <v>101.3401628101267</v>
      </c>
      <c r="Z94" s="1">
        <f t="shared" si="12"/>
        <v>99.587883337905481</v>
      </c>
      <c r="AA94" s="1">
        <f t="shared" si="12"/>
        <v>99.198487899634102</v>
      </c>
      <c r="AB94" s="1">
        <f t="shared" si="12"/>
        <v>101.80743733605236</v>
      </c>
      <c r="AD94" s="1">
        <f t="shared" si="12"/>
        <v>103.94911224654493</v>
      </c>
      <c r="AE94" s="1">
        <f t="shared" si="12"/>
        <v>101.45698144160811</v>
      </c>
      <c r="AF94" s="1">
        <f t="shared" si="12"/>
        <v>100.8339487403739</v>
      </c>
      <c r="AG94" s="1">
        <f t="shared" si="12"/>
        <v>96.550598919388705</v>
      </c>
      <c r="AH94" s="1">
        <f t="shared" si="12"/>
        <v>100.48349284592966</v>
      </c>
      <c r="AI94" s="1">
        <f t="shared" si="12"/>
        <v>101.43751166969453</v>
      </c>
    </row>
    <row r="95" spans="1:35">
      <c r="A95" s="5">
        <v>60</v>
      </c>
      <c r="B95" s="1">
        <f t="shared" si="13"/>
        <v>120.65417654838714</v>
      </c>
      <c r="C95" s="1">
        <f t="shared" si="12"/>
        <v>122.64009328357119</v>
      </c>
      <c r="D95" s="1">
        <f t="shared" si="12"/>
        <v>125.81366610548292</v>
      </c>
      <c r="E95" s="1">
        <f t="shared" si="12"/>
        <v>127.00132219221064</v>
      </c>
      <c r="F95" s="1">
        <f t="shared" si="12"/>
        <v>132.60861650331853</v>
      </c>
      <c r="G95" s="1">
        <f t="shared" si="12"/>
        <v>124.60654024684166</v>
      </c>
      <c r="I95" s="1">
        <f t="shared" si="12"/>
        <v>120.82940449560925</v>
      </c>
      <c r="J95" s="1">
        <f t="shared" si="12"/>
        <v>117.71424098943824</v>
      </c>
      <c r="K95" s="1">
        <f t="shared" si="12"/>
        <v>123.94456800178031</v>
      </c>
      <c r="L95" s="1">
        <f t="shared" si="12"/>
        <v>123.37994461628681</v>
      </c>
      <c r="M95" s="1">
        <f t="shared" si="12"/>
        <v>118.88242730425236</v>
      </c>
      <c r="N95" s="1">
        <f t="shared" si="12"/>
        <v>123.65252142307676</v>
      </c>
      <c r="P95" s="1">
        <f t="shared" si="12"/>
        <v>115.06635200919284</v>
      </c>
      <c r="Q95" s="1">
        <f t="shared" si="12"/>
        <v>116.05931037678485</v>
      </c>
      <c r="R95" s="1">
        <f t="shared" si="12"/>
        <v>114.5211983956129</v>
      </c>
      <c r="S95" s="1">
        <f t="shared" si="12"/>
        <v>112.57422120425599</v>
      </c>
      <c r="T95" s="1">
        <f t="shared" si="12"/>
        <v>118.74613890085739</v>
      </c>
      <c r="U95" s="1">
        <f t="shared" si="12"/>
        <v>114.11233318542796</v>
      </c>
      <c r="W95" s="1">
        <f t="shared" si="12"/>
        <v>110.52989515333127</v>
      </c>
      <c r="X95" s="1">
        <f t="shared" si="12"/>
        <v>109.96527176783776</v>
      </c>
      <c r="Y95" s="1">
        <f t="shared" si="12"/>
        <v>110.91929059160263</v>
      </c>
      <c r="Z95" s="1">
        <f t="shared" si="12"/>
        <v>110.56883469715839</v>
      </c>
      <c r="AA95" s="1">
        <f t="shared" si="12"/>
        <v>110.64671378481268</v>
      </c>
      <c r="AB95" s="1">
        <f t="shared" si="12"/>
        <v>112.96361664252738</v>
      </c>
      <c r="AD95" s="1">
        <f t="shared" si="12"/>
        <v>113.3919516246259</v>
      </c>
      <c r="AE95" s="1">
        <f t="shared" si="12"/>
        <v>114.50172862369934</v>
      </c>
      <c r="AF95" s="1">
        <f t="shared" si="12"/>
        <v>113.99551455394655</v>
      </c>
      <c r="AG95" s="1">
        <f t="shared" si="12"/>
        <v>105.46775445580332</v>
      </c>
      <c r="AH95" s="1">
        <f t="shared" si="12"/>
        <v>111.93171873110823</v>
      </c>
      <c r="AI95" s="1">
        <f t="shared" si="12"/>
        <v>112.49634211660174</v>
      </c>
    </row>
    <row r="96" spans="1:35">
      <c r="A96" s="5">
        <v>80</v>
      </c>
      <c r="B96" s="1">
        <f t="shared" si="13"/>
        <v>136.52204065794589</v>
      </c>
      <c r="C96" s="1">
        <f t="shared" si="12"/>
        <v>138.80000397183346</v>
      </c>
      <c r="D96" s="1">
        <f t="shared" si="12"/>
        <v>140.86379979467179</v>
      </c>
      <c r="E96" s="1">
        <f t="shared" si="12"/>
        <v>142.92759561751009</v>
      </c>
      <c r="F96" s="1">
        <f t="shared" si="12"/>
        <v>150.57921597954271</v>
      </c>
      <c r="G96" s="1">
        <f t="shared" si="12"/>
        <v>143.14176310855936</v>
      </c>
      <c r="I96" s="1">
        <f t="shared" si="12"/>
        <v>141.350544092511</v>
      </c>
      <c r="J96" s="1">
        <f t="shared" si="12"/>
        <v>137.10613381535296</v>
      </c>
      <c r="K96" s="1">
        <f t="shared" si="12"/>
        <v>145.61442414158262</v>
      </c>
      <c r="L96" s="1">
        <f t="shared" si="12"/>
        <v>145.32237756287907</v>
      </c>
      <c r="M96" s="1">
        <f t="shared" si="12"/>
        <v>136.6388592894273</v>
      </c>
      <c r="N96" s="1">
        <f t="shared" si="12"/>
        <v>145.45866596627405</v>
      </c>
      <c r="P96" s="1">
        <f t="shared" si="12"/>
        <v>127.78011306875341</v>
      </c>
      <c r="Q96" s="1">
        <f t="shared" si="12"/>
        <v>130.4864113647395</v>
      </c>
      <c r="R96" s="1">
        <f t="shared" si="12"/>
        <v>128.15003873511122</v>
      </c>
      <c r="S96" s="1">
        <f t="shared" si="12"/>
        <v>123.59411210733606</v>
      </c>
      <c r="T96" s="1">
        <f t="shared" si="12"/>
        <v>133.29005852029343</v>
      </c>
      <c r="U96" s="1">
        <f t="shared" si="12"/>
        <v>127.23495945517347</v>
      </c>
      <c r="W96" s="1">
        <f t="shared" si="12"/>
        <v>125.63843815826081</v>
      </c>
      <c r="X96" s="1">
        <f t="shared" si="12"/>
        <v>123.5746423354225</v>
      </c>
      <c r="Y96" s="1">
        <f t="shared" si="12"/>
        <v>123.30206552863253</v>
      </c>
      <c r="Z96" s="1">
        <f t="shared" si="12"/>
        <v>122.46486533634906</v>
      </c>
      <c r="AA96" s="1">
        <f t="shared" si="12"/>
        <v>122.64009328357119</v>
      </c>
      <c r="AB96" s="1">
        <f t="shared" si="12"/>
        <v>127.97481078788908</v>
      </c>
      <c r="AD96" s="1">
        <f t="shared" si="12"/>
        <v>130.29171364560381</v>
      </c>
      <c r="AE96" s="1">
        <f t="shared" si="12"/>
        <v>127.60488512153128</v>
      </c>
      <c r="AF96" s="1">
        <f t="shared" si="12"/>
        <v>127.68276420918556</v>
      </c>
      <c r="AG96" s="1">
        <f t="shared" si="12"/>
        <v>119.2912925144373</v>
      </c>
      <c r="AH96" s="1">
        <f t="shared" si="12"/>
        <v>126.63139652585282</v>
      </c>
      <c r="AI96" s="1">
        <f t="shared" si="12"/>
        <v>127.25442922708703</v>
      </c>
    </row>
    <row r="97" spans="1:35">
      <c r="A97" s="5">
        <v>100</v>
      </c>
      <c r="B97" s="1">
        <f t="shared" si="13"/>
        <v>156.8679523076255</v>
      </c>
      <c r="C97" s="1">
        <f t="shared" si="12"/>
        <v>157.37416637737829</v>
      </c>
      <c r="D97" s="1">
        <f t="shared" si="12"/>
        <v>159.14591562151307</v>
      </c>
      <c r="E97" s="1">
        <f t="shared" si="12"/>
        <v>160.50879965546289</v>
      </c>
      <c r="F97" s="1">
        <f t="shared" si="12"/>
        <v>171.23664397983941</v>
      </c>
      <c r="G97" s="1">
        <f t="shared" si="12"/>
        <v>166.52495917675574</v>
      </c>
      <c r="I97" s="1">
        <f t="shared" si="12"/>
        <v>165.18154491471947</v>
      </c>
      <c r="J97" s="1">
        <f t="shared" si="12"/>
        <v>160.54773919929005</v>
      </c>
      <c r="K97" s="1">
        <f t="shared" si="12"/>
        <v>169.81535063014888</v>
      </c>
      <c r="L97" s="1">
        <f t="shared" si="12"/>
        <v>171.47028124280226</v>
      </c>
      <c r="M97" s="1">
        <f t="shared" si="12"/>
        <v>156.90689185145263</v>
      </c>
      <c r="N97" s="1">
        <f t="shared" si="12"/>
        <v>170.6330810505188</v>
      </c>
      <c r="P97" s="1">
        <f t="shared" si="12"/>
        <v>144.32941919528704</v>
      </c>
      <c r="Q97" s="1">
        <f t="shared" si="12"/>
        <v>146.97730817553244</v>
      </c>
      <c r="R97" s="1">
        <f t="shared" si="12"/>
        <v>146.47109410577966</v>
      </c>
      <c r="S97" s="1">
        <f t="shared" si="12"/>
        <v>139.05311100670986</v>
      </c>
      <c r="T97" s="1">
        <f t="shared" si="12"/>
        <v>151.47482548756687</v>
      </c>
      <c r="U97" s="1">
        <f t="shared" si="12"/>
        <v>145.47813573818763</v>
      </c>
      <c r="W97" s="1">
        <f t="shared" si="12"/>
        <v>142.42138154775731</v>
      </c>
      <c r="X97" s="1">
        <f t="shared" si="12"/>
        <v>140.57175321596824</v>
      </c>
      <c r="Y97" s="1">
        <f t="shared" si="12"/>
        <v>141.77887907460951</v>
      </c>
      <c r="Z97" s="1">
        <f t="shared" si="12"/>
        <v>137.92386423572285</v>
      </c>
      <c r="AA97" s="1">
        <f t="shared" si="12"/>
        <v>139.32568781349983</v>
      </c>
      <c r="AB97" s="1">
        <f t="shared" si="12"/>
        <v>145.92594049219971</v>
      </c>
      <c r="AD97" s="1">
        <f t="shared" si="12"/>
        <v>149.04110399837077</v>
      </c>
      <c r="AE97" s="1">
        <f t="shared" si="12"/>
        <v>145.3807868786198</v>
      </c>
      <c r="AF97" s="1">
        <f t="shared" si="12"/>
        <v>144.71881463355845</v>
      </c>
      <c r="AG97" s="1">
        <f t="shared" si="12"/>
        <v>137.35924085022936</v>
      </c>
      <c r="AH97" s="1">
        <f t="shared" si="12"/>
        <v>146.56844296534751</v>
      </c>
      <c r="AI97" s="1">
        <f t="shared" si="12"/>
        <v>146.66579182491535</v>
      </c>
    </row>
    <row r="98" spans="1:35">
      <c r="A98" s="5">
        <v>120</v>
      </c>
      <c r="B98" s="1">
        <f t="shared" si="13"/>
        <v>176.04567764249097</v>
      </c>
      <c r="C98" s="1">
        <f t="shared" si="12"/>
        <v>178.7909154823042</v>
      </c>
      <c r="D98" s="1">
        <f t="shared" si="12"/>
        <v>182.45123260205517</v>
      </c>
      <c r="E98" s="1">
        <f t="shared" si="12"/>
        <v>181.22463697150033</v>
      </c>
      <c r="F98" s="1">
        <f t="shared" si="12"/>
        <v>194.98976571439363</v>
      </c>
      <c r="G98" s="1">
        <f t="shared" si="12"/>
        <v>190.49224840235919</v>
      </c>
      <c r="I98" s="1">
        <f t="shared" si="12"/>
        <v>195.35969138075143</v>
      </c>
      <c r="J98" s="1">
        <f t="shared" si="12"/>
        <v>191.71884403291401</v>
      </c>
      <c r="K98" s="1">
        <f t="shared" si="12"/>
        <v>199.00053872858882</v>
      </c>
      <c r="L98" s="1">
        <f t="shared" si="12"/>
        <v>203.08919083043833</v>
      </c>
      <c r="M98" s="1">
        <f t="shared" si="12"/>
        <v>183.36631188199291</v>
      </c>
      <c r="N98" s="1">
        <f t="shared" si="12"/>
        <v>201.0448647795136</v>
      </c>
      <c r="P98" s="1">
        <f t="shared" si="12"/>
        <v>165.78510784404011</v>
      </c>
      <c r="Q98" s="1">
        <f t="shared" si="12"/>
        <v>168.25776887706337</v>
      </c>
      <c r="R98" s="1">
        <f t="shared" si="12"/>
        <v>168.39405728045836</v>
      </c>
      <c r="S98" s="1">
        <f t="shared" si="12"/>
        <v>155.09620306349072</v>
      </c>
      <c r="T98" s="1">
        <f t="shared" si="12"/>
        <v>172.3269512069993</v>
      </c>
      <c r="U98" s="1">
        <f t="shared" si="12"/>
        <v>165.86298693169439</v>
      </c>
      <c r="W98" s="1">
        <f t="shared" si="12"/>
        <v>161.44334870731421</v>
      </c>
      <c r="X98" s="1">
        <f t="shared" si="12"/>
        <v>158.58129223601958</v>
      </c>
      <c r="Y98" s="1">
        <f t="shared" si="12"/>
        <v>160.37251125206794</v>
      </c>
      <c r="Z98" s="1">
        <f t="shared" si="12"/>
        <v>155.91393348386063</v>
      </c>
      <c r="AA98" s="1">
        <f t="shared" si="12"/>
        <v>155.34931009836711</v>
      </c>
      <c r="AB98" s="1">
        <f t="shared" si="12"/>
        <v>165.43465194959586</v>
      </c>
      <c r="AD98" s="1">
        <f t="shared" si="12"/>
        <v>171.11982534835801</v>
      </c>
      <c r="AE98" s="1">
        <f t="shared" si="12"/>
        <v>166.15503351039791</v>
      </c>
      <c r="AF98" s="1">
        <f t="shared" si="12"/>
        <v>167.6736757196563</v>
      </c>
      <c r="AG98" s="1">
        <f t="shared" si="12"/>
        <v>158.89280858663668</v>
      </c>
      <c r="AH98" s="1">
        <f t="shared" si="12"/>
        <v>169.03655975360613</v>
      </c>
      <c r="AI98" s="1">
        <f t="shared" si="12"/>
        <v>166.9922337026814</v>
      </c>
    </row>
    <row r="99" spans="1:35">
      <c r="A99" s="5">
        <v>140</v>
      </c>
      <c r="B99" s="1">
        <f t="shared" si="13"/>
        <v>202.95290242704334</v>
      </c>
      <c r="C99" s="1">
        <f t="shared" si="12"/>
        <v>205.75654958259724</v>
      </c>
      <c r="D99" s="1">
        <f t="shared" si="12"/>
        <v>208.40443856284264</v>
      </c>
      <c r="E99" s="1">
        <f t="shared" si="12"/>
        <v>207.56723837055921</v>
      </c>
      <c r="F99" s="1">
        <f t="shared" si="12"/>
        <v>226.56973575820257</v>
      </c>
      <c r="G99" s="1">
        <f t="shared" si="12"/>
        <v>223.84396769030289</v>
      </c>
      <c r="I99" s="1">
        <f t="shared" si="12"/>
        <v>230.09376447455855</v>
      </c>
      <c r="J99" s="1">
        <f t="shared" si="12"/>
        <v>227.11488937178248</v>
      </c>
      <c r="K99" s="1">
        <f t="shared" si="12"/>
        <v>233.0726395773346</v>
      </c>
      <c r="L99" s="1">
        <f t="shared" si="12"/>
        <v>240.04281792239232</v>
      </c>
      <c r="M99" s="1">
        <f t="shared" si="12"/>
        <v>215.41355645172752</v>
      </c>
      <c r="N99" s="1">
        <f t="shared" si="12"/>
        <v>236.55772874986349</v>
      </c>
      <c r="P99" s="1">
        <f t="shared" si="12"/>
        <v>188.56474098291585</v>
      </c>
      <c r="Q99" s="1">
        <f t="shared" si="12"/>
        <v>193.37377464556741</v>
      </c>
      <c r="R99" s="1">
        <f t="shared" si="12"/>
        <v>194.56143073229509</v>
      </c>
      <c r="S99" s="1">
        <f t="shared" si="12"/>
        <v>177.60325939557649</v>
      </c>
      <c r="T99" s="1">
        <f t="shared" si="12"/>
        <v>195.90484499433137</v>
      </c>
      <c r="U99" s="1">
        <f t="shared" si="12"/>
        <v>189.38247140328573</v>
      </c>
      <c r="W99" s="1">
        <f t="shared" si="12"/>
        <v>184.78760523168344</v>
      </c>
      <c r="X99" s="1">
        <f t="shared" si="12"/>
        <v>181.65297195359884</v>
      </c>
      <c r="Y99" s="1">
        <f t="shared" si="12"/>
        <v>183.36631188199291</v>
      </c>
      <c r="Z99" s="1">
        <f t="shared" si="12"/>
        <v>178.03159437767502</v>
      </c>
      <c r="AA99" s="1">
        <f t="shared" si="12"/>
        <v>176.96075692242871</v>
      </c>
      <c r="AB99" s="1">
        <f t="shared" si="12"/>
        <v>189.67451798198928</v>
      </c>
      <c r="AD99" s="1">
        <f t="shared" si="12"/>
        <v>200.0908459557487</v>
      </c>
      <c r="AE99" s="1">
        <f t="shared" si="12"/>
        <v>194.75612845143081</v>
      </c>
      <c r="AF99" s="1">
        <f t="shared" si="12"/>
        <v>193.37377464556741</v>
      </c>
      <c r="AG99" s="1">
        <f t="shared" si="12"/>
        <v>184.33980047767139</v>
      </c>
      <c r="AH99" s="1">
        <f t="shared" si="12"/>
        <v>196.74204518661483</v>
      </c>
      <c r="AI99" s="1">
        <f t="shared" si="12"/>
        <v>195.16499366161574</v>
      </c>
    </row>
    <row r="100" spans="1:35">
      <c r="A100" s="5">
        <v>160</v>
      </c>
      <c r="B100" s="1">
        <f t="shared" si="13"/>
        <v>236.05151468011067</v>
      </c>
      <c r="C100" s="1">
        <f t="shared" si="12"/>
        <v>238.36841753782539</v>
      </c>
      <c r="D100" s="1">
        <f t="shared" si="12"/>
        <v>239.14720841436812</v>
      </c>
      <c r="E100" s="1">
        <f t="shared" si="12"/>
        <v>238.34894776591179</v>
      </c>
      <c r="F100" s="1">
        <f t="shared" si="12"/>
        <v>256.55318450509884</v>
      </c>
      <c r="G100" s="1">
        <f t="shared" si="12"/>
        <v>260.77812501034327</v>
      </c>
      <c r="I100" s="1">
        <f t="shared" ref="C100:AI101" si="14">I88/5136.167*100</f>
        <v>276.82121706712417</v>
      </c>
      <c r="J100" s="1">
        <f t="shared" si="14"/>
        <v>273.72552333286666</v>
      </c>
      <c r="K100" s="1">
        <f t="shared" si="14"/>
        <v>279.9363805732952</v>
      </c>
      <c r="L100" s="1">
        <f t="shared" si="14"/>
        <v>289.20399200415403</v>
      </c>
      <c r="M100" s="1">
        <f t="shared" si="14"/>
        <v>252.91233715726142</v>
      </c>
      <c r="N100" s="1">
        <f t="shared" si="14"/>
        <v>284.57018628872459</v>
      </c>
      <c r="P100" s="1">
        <f t="shared" si="14"/>
        <v>218.74288744894778</v>
      </c>
      <c r="Q100" s="1">
        <f t="shared" si="14"/>
        <v>221.27395779771177</v>
      </c>
      <c r="R100" s="1">
        <f t="shared" si="14"/>
        <v>217.92515702857793</v>
      </c>
      <c r="S100" s="1">
        <f t="shared" si="14"/>
        <v>199.48728302642806</v>
      </c>
      <c r="T100" s="1">
        <f t="shared" si="14"/>
        <v>226.19981009184477</v>
      </c>
      <c r="U100" s="1">
        <f t="shared" si="14"/>
        <v>218.41190132641714</v>
      </c>
      <c r="W100" s="1">
        <f t="shared" si="14"/>
        <v>211.73376956006297</v>
      </c>
      <c r="X100" s="1">
        <f t="shared" si="14"/>
        <v>209.68944350913824</v>
      </c>
      <c r="Y100" s="1">
        <f t="shared" si="14"/>
        <v>213.99226310203696</v>
      </c>
      <c r="Z100" s="1">
        <f t="shared" si="14"/>
        <v>204.08214919803035</v>
      </c>
      <c r="AA100" s="1">
        <f t="shared" si="14"/>
        <v>204.33525623290674</v>
      </c>
      <c r="AB100" s="1">
        <f t="shared" si="14"/>
        <v>214.98522146962898</v>
      </c>
      <c r="AD100" s="1">
        <f t="shared" si="14"/>
        <v>232.99476048968032</v>
      </c>
      <c r="AE100" s="1">
        <f t="shared" si="14"/>
        <v>225.01215400511705</v>
      </c>
      <c r="AF100" s="1">
        <f t="shared" si="14"/>
        <v>225.14844240851198</v>
      </c>
      <c r="AG100" s="1">
        <f t="shared" si="14"/>
        <v>218.19773383536787</v>
      </c>
      <c r="AH100" s="1">
        <f t="shared" si="14"/>
        <v>231.94339280634759</v>
      </c>
      <c r="AI100" s="1">
        <f t="shared" si="14"/>
        <v>229.87959698350929</v>
      </c>
    </row>
    <row r="101" spans="1:35">
      <c r="A101" s="5">
        <v>180</v>
      </c>
      <c r="B101" s="1">
        <f t="shared" si="13"/>
        <v>271.87589500107765</v>
      </c>
      <c r="C101" s="1">
        <f t="shared" si="14"/>
        <v>276.56811003224777</v>
      </c>
      <c r="D101" s="1">
        <f t="shared" si="14"/>
        <v>274.05650945539736</v>
      </c>
      <c r="E101" s="1">
        <f t="shared" si="14"/>
        <v>273.2777185788546</v>
      </c>
      <c r="F101" s="1">
        <f t="shared" si="14"/>
        <v>294.69446768378049</v>
      </c>
      <c r="G101" s="1">
        <f t="shared" si="14"/>
        <v>308.65429414580944</v>
      </c>
      <c r="I101" s="1">
        <f t="shared" si="14"/>
        <v>327.30633563900858</v>
      </c>
      <c r="J101" s="1">
        <f t="shared" si="14"/>
        <v>326.83906111308295</v>
      </c>
      <c r="K101" s="1">
        <f t="shared" si="14"/>
        <v>327.77361016493427</v>
      </c>
      <c r="L101" s="1">
        <f t="shared" si="14"/>
        <v>343.3299579238759</v>
      </c>
      <c r="M101" s="1">
        <f t="shared" si="14"/>
        <v>295.00598403439761</v>
      </c>
      <c r="N101" s="1">
        <f t="shared" si="14"/>
        <v>335.54204915844832</v>
      </c>
      <c r="P101" s="1">
        <f t="shared" si="14"/>
        <v>251.16005768504021</v>
      </c>
      <c r="Q101" s="1">
        <f t="shared" si="14"/>
        <v>254.82037480479116</v>
      </c>
      <c r="R101" s="1">
        <f t="shared" si="14"/>
        <v>252.69816966621215</v>
      </c>
      <c r="S101" s="1">
        <f t="shared" si="14"/>
        <v>226.45291712672116</v>
      </c>
      <c r="T101" s="1">
        <f t="shared" si="14"/>
        <v>256.33901701404955</v>
      </c>
      <c r="U101" s="1">
        <f t="shared" si="14"/>
        <v>251.80256015818802</v>
      </c>
      <c r="W101" s="1">
        <f t="shared" si="14"/>
        <v>243.91730253319253</v>
      </c>
      <c r="X101" s="1">
        <f t="shared" si="14"/>
        <v>237.74538483659117</v>
      </c>
      <c r="Y101" s="1">
        <f t="shared" si="14"/>
        <v>243.35267914769904</v>
      </c>
      <c r="Z101" s="1">
        <f t="shared" si="14"/>
        <v>230.38581105326207</v>
      </c>
      <c r="AA101" s="1">
        <f t="shared" si="14"/>
        <v>232.54695573566821</v>
      </c>
      <c r="AB101" s="1">
        <f t="shared" si="14"/>
        <v>246.81829854831432</v>
      </c>
      <c r="AD101" s="1">
        <f t="shared" si="14"/>
        <v>272.40157884274396</v>
      </c>
      <c r="AE101" s="1">
        <f t="shared" si="14"/>
        <v>260.13562253719556</v>
      </c>
      <c r="AF101" s="1">
        <f t="shared" si="14"/>
        <v>258.20811511775219</v>
      </c>
      <c r="AG101" s="1">
        <f t="shared" si="14"/>
        <v>255.98856111960532</v>
      </c>
      <c r="AH101" s="1">
        <f t="shared" si="14"/>
        <v>273.51135584181748</v>
      </c>
      <c r="AI101" s="1">
        <f t="shared" si="14"/>
        <v>269.98732712546143</v>
      </c>
    </row>
  </sheetData>
  <mergeCells count="11">
    <mergeCell ref="AD78:AI78"/>
    <mergeCell ref="B12:B14"/>
    <mergeCell ref="B78:G78"/>
    <mergeCell ref="I78:N78"/>
    <mergeCell ref="P78:U78"/>
    <mergeCell ref="W78:AB78"/>
    <mergeCell ref="B63:B65"/>
    <mergeCell ref="B26:G26"/>
    <mergeCell ref="I26:N26"/>
    <mergeCell ref="P26:U26"/>
    <mergeCell ref="W26:AB26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1DF94-B1F8-6346-9C93-06E5CB58107D}">
  <dimension ref="A1:U223"/>
  <sheetViews>
    <sheetView workbookViewId="0">
      <selection activeCell="I131" sqref="I131"/>
    </sheetView>
  </sheetViews>
  <sheetFormatPr baseColWidth="10" defaultRowHeight="16"/>
  <cols>
    <col min="1" max="16384" width="10.83203125" style="1"/>
  </cols>
  <sheetData>
    <row r="1" spans="1:14">
      <c r="A1" s="7" t="s">
        <v>173</v>
      </c>
      <c r="C1" s="27" t="s">
        <v>164</v>
      </c>
      <c r="D1" s="27"/>
      <c r="E1" s="27"/>
      <c r="F1" s="27" t="s">
        <v>166</v>
      </c>
      <c r="G1" s="27"/>
      <c r="H1" s="27"/>
      <c r="I1" s="27" t="s">
        <v>168</v>
      </c>
      <c r="J1" s="27"/>
      <c r="K1" s="27"/>
      <c r="L1" s="27" t="s">
        <v>169</v>
      </c>
      <c r="M1" s="27"/>
      <c r="N1" s="27"/>
    </row>
    <row r="2" spans="1:14">
      <c r="B2" s="1" t="s">
        <v>185</v>
      </c>
      <c r="C2" s="1">
        <v>15</v>
      </c>
      <c r="D2" s="1">
        <v>16</v>
      </c>
      <c r="E2" s="1">
        <v>14</v>
      </c>
      <c r="F2" s="1">
        <v>19</v>
      </c>
      <c r="G2" s="1">
        <v>19</v>
      </c>
      <c r="H2" s="1">
        <v>17</v>
      </c>
      <c r="I2" s="1">
        <v>9</v>
      </c>
      <c r="J2" s="1">
        <v>8</v>
      </c>
      <c r="K2" s="1">
        <v>8</v>
      </c>
      <c r="L2" s="1">
        <v>6</v>
      </c>
      <c r="M2" s="1">
        <v>6</v>
      </c>
      <c r="N2" s="1">
        <v>8</v>
      </c>
    </row>
    <row r="3" spans="1:14">
      <c r="B3" s="1" t="s">
        <v>186</v>
      </c>
      <c r="C3" s="1">
        <v>9</v>
      </c>
      <c r="D3" s="1">
        <v>7</v>
      </c>
      <c r="E3" s="1">
        <v>10</v>
      </c>
      <c r="F3" s="1">
        <v>5</v>
      </c>
      <c r="G3" s="1">
        <v>8</v>
      </c>
      <c r="H3" s="1">
        <v>8</v>
      </c>
      <c r="I3" s="1">
        <v>12</v>
      </c>
      <c r="J3" s="1">
        <v>11</v>
      </c>
      <c r="K3" s="1">
        <v>11</v>
      </c>
      <c r="L3" s="1">
        <v>9</v>
      </c>
      <c r="M3" s="1">
        <v>10</v>
      </c>
      <c r="N3" s="1">
        <v>11</v>
      </c>
    </row>
    <row r="4" spans="1:14">
      <c r="B4" s="1" t="s">
        <v>187</v>
      </c>
      <c r="C4" s="1">
        <v>6</v>
      </c>
      <c r="D4" s="1">
        <v>7</v>
      </c>
      <c r="E4" s="1">
        <v>6</v>
      </c>
      <c r="F4" s="1">
        <v>6</v>
      </c>
      <c r="G4" s="1">
        <v>3</v>
      </c>
      <c r="H4" s="1">
        <v>5</v>
      </c>
      <c r="I4" s="1">
        <v>9</v>
      </c>
      <c r="J4" s="1">
        <v>11</v>
      </c>
      <c r="K4" s="1">
        <v>11</v>
      </c>
      <c r="L4" s="1">
        <v>15</v>
      </c>
      <c r="M4" s="1">
        <v>14</v>
      </c>
      <c r="N4" s="1">
        <v>11</v>
      </c>
    </row>
    <row r="6" spans="1:14">
      <c r="C6" s="27" t="s">
        <v>163</v>
      </c>
      <c r="D6" s="27"/>
      <c r="E6" s="27"/>
      <c r="F6" s="27" t="s">
        <v>165</v>
      </c>
      <c r="G6" s="27"/>
      <c r="H6" s="27"/>
      <c r="I6" s="27" t="s">
        <v>167</v>
      </c>
      <c r="J6" s="27"/>
      <c r="K6" s="27"/>
      <c r="L6" s="27" t="s">
        <v>169</v>
      </c>
      <c r="M6" s="27"/>
      <c r="N6" s="27"/>
    </row>
    <row r="7" spans="1:14">
      <c r="B7" s="1" t="s">
        <v>185</v>
      </c>
      <c r="C7" s="5">
        <f>C2/30*100</f>
        <v>50</v>
      </c>
      <c r="D7" s="5">
        <f t="shared" ref="D7:N7" si="0">D2/30*100</f>
        <v>53.333333333333336</v>
      </c>
      <c r="E7" s="5">
        <f t="shared" si="0"/>
        <v>46.666666666666664</v>
      </c>
      <c r="F7" s="5">
        <f t="shared" si="0"/>
        <v>63.333333333333329</v>
      </c>
      <c r="G7" s="5">
        <f t="shared" si="0"/>
        <v>63.333333333333329</v>
      </c>
      <c r="H7" s="5">
        <f t="shared" si="0"/>
        <v>56.666666666666664</v>
      </c>
      <c r="I7" s="5">
        <f t="shared" si="0"/>
        <v>30</v>
      </c>
      <c r="J7" s="5">
        <f t="shared" si="0"/>
        <v>26.666666666666668</v>
      </c>
      <c r="K7" s="5">
        <f t="shared" si="0"/>
        <v>26.666666666666668</v>
      </c>
      <c r="L7" s="5">
        <f t="shared" si="0"/>
        <v>20</v>
      </c>
      <c r="M7" s="5">
        <f t="shared" si="0"/>
        <v>20</v>
      </c>
      <c r="N7" s="5">
        <f t="shared" si="0"/>
        <v>26.666666666666668</v>
      </c>
    </row>
    <row r="8" spans="1:14">
      <c r="B8" s="1" t="s">
        <v>186</v>
      </c>
      <c r="C8" s="5">
        <f t="shared" ref="C8:N9" si="1">C3/30*100</f>
        <v>30</v>
      </c>
      <c r="D8" s="5">
        <f t="shared" si="1"/>
        <v>23.333333333333332</v>
      </c>
      <c r="E8" s="5">
        <f t="shared" si="1"/>
        <v>33.333333333333329</v>
      </c>
      <c r="F8" s="5">
        <f t="shared" si="1"/>
        <v>16.666666666666664</v>
      </c>
      <c r="G8" s="5">
        <f t="shared" si="1"/>
        <v>26.666666666666668</v>
      </c>
      <c r="H8" s="5">
        <f t="shared" si="1"/>
        <v>26.666666666666668</v>
      </c>
      <c r="I8" s="5">
        <f t="shared" si="1"/>
        <v>40</v>
      </c>
      <c r="J8" s="5">
        <f t="shared" si="1"/>
        <v>36.666666666666664</v>
      </c>
      <c r="K8" s="5">
        <f t="shared" si="1"/>
        <v>36.666666666666664</v>
      </c>
      <c r="L8" s="5">
        <f t="shared" si="1"/>
        <v>30</v>
      </c>
      <c r="M8" s="5">
        <f t="shared" si="1"/>
        <v>33.333333333333329</v>
      </c>
      <c r="N8" s="5">
        <f t="shared" si="1"/>
        <v>36.666666666666664</v>
      </c>
    </row>
    <row r="9" spans="1:14">
      <c r="B9" s="1" t="s">
        <v>187</v>
      </c>
      <c r="C9" s="5">
        <f t="shared" si="1"/>
        <v>20</v>
      </c>
      <c r="D9" s="5">
        <f t="shared" si="1"/>
        <v>23.333333333333332</v>
      </c>
      <c r="E9" s="5">
        <f t="shared" si="1"/>
        <v>20</v>
      </c>
      <c r="F9" s="5">
        <f t="shared" si="1"/>
        <v>20</v>
      </c>
      <c r="G9" s="5">
        <f t="shared" si="1"/>
        <v>10</v>
      </c>
      <c r="H9" s="5">
        <f t="shared" si="1"/>
        <v>16.666666666666664</v>
      </c>
      <c r="I9" s="5">
        <f t="shared" si="1"/>
        <v>30</v>
      </c>
      <c r="J9" s="5">
        <f t="shared" si="1"/>
        <v>36.666666666666664</v>
      </c>
      <c r="K9" s="5">
        <f t="shared" si="1"/>
        <v>36.666666666666664</v>
      </c>
      <c r="L9" s="5">
        <f t="shared" si="1"/>
        <v>50</v>
      </c>
      <c r="M9" s="5">
        <f t="shared" si="1"/>
        <v>46.666666666666664</v>
      </c>
      <c r="N9" s="5">
        <f t="shared" si="1"/>
        <v>36.666666666666664</v>
      </c>
    </row>
    <row r="11" spans="1:14">
      <c r="C11" s="1">
        <v>50</v>
      </c>
      <c r="E11" s="1" t="s">
        <v>78</v>
      </c>
    </row>
    <row r="12" spans="1:14">
      <c r="C12" s="1">
        <v>53.333333333333336</v>
      </c>
      <c r="E12" s="1" t="s">
        <v>185</v>
      </c>
    </row>
    <row r="13" spans="1:14">
      <c r="C13" s="1">
        <v>46.666666666666664</v>
      </c>
      <c r="F13" s="1" t="s">
        <v>79</v>
      </c>
      <c r="G13" s="1" t="s">
        <v>80</v>
      </c>
      <c r="H13" s="1" t="s">
        <v>81</v>
      </c>
      <c r="I13" s="1" t="s">
        <v>82</v>
      </c>
      <c r="J13" s="1" t="s">
        <v>83</v>
      </c>
      <c r="L13" s="1" t="s">
        <v>84</v>
      </c>
      <c r="M13" s="1" t="s">
        <v>85</v>
      </c>
    </row>
    <row r="14" spans="1:14">
      <c r="C14" s="1">
        <v>63.333333333333329</v>
      </c>
      <c r="J14" s="1" t="s">
        <v>86</v>
      </c>
      <c r="K14" s="1" t="s">
        <v>87</v>
      </c>
    </row>
    <row r="15" spans="1:14">
      <c r="C15" s="1">
        <v>63.333333333333329</v>
      </c>
      <c r="D15" s="1" t="s">
        <v>65</v>
      </c>
      <c r="E15" s="1">
        <v>1</v>
      </c>
      <c r="F15" s="1">
        <v>3</v>
      </c>
      <c r="G15" s="1">
        <v>50</v>
      </c>
      <c r="H15" s="1">
        <v>3.3333300000000001</v>
      </c>
      <c r="I15" s="1">
        <v>1.9245000000000001</v>
      </c>
      <c r="J15" s="1">
        <v>41.719499999999996</v>
      </c>
      <c r="K15" s="1">
        <v>58.280500000000004</v>
      </c>
      <c r="L15" s="1">
        <v>46.67</v>
      </c>
      <c r="M15" s="1">
        <v>53.33</v>
      </c>
    </row>
    <row r="16" spans="1:14">
      <c r="C16" s="1">
        <v>56.666666666666664</v>
      </c>
      <c r="D16" s="1" t="s">
        <v>63</v>
      </c>
      <c r="E16" s="1">
        <v>2</v>
      </c>
      <c r="F16" s="1">
        <v>3</v>
      </c>
      <c r="G16" s="1">
        <v>61.1111</v>
      </c>
      <c r="H16" s="1">
        <v>3.8490000000000002</v>
      </c>
      <c r="I16" s="1">
        <v>2.2222200000000001</v>
      </c>
      <c r="J16" s="1">
        <v>51.549700000000001</v>
      </c>
      <c r="K16" s="1">
        <v>70.672600000000003</v>
      </c>
      <c r="L16" s="1">
        <v>56.67</v>
      </c>
      <c r="M16" s="1">
        <v>63.33</v>
      </c>
    </row>
    <row r="17" spans="2:13">
      <c r="C17" s="1">
        <v>30</v>
      </c>
      <c r="D17" s="1" t="s">
        <v>64</v>
      </c>
      <c r="E17" s="1">
        <v>3</v>
      </c>
      <c r="F17" s="1">
        <v>3</v>
      </c>
      <c r="G17" s="1">
        <v>27.777799999999999</v>
      </c>
      <c r="H17" s="1">
        <v>1.9245000000000001</v>
      </c>
      <c r="I17" s="1">
        <v>1.11111</v>
      </c>
      <c r="J17" s="1">
        <v>22.9971</v>
      </c>
      <c r="K17" s="1">
        <v>32.558500000000002</v>
      </c>
      <c r="L17" s="1">
        <v>26.67</v>
      </c>
      <c r="M17" s="1">
        <v>30</v>
      </c>
    </row>
    <row r="18" spans="2:13">
      <c r="C18" s="1">
        <v>26.666666666666668</v>
      </c>
      <c r="D18" s="1" t="s">
        <v>64</v>
      </c>
      <c r="E18" s="1">
        <v>4</v>
      </c>
      <c r="F18" s="1">
        <v>3</v>
      </c>
      <c r="G18" s="1">
        <v>22.222200000000001</v>
      </c>
      <c r="H18" s="1">
        <v>3.8490000000000002</v>
      </c>
      <c r="I18" s="1">
        <v>2.2222200000000001</v>
      </c>
      <c r="J18" s="1">
        <v>12.6608</v>
      </c>
      <c r="K18" s="1">
        <v>31.7837</v>
      </c>
      <c r="L18" s="1">
        <v>20</v>
      </c>
      <c r="M18" s="1">
        <v>26.67</v>
      </c>
    </row>
    <row r="19" spans="2:13">
      <c r="C19" s="1">
        <v>26.666666666666668</v>
      </c>
      <c r="E19" s="1" t="s">
        <v>88</v>
      </c>
      <c r="F19" s="1">
        <v>12</v>
      </c>
      <c r="G19" s="1">
        <v>40.277799999999999</v>
      </c>
      <c r="H19" s="1">
        <v>16.845009999999998</v>
      </c>
      <c r="I19" s="1">
        <v>4.86273</v>
      </c>
      <c r="J19" s="1">
        <v>29.574999999999999</v>
      </c>
      <c r="K19" s="1">
        <v>50.980600000000003</v>
      </c>
      <c r="L19" s="1">
        <v>20</v>
      </c>
      <c r="M19" s="1">
        <v>63.33</v>
      </c>
    </row>
    <row r="20" spans="2:13">
      <c r="C20" s="1">
        <v>20</v>
      </c>
    </row>
    <row r="21" spans="2:13">
      <c r="C21" s="1">
        <v>20</v>
      </c>
    </row>
    <row r="22" spans="2:13">
      <c r="C22" s="1">
        <v>26.666666666666668</v>
      </c>
    </row>
    <row r="24" spans="2:13">
      <c r="B24" s="5"/>
      <c r="C24" s="1">
        <v>30</v>
      </c>
      <c r="E24" s="1" t="s">
        <v>78</v>
      </c>
    </row>
    <row r="25" spans="2:13">
      <c r="B25" s="5"/>
      <c r="C25" s="1">
        <v>23.333333333333332</v>
      </c>
      <c r="E25" s="1" t="s">
        <v>186</v>
      </c>
    </row>
    <row r="26" spans="2:13">
      <c r="B26" s="5"/>
      <c r="C26" s="1">
        <v>33.333333333333329</v>
      </c>
      <c r="F26" s="1" t="s">
        <v>79</v>
      </c>
      <c r="G26" s="1" t="s">
        <v>80</v>
      </c>
      <c r="H26" s="1" t="s">
        <v>81</v>
      </c>
      <c r="I26" s="1" t="s">
        <v>82</v>
      </c>
      <c r="J26" s="1" t="s">
        <v>83</v>
      </c>
      <c r="L26" s="1" t="s">
        <v>84</v>
      </c>
      <c r="M26" s="1" t="s">
        <v>85</v>
      </c>
    </row>
    <row r="27" spans="2:13">
      <c r="B27" s="5"/>
      <c r="C27" s="1">
        <v>16.666666666666664</v>
      </c>
      <c r="J27" s="1" t="s">
        <v>86</v>
      </c>
      <c r="K27" s="1" t="s">
        <v>87</v>
      </c>
    </row>
    <row r="28" spans="2:13">
      <c r="B28" s="5"/>
      <c r="C28" s="1">
        <v>26.666666666666668</v>
      </c>
      <c r="D28" s="1" t="s">
        <v>177</v>
      </c>
      <c r="E28" s="1">
        <v>1</v>
      </c>
      <c r="F28" s="1">
        <v>3</v>
      </c>
      <c r="G28" s="1">
        <v>28.8889</v>
      </c>
      <c r="H28" s="1">
        <v>5.0917500000000002</v>
      </c>
      <c r="I28" s="1">
        <v>2.9397199999999999</v>
      </c>
      <c r="J28" s="1">
        <v>16.240300000000001</v>
      </c>
      <c r="K28" s="1">
        <v>41.537500000000001</v>
      </c>
      <c r="L28" s="1">
        <v>23.33</v>
      </c>
      <c r="M28" s="1">
        <v>33.33</v>
      </c>
    </row>
    <row r="29" spans="2:13">
      <c r="B29" s="5"/>
      <c r="C29" s="1">
        <v>26.666666666666668</v>
      </c>
      <c r="D29" s="1" t="s">
        <v>64</v>
      </c>
      <c r="E29" s="1">
        <v>2</v>
      </c>
      <c r="F29" s="1">
        <v>3</v>
      </c>
      <c r="G29" s="1">
        <v>23.333300000000001</v>
      </c>
      <c r="H29" s="1">
        <v>5.7735000000000003</v>
      </c>
      <c r="I29" s="1">
        <v>3.3333300000000001</v>
      </c>
      <c r="J29" s="1">
        <v>8.9911999999999992</v>
      </c>
      <c r="K29" s="1">
        <v>37.6755</v>
      </c>
      <c r="L29" s="1">
        <v>16.670000000000002</v>
      </c>
      <c r="M29" s="1">
        <v>26.67</v>
      </c>
    </row>
    <row r="30" spans="2:13">
      <c r="B30" s="5"/>
      <c r="C30" s="1">
        <v>40</v>
      </c>
      <c r="D30" s="1" t="s">
        <v>63</v>
      </c>
      <c r="E30" s="1">
        <v>3</v>
      </c>
      <c r="F30" s="1">
        <v>3</v>
      </c>
      <c r="G30" s="1">
        <v>37.777799999999999</v>
      </c>
      <c r="H30" s="1">
        <v>1.9245000000000001</v>
      </c>
      <c r="I30" s="1">
        <v>1.11111</v>
      </c>
      <c r="J30" s="1">
        <v>32.997100000000003</v>
      </c>
      <c r="K30" s="1">
        <v>42.558500000000002</v>
      </c>
      <c r="L30" s="1">
        <v>36.67</v>
      </c>
      <c r="M30" s="1">
        <v>40</v>
      </c>
    </row>
    <row r="31" spans="2:13">
      <c r="B31" s="5"/>
      <c r="C31" s="1">
        <v>36.666666666666664</v>
      </c>
      <c r="D31" s="1" t="s">
        <v>178</v>
      </c>
      <c r="E31" s="1">
        <v>4</v>
      </c>
      <c r="F31" s="1">
        <v>3</v>
      </c>
      <c r="G31" s="1">
        <v>33.333300000000001</v>
      </c>
      <c r="H31" s="1">
        <v>3.3333300000000001</v>
      </c>
      <c r="I31" s="1">
        <v>1.9245000000000001</v>
      </c>
      <c r="J31" s="1">
        <v>25.052900000000001</v>
      </c>
      <c r="K31" s="1">
        <v>41.613799999999998</v>
      </c>
      <c r="L31" s="1">
        <v>30</v>
      </c>
      <c r="M31" s="1">
        <v>36.67</v>
      </c>
    </row>
    <row r="32" spans="2:13">
      <c r="B32" s="5"/>
      <c r="C32" s="1">
        <v>36.666666666666664</v>
      </c>
      <c r="E32" s="1" t="s">
        <v>88</v>
      </c>
      <c r="F32" s="1">
        <v>12</v>
      </c>
      <c r="G32" s="1">
        <v>30.833300000000001</v>
      </c>
      <c r="H32" s="1">
        <v>6.6855799999999999</v>
      </c>
      <c r="I32" s="1">
        <v>1.9299599999999999</v>
      </c>
      <c r="J32" s="1">
        <v>26.5855</v>
      </c>
      <c r="K32" s="1">
        <v>35.081099999999999</v>
      </c>
      <c r="L32" s="1">
        <v>16.670000000000002</v>
      </c>
      <c r="M32" s="1">
        <v>40</v>
      </c>
    </row>
    <row r="33" spans="2:13">
      <c r="B33" s="5"/>
      <c r="C33" s="1">
        <v>30</v>
      </c>
    </row>
    <row r="34" spans="2:13">
      <c r="B34" s="5"/>
      <c r="C34" s="1">
        <v>33.333333333333329</v>
      </c>
    </row>
    <row r="35" spans="2:13">
      <c r="B35" s="5"/>
      <c r="C35" s="1">
        <v>36.666666666666664</v>
      </c>
    </row>
    <row r="37" spans="2:13">
      <c r="B37" s="5"/>
      <c r="C37" s="1">
        <v>20</v>
      </c>
      <c r="E37" s="1" t="s">
        <v>78</v>
      </c>
    </row>
    <row r="38" spans="2:13">
      <c r="B38" s="5"/>
      <c r="C38" s="1">
        <v>23.333333333333332</v>
      </c>
      <c r="E38" s="1" t="s">
        <v>187</v>
      </c>
    </row>
    <row r="39" spans="2:13">
      <c r="B39" s="5"/>
      <c r="C39" s="1">
        <v>20</v>
      </c>
      <c r="F39" s="1" t="s">
        <v>79</v>
      </c>
      <c r="G39" s="1" t="s">
        <v>80</v>
      </c>
      <c r="H39" s="1" t="s">
        <v>81</v>
      </c>
      <c r="I39" s="1" t="s">
        <v>82</v>
      </c>
      <c r="J39" s="1" t="s">
        <v>83</v>
      </c>
      <c r="L39" s="1" t="s">
        <v>84</v>
      </c>
      <c r="M39" s="1" t="s">
        <v>85</v>
      </c>
    </row>
    <row r="40" spans="2:13">
      <c r="B40" s="5"/>
      <c r="C40" s="1">
        <v>20</v>
      </c>
      <c r="J40" s="1" t="s">
        <v>86</v>
      </c>
      <c r="K40" s="1" t="s">
        <v>87</v>
      </c>
    </row>
    <row r="41" spans="2:13">
      <c r="B41" s="5"/>
      <c r="C41" s="1">
        <v>10</v>
      </c>
      <c r="D41" s="1" t="s">
        <v>64</v>
      </c>
      <c r="E41" s="1">
        <v>1</v>
      </c>
      <c r="F41" s="1">
        <v>3</v>
      </c>
      <c r="G41" s="1">
        <v>21.1111</v>
      </c>
      <c r="H41" s="1">
        <v>1.9245000000000001</v>
      </c>
      <c r="I41" s="1">
        <v>1.11111</v>
      </c>
      <c r="J41" s="1">
        <v>16.330400000000001</v>
      </c>
      <c r="K41" s="1">
        <v>25.8918</v>
      </c>
      <c r="L41" s="1">
        <v>20</v>
      </c>
      <c r="M41" s="1">
        <v>23.33</v>
      </c>
    </row>
    <row r="42" spans="2:13">
      <c r="B42" s="5"/>
      <c r="C42" s="1">
        <v>16.666666666666664</v>
      </c>
      <c r="D42" s="1" t="s">
        <v>64</v>
      </c>
      <c r="E42" s="1">
        <v>2</v>
      </c>
      <c r="F42" s="1">
        <v>3</v>
      </c>
      <c r="G42" s="1">
        <v>15.5556</v>
      </c>
      <c r="H42" s="1">
        <v>5.0917500000000002</v>
      </c>
      <c r="I42" s="1">
        <v>2.9397199999999999</v>
      </c>
      <c r="J42" s="1">
        <v>2.9068999999999998</v>
      </c>
      <c r="K42" s="1">
        <v>28.2042</v>
      </c>
      <c r="L42" s="1">
        <v>10</v>
      </c>
      <c r="M42" s="1">
        <v>20</v>
      </c>
    </row>
    <row r="43" spans="2:13">
      <c r="B43" s="5"/>
      <c r="C43" s="1">
        <v>30</v>
      </c>
      <c r="D43" s="1" t="s">
        <v>65</v>
      </c>
      <c r="E43" s="1">
        <v>3</v>
      </c>
      <c r="F43" s="1">
        <v>3</v>
      </c>
      <c r="G43" s="1">
        <v>34.444400000000002</v>
      </c>
      <c r="H43" s="1">
        <v>3.8490000000000002</v>
      </c>
      <c r="I43" s="1">
        <v>2.2222200000000001</v>
      </c>
      <c r="J43" s="1">
        <v>24.882999999999999</v>
      </c>
      <c r="K43" s="1">
        <v>44.005899999999997</v>
      </c>
      <c r="L43" s="1">
        <v>30</v>
      </c>
      <c r="M43" s="1">
        <v>36.67</v>
      </c>
    </row>
    <row r="44" spans="2:13">
      <c r="B44" s="5"/>
      <c r="C44" s="1">
        <v>36.666666666666664</v>
      </c>
      <c r="D44" s="1" t="s">
        <v>63</v>
      </c>
      <c r="E44" s="1">
        <v>4</v>
      </c>
      <c r="F44" s="1">
        <v>3</v>
      </c>
      <c r="G44" s="1">
        <v>44.444400000000002</v>
      </c>
      <c r="H44" s="1">
        <v>6.9388899999999998</v>
      </c>
      <c r="I44" s="1">
        <v>4.00617</v>
      </c>
      <c r="J44" s="1">
        <v>27.2073</v>
      </c>
      <c r="K44" s="1">
        <v>61.681600000000003</v>
      </c>
      <c r="L44" s="1">
        <v>36.67</v>
      </c>
      <c r="M44" s="1">
        <v>50</v>
      </c>
    </row>
    <row r="45" spans="2:13">
      <c r="B45" s="5"/>
      <c r="C45" s="1">
        <v>36.666666666666664</v>
      </c>
      <c r="E45" s="1" t="s">
        <v>88</v>
      </c>
      <c r="F45" s="1">
        <v>12</v>
      </c>
      <c r="G45" s="1">
        <v>28.8889</v>
      </c>
      <c r="H45" s="1">
        <v>12.49916</v>
      </c>
      <c r="I45" s="1">
        <v>3.6082000000000001</v>
      </c>
      <c r="J45" s="1">
        <v>20.947299999999998</v>
      </c>
      <c r="K45" s="1">
        <v>36.830500000000001</v>
      </c>
      <c r="L45" s="1">
        <v>10</v>
      </c>
      <c r="M45" s="1">
        <v>50</v>
      </c>
    </row>
    <row r="46" spans="2:13">
      <c r="B46" s="5"/>
      <c r="C46" s="1">
        <v>50</v>
      </c>
    </row>
    <row r="47" spans="2:13">
      <c r="B47" s="5"/>
      <c r="C47" s="1">
        <v>46.666666666666664</v>
      </c>
    </row>
    <row r="48" spans="2:13">
      <c r="B48" s="5"/>
      <c r="C48" s="1">
        <v>36.666666666666664</v>
      </c>
    </row>
    <row r="49" spans="1:21">
      <c r="B49" s="5"/>
    </row>
    <row r="50" spans="1:21">
      <c r="A50" s="7" t="s">
        <v>174</v>
      </c>
      <c r="B50" s="5"/>
      <c r="C50" s="27" t="s">
        <v>163</v>
      </c>
      <c r="D50" s="27"/>
      <c r="E50" s="27"/>
      <c r="F50" s="27" t="s">
        <v>165</v>
      </c>
      <c r="G50" s="27"/>
      <c r="H50" s="27"/>
      <c r="I50" s="27" t="s">
        <v>167</v>
      </c>
      <c r="J50" s="27"/>
      <c r="K50" s="27"/>
      <c r="L50" s="27" t="s">
        <v>169</v>
      </c>
      <c r="M50" s="27"/>
      <c r="N50" s="27"/>
    </row>
    <row r="51" spans="1:21">
      <c r="B51" s="1" t="s">
        <v>185</v>
      </c>
      <c r="C51" s="1">
        <v>14</v>
      </c>
      <c r="D51" s="1">
        <v>11</v>
      </c>
      <c r="E51" s="1">
        <v>10</v>
      </c>
      <c r="F51" s="1">
        <v>12</v>
      </c>
      <c r="G51" s="1">
        <v>13</v>
      </c>
      <c r="H51" s="1">
        <v>15</v>
      </c>
      <c r="I51" s="1">
        <v>9</v>
      </c>
      <c r="J51" s="1">
        <v>11</v>
      </c>
      <c r="K51" s="1">
        <v>9</v>
      </c>
      <c r="L51" s="1">
        <v>7</v>
      </c>
      <c r="M51" s="1">
        <v>6</v>
      </c>
      <c r="N51" s="1">
        <v>6</v>
      </c>
    </row>
    <row r="52" spans="1:21">
      <c r="B52" s="1" t="s">
        <v>186</v>
      </c>
      <c r="C52" s="1">
        <v>14</v>
      </c>
      <c r="D52" s="1">
        <v>14</v>
      </c>
      <c r="E52" s="1">
        <v>17</v>
      </c>
      <c r="F52" s="1">
        <v>14</v>
      </c>
      <c r="G52" s="1">
        <v>14</v>
      </c>
      <c r="H52" s="1">
        <v>12</v>
      </c>
      <c r="I52" s="1">
        <v>9</v>
      </c>
      <c r="J52" s="1">
        <v>11</v>
      </c>
      <c r="K52" s="1">
        <v>12</v>
      </c>
      <c r="L52" s="1">
        <v>10</v>
      </c>
      <c r="M52" s="1">
        <v>12</v>
      </c>
      <c r="N52" s="1">
        <v>10</v>
      </c>
      <c r="S52" s="20"/>
      <c r="T52" s="20"/>
      <c r="U52" s="20"/>
    </row>
    <row r="53" spans="1:21">
      <c r="B53" s="1" t="s">
        <v>187</v>
      </c>
      <c r="C53" s="1">
        <v>2</v>
      </c>
      <c r="D53" s="1">
        <v>5</v>
      </c>
      <c r="E53" s="1">
        <v>3</v>
      </c>
      <c r="F53" s="1">
        <v>4</v>
      </c>
      <c r="G53" s="1">
        <v>3</v>
      </c>
      <c r="H53" s="1">
        <v>3</v>
      </c>
      <c r="I53" s="1">
        <v>12</v>
      </c>
      <c r="J53" s="1">
        <v>8</v>
      </c>
      <c r="K53" s="1">
        <v>9</v>
      </c>
      <c r="L53" s="1">
        <v>13</v>
      </c>
      <c r="M53" s="1">
        <v>12</v>
      </c>
      <c r="N53" s="1">
        <v>14</v>
      </c>
    </row>
    <row r="55" spans="1:21">
      <c r="C55" s="27" t="s">
        <v>163</v>
      </c>
      <c r="D55" s="27"/>
      <c r="E55" s="27"/>
      <c r="F55" s="27" t="s">
        <v>165</v>
      </c>
      <c r="G55" s="27"/>
      <c r="H55" s="27"/>
      <c r="I55" s="27" t="s">
        <v>167</v>
      </c>
      <c r="J55" s="27"/>
      <c r="K55" s="27"/>
      <c r="L55" s="27" t="s">
        <v>169</v>
      </c>
      <c r="M55" s="27"/>
      <c r="N55" s="27"/>
    </row>
    <row r="56" spans="1:21">
      <c r="B56" s="1" t="s">
        <v>185</v>
      </c>
      <c r="C56" s="5">
        <f>C51/30*100</f>
        <v>46.666666666666664</v>
      </c>
      <c r="D56" s="5">
        <f t="shared" ref="D56:N56" si="2">D51/30*100</f>
        <v>36.666666666666664</v>
      </c>
      <c r="E56" s="5">
        <f t="shared" si="2"/>
        <v>33.333333333333329</v>
      </c>
      <c r="F56" s="5">
        <f t="shared" si="2"/>
        <v>40</v>
      </c>
      <c r="G56" s="5">
        <f t="shared" si="2"/>
        <v>43.333333333333336</v>
      </c>
      <c r="H56" s="5">
        <f t="shared" si="2"/>
        <v>50</v>
      </c>
      <c r="I56" s="5">
        <f t="shared" si="2"/>
        <v>30</v>
      </c>
      <c r="J56" s="5">
        <f t="shared" si="2"/>
        <v>36.666666666666664</v>
      </c>
      <c r="K56" s="5">
        <f t="shared" si="2"/>
        <v>30</v>
      </c>
      <c r="L56" s="5">
        <f t="shared" si="2"/>
        <v>23.333333333333332</v>
      </c>
      <c r="M56" s="5">
        <f t="shared" si="2"/>
        <v>20</v>
      </c>
      <c r="N56" s="5">
        <f t="shared" si="2"/>
        <v>20</v>
      </c>
    </row>
    <row r="57" spans="1:21">
      <c r="B57" s="1" t="s">
        <v>186</v>
      </c>
      <c r="C57" s="5">
        <f t="shared" ref="C57:N58" si="3">C52/30*100</f>
        <v>46.666666666666664</v>
      </c>
      <c r="D57" s="5">
        <f t="shared" si="3"/>
        <v>46.666666666666664</v>
      </c>
      <c r="E57" s="5">
        <f t="shared" si="3"/>
        <v>56.666666666666664</v>
      </c>
      <c r="F57" s="5">
        <f t="shared" si="3"/>
        <v>46.666666666666664</v>
      </c>
      <c r="G57" s="5">
        <f t="shared" si="3"/>
        <v>46.666666666666664</v>
      </c>
      <c r="H57" s="5">
        <f t="shared" si="3"/>
        <v>40</v>
      </c>
      <c r="I57" s="5">
        <f t="shared" si="3"/>
        <v>30</v>
      </c>
      <c r="J57" s="5">
        <f t="shared" si="3"/>
        <v>36.666666666666664</v>
      </c>
      <c r="K57" s="5">
        <f t="shared" si="3"/>
        <v>40</v>
      </c>
      <c r="L57" s="5">
        <f t="shared" si="3"/>
        <v>33.333333333333329</v>
      </c>
      <c r="M57" s="5">
        <f t="shared" si="3"/>
        <v>40</v>
      </c>
      <c r="N57" s="5">
        <f t="shared" si="3"/>
        <v>33.333333333333329</v>
      </c>
    </row>
    <row r="58" spans="1:21">
      <c r="B58" s="1" t="s">
        <v>187</v>
      </c>
      <c r="C58" s="5">
        <f t="shared" si="3"/>
        <v>6.666666666666667</v>
      </c>
      <c r="D58" s="5">
        <f t="shared" si="3"/>
        <v>16.666666666666664</v>
      </c>
      <c r="E58" s="5">
        <f t="shared" si="3"/>
        <v>10</v>
      </c>
      <c r="F58" s="5">
        <f t="shared" si="3"/>
        <v>13.333333333333334</v>
      </c>
      <c r="G58" s="5">
        <f t="shared" si="3"/>
        <v>10</v>
      </c>
      <c r="H58" s="5">
        <f t="shared" si="3"/>
        <v>10</v>
      </c>
      <c r="I58" s="5">
        <f t="shared" si="3"/>
        <v>40</v>
      </c>
      <c r="J58" s="5">
        <f t="shared" si="3"/>
        <v>26.666666666666668</v>
      </c>
      <c r="K58" s="5">
        <f t="shared" si="3"/>
        <v>30</v>
      </c>
      <c r="L58" s="5">
        <f t="shared" si="3"/>
        <v>43.333333333333336</v>
      </c>
      <c r="M58" s="5">
        <f t="shared" si="3"/>
        <v>40</v>
      </c>
      <c r="N58" s="5">
        <f t="shared" si="3"/>
        <v>46.666666666666664</v>
      </c>
    </row>
    <row r="61" spans="1:21">
      <c r="C61" s="1">
        <v>46.666666666666664</v>
      </c>
      <c r="E61" s="1" t="s">
        <v>78</v>
      </c>
    </row>
    <row r="62" spans="1:21">
      <c r="C62" s="1">
        <v>36.666666666666664</v>
      </c>
      <c r="E62" s="1" t="s">
        <v>185</v>
      </c>
    </row>
    <row r="63" spans="1:21">
      <c r="C63" s="1">
        <v>33.333333333333329</v>
      </c>
      <c r="F63" s="1" t="s">
        <v>79</v>
      </c>
      <c r="G63" s="1" t="s">
        <v>80</v>
      </c>
      <c r="H63" s="1" t="s">
        <v>81</v>
      </c>
      <c r="I63" s="1" t="s">
        <v>82</v>
      </c>
      <c r="J63" s="1" t="s">
        <v>83</v>
      </c>
      <c r="L63" s="1" t="s">
        <v>84</v>
      </c>
      <c r="M63" s="1" t="s">
        <v>85</v>
      </c>
    </row>
    <row r="64" spans="1:21">
      <c r="C64" s="1">
        <v>40</v>
      </c>
      <c r="J64" s="1" t="s">
        <v>86</v>
      </c>
      <c r="K64" s="1" t="s">
        <v>87</v>
      </c>
    </row>
    <row r="65" spans="3:13">
      <c r="C65" s="1">
        <v>43.333333333333336</v>
      </c>
      <c r="D65" s="1" t="s">
        <v>178</v>
      </c>
      <c r="E65" s="1">
        <v>1</v>
      </c>
      <c r="F65" s="1">
        <v>3</v>
      </c>
      <c r="G65" s="1">
        <v>38.8889</v>
      </c>
      <c r="H65" s="1">
        <v>6.9388899999999998</v>
      </c>
      <c r="I65" s="1">
        <v>4.00617</v>
      </c>
      <c r="J65" s="1">
        <v>21.651700000000002</v>
      </c>
      <c r="K65" s="1">
        <v>56.125999999999998</v>
      </c>
      <c r="L65" s="1">
        <v>33.33</v>
      </c>
      <c r="M65" s="1">
        <v>46.67</v>
      </c>
    </row>
    <row r="66" spans="3:13">
      <c r="C66" s="1">
        <v>50</v>
      </c>
      <c r="D66" s="1" t="s">
        <v>63</v>
      </c>
      <c r="E66" s="1">
        <v>2</v>
      </c>
      <c r="F66" s="1">
        <v>3</v>
      </c>
      <c r="G66" s="1">
        <v>44.444400000000002</v>
      </c>
      <c r="H66" s="1">
        <v>5.0917500000000002</v>
      </c>
      <c r="I66" s="1">
        <v>2.9397199999999999</v>
      </c>
      <c r="J66" s="1">
        <v>31.7958</v>
      </c>
      <c r="K66" s="1">
        <v>57.0931</v>
      </c>
      <c r="L66" s="1">
        <v>40</v>
      </c>
      <c r="M66" s="1">
        <v>50</v>
      </c>
    </row>
    <row r="67" spans="3:13">
      <c r="C67" s="1">
        <v>30</v>
      </c>
      <c r="D67" s="1" t="s">
        <v>65</v>
      </c>
      <c r="E67" s="1">
        <v>3</v>
      </c>
      <c r="F67" s="1">
        <v>3</v>
      </c>
      <c r="G67" s="1">
        <v>32.222200000000001</v>
      </c>
      <c r="H67" s="1">
        <v>3.8490000000000002</v>
      </c>
      <c r="I67" s="1">
        <v>2.2222200000000001</v>
      </c>
      <c r="J67" s="1">
        <v>22.660799999999998</v>
      </c>
      <c r="K67" s="1">
        <v>41.783700000000003</v>
      </c>
      <c r="L67" s="1">
        <v>30</v>
      </c>
      <c r="M67" s="1">
        <v>36.67</v>
      </c>
    </row>
    <row r="68" spans="3:13">
      <c r="C68" s="1">
        <v>36.666666666666664</v>
      </c>
      <c r="D68" s="1" t="s">
        <v>64</v>
      </c>
      <c r="E68" s="1">
        <v>4</v>
      </c>
      <c r="F68" s="1">
        <v>3</v>
      </c>
      <c r="G68" s="1">
        <v>21.1111</v>
      </c>
      <c r="H68" s="1">
        <v>1.9245000000000001</v>
      </c>
      <c r="I68" s="1">
        <v>1.11111</v>
      </c>
      <c r="J68" s="1">
        <v>16.330400000000001</v>
      </c>
      <c r="K68" s="1">
        <v>25.8918</v>
      </c>
      <c r="L68" s="1">
        <v>20</v>
      </c>
      <c r="M68" s="1">
        <v>23.33</v>
      </c>
    </row>
    <row r="69" spans="3:13">
      <c r="C69" s="1">
        <v>30</v>
      </c>
      <c r="E69" s="1" t="s">
        <v>88</v>
      </c>
      <c r="F69" s="1">
        <v>12</v>
      </c>
      <c r="G69" s="1">
        <v>34.166699999999999</v>
      </c>
      <c r="H69" s="1">
        <v>9.9620499999999996</v>
      </c>
      <c r="I69" s="1">
        <v>2.8757999999999999</v>
      </c>
      <c r="J69" s="1">
        <v>27.8371</v>
      </c>
      <c r="K69" s="1">
        <v>40.496299999999998</v>
      </c>
      <c r="L69" s="1">
        <v>20</v>
      </c>
      <c r="M69" s="1">
        <v>50</v>
      </c>
    </row>
    <row r="70" spans="3:13">
      <c r="C70" s="1">
        <v>23.333333333333332</v>
      </c>
    </row>
    <row r="71" spans="3:13">
      <c r="C71" s="1">
        <v>20</v>
      </c>
    </row>
    <row r="72" spans="3:13">
      <c r="C72" s="1">
        <v>20</v>
      </c>
    </row>
    <row r="74" spans="3:13">
      <c r="C74" s="5">
        <v>46.666666666666664</v>
      </c>
      <c r="E74" s="1" t="s">
        <v>78</v>
      </c>
    </row>
    <row r="75" spans="3:13">
      <c r="C75" s="5">
        <v>46.666666666666664</v>
      </c>
      <c r="E75" s="1" t="s">
        <v>186</v>
      </c>
    </row>
    <row r="76" spans="3:13">
      <c r="C76" s="5">
        <v>56.666666666666664</v>
      </c>
      <c r="F76" s="1" t="s">
        <v>79</v>
      </c>
      <c r="G76" s="1" t="s">
        <v>80</v>
      </c>
      <c r="H76" s="1" t="s">
        <v>81</v>
      </c>
      <c r="I76" s="1" t="s">
        <v>82</v>
      </c>
      <c r="J76" s="1" t="s">
        <v>83</v>
      </c>
      <c r="L76" s="1" t="s">
        <v>84</v>
      </c>
      <c r="M76" s="1" t="s">
        <v>85</v>
      </c>
    </row>
    <row r="77" spans="3:13">
      <c r="C77" s="5">
        <v>46.666666666666664</v>
      </c>
      <c r="J77" s="1" t="s">
        <v>86</v>
      </c>
      <c r="K77" s="1" t="s">
        <v>87</v>
      </c>
    </row>
    <row r="78" spans="3:13">
      <c r="C78" s="5">
        <v>46.666666666666664</v>
      </c>
      <c r="D78" s="1" t="s">
        <v>63</v>
      </c>
      <c r="E78" s="1">
        <v>1</v>
      </c>
      <c r="F78" s="1">
        <v>3</v>
      </c>
      <c r="G78" s="1">
        <v>50</v>
      </c>
      <c r="H78" s="1">
        <v>5.7735000000000003</v>
      </c>
      <c r="I78" s="1">
        <v>3.3333300000000001</v>
      </c>
      <c r="J78" s="1">
        <v>35.657800000000002</v>
      </c>
      <c r="K78" s="1">
        <v>64.342200000000005</v>
      </c>
      <c r="L78" s="1">
        <v>46.67</v>
      </c>
      <c r="M78" s="1">
        <v>56.67</v>
      </c>
    </row>
    <row r="79" spans="3:13">
      <c r="C79" s="5">
        <v>40</v>
      </c>
      <c r="D79" s="1" t="s">
        <v>178</v>
      </c>
      <c r="E79" s="1">
        <v>2</v>
      </c>
      <c r="F79" s="1">
        <v>3</v>
      </c>
      <c r="G79" s="1">
        <v>44.444400000000002</v>
      </c>
      <c r="H79" s="1">
        <v>3.8490000000000002</v>
      </c>
      <c r="I79" s="1">
        <v>2.2222200000000001</v>
      </c>
      <c r="J79" s="1">
        <v>34.883000000000003</v>
      </c>
      <c r="K79" s="1">
        <v>54.005899999999997</v>
      </c>
      <c r="L79" s="1">
        <v>40</v>
      </c>
      <c r="M79" s="1">
        <v>46.67</v>
      </c>
    </row>
    <row r="80" spans="3:13">
      <c r="C80" s="5">
        <v>30</v>
      </c>
      <c r="D80" s="1" t="s">
        <v>65</v>
      </c>
      <c r="E80" s="1">
        <v>3</v>
      </c>
      <c r="F80" s="1">
        <v>3</v>
      </c>
      <c r="G80" s="1">
        <v>35.555599999999998</v>
      </c>
      <c r="H80" s="1">
        <v>5.0917500000000002</v>
      </c>
      <c r="I80" s="1">
        <v>2.9397199999999999</v>
      </c>
      <c r="J80" s="1">
        <v>22.9069</v>
      </c>
      <c r="K80" s="1">
        <v>48.2042</v>
      </c>
      <c r="L80" s="1">
        <v>30</v>
      </c>
      <c r="M80" s="1">
        <v>40</v>
      </c>
    </row>
    <row r="81" spans="3:13">
      <c r="C81" s="5">
        <v>36.666666666666664</v>
      </c>
      <c r="D81" s="1" t="s">
        <v>65</v>
      </c>
      <c r="E81" s="1">
        <v>4</v>
      </c>
      <c r="F81" s="1">
        <v>3</v>
      </c>
      <c r="G81" s="1">
        <v>35.555599999999998</v>
      </c>
      <c r="H81" s="1">
        <v>3.8490000000000002</v>
      </c>
      <c r="I81" s="1">
        <v>2.2222200000000001</v>
      </c>
      <c r="J81" s="1">
        <v>25.9941</v>
      </c>
      <c r="K81" s="1">
        <v>45.116999999999997</v>
      </c>
      <c r="L81" s="1">
        <v>33.33</v>
      </c>
      <c r="M81" s="1">
        <v>40</v>
      </c>
    </row>
    <row r="82" spans="3:13">
      <c r="C82" s="5">
        <v>40</v>
      </c>
      <c r="E82" s="1" t="s">
        <v>88</v>
      </c>
      <c r="F82" s="1">
        <v>12</v>
      </c>
      <c r="G82" s="1">
        <v>41.3889</v>
      </c>
      <c r="H82" s="1">
        <v>7.5823200000000002</v>
      </c>
      <c r="I82" s="1">
        <v>2.1888299999999998</v>
      </c>
      <c r="J82" s="1">
        <v>36.571300000000001</v>
      </c>
      <c r="K82" s="1">
        <v>46.206499999999998</v>
      </c>
      <c r="L82" s="1">
        <v>30</v>
      </c>
      <c r="M82" s="1">
        <v>56.67</v>
      </c>
    </row>
    <row r="83" spans="3:13">
      <c r="C83" s="5">
        <v>33.333333333333329</v>
      </c>
    </row>
    <row r="84" spans="3:13">
      <c r="C84" s="5">
        <v>40</v>
      </c>
    </row>
    <row r="85" spans="3:13">
      <c r="C85" s="5">
        <v>33.333333333333329</v>
      </c>
    </row>
    <row r="87" spans="3:13">
      <c r="C87" s="5">
        <v>6.666666666666667</v>
      </c>
      <c r="E87" s="1" t="s">
        <v>78</v>
      </c>
    </row>
    <row r="88" spans="3:13">
      <c r="C88" s="5">
        <v>16.666666666666664</v>
      </c>
      <c r="E88" s="1" t="s">
        <v>187</v>
      </c>
    </row>
    <row r="89" spans="3:13">
      <c r="C89" s="5">
        <v>10</v>
      </c>
      <c r="F89" s="1" t="s">
        <v>79</v>
      </c>
      <c r="G89" s="1" t="s">
        <v>80</v>
      </c>
      <c r="H89" s="1" t="s">
        <v>81</v>
      </c>
      <c r="I89" s="1" t="s">
        <v>82</v>
      </c>
      <c r="J89" s="1" t="s">
        <v>83</v>
      </c>
      <c r="L89" s="1" t="s">
        <v>84</v>
      </c>
      <c r="M89" s="1" t="s">
        <v>85</v>
      </c>
    </row>
    <row r="90" spans="3:13">
      <c r="C90" s="5">
        <v>13.333333333333334</v>
      </c>
      <c r="J90" s="1" t="s">
        <v>86</v>
      </c>
      <c r="K90" s="1" t="s">
        <v>87</v>
      </c>
    </row>
    <row r="91" spans="3:13">
      <c r="C91" s="5">
        <v>10</v>
      </c>
      <c r="D91" s="1" t="s">
        <v>64</v>
      </c>
      <c r="E91" s="1">
        <v>1</v>
      </c>
      <c r="F91" s="1">
        <v>3</v>
      </c>
      <c r="G91" s="1">
        <v>11.1111</v>
      </c>
      <c r="H91" s="1">
        <v>5.0917500000000002</v>
      </c>
      <c r="I91" s="1">
        <v>2.9397199999999999</v>
      </c>
      <c r="J91" s="1">
        <v>-1.5375000000000001</v>
      </c>
      <c r="K91" s="1">
        <v>23.759699999999999</v>
      </c>
      <c r="L91" s="1">
        <v>6.67</v>
      </c>
      <c r="M91" s="1">
        <v>16.670000000000002</v>
      </c>
    </row>
    <row r="92" spans="3:13">
      <c r="C92" s="5">
        <v>10</v>
      </c>
      <c r="D92" s="1" t="s">
        <v>64</v>
      </c>
      <c r="E92" s="1">
        <v>2</v>
      </c>
      <c r="F92" s="1">
        <v>3</v>
      </c>
      <c r="G92" s="1">
        <v>11.1111</v>
      </c>
      <c r="H92" s="1">
        <v>1.9245000000000001</v>
      </c>
      <c r="I92" s="1">
        <v>1.11111</v>
      </c>
      <c r="J92" s="1">
        <v>6.3304</v>
      </c>
      <c r="K92" s="1">
        <v>15.8918</v>
      </c>
      <c r="L92" s="1">
        <v>10</v>
      </c>
      <c r="M92" s="1">
        <v>13.33</v>
      </c>
    </row>
    <row r="93" spans="3:13">
      <c r="C93" s="5">
        <v>40</v>
      </c>
      <c r="D93" s="1" t="s">
        <v>65</v>
      </c>
      <c r="E93" s="1">
        <v>3</v>
      </c>
      <c r="F93" s="1">
        <v>3</v>
      </c>
      <c r="G93" s="1">
        <v>32.222200000000001</v>
      </c>
      <c r="H93" s="1">
        <v>6.9388899999999998</v>
      </c>
      <c r="I93" s="1">
        <v>4.00617</v>
      </c>
      <c r="J93" s="1">
        <v>14.985099999999999</v>
      </c>
      <c r="K93" s="1">
        <v>49.459400000000002</v>
      </c>
      <c r="L93" s="1">
        <v>26.67</v>
      </c>
      <c r="M93" s="1">
        <v>40</v>
      </c>
    </row>
    <row r="94" spans="3:13">
      <c r="C94" s="5">
        <v>26.666666666666668</v>
      </c>
      <c r="D94" s="1" t="s">
        <v>63</v>
      </c>
      <c r="E94" s="1">
        <v>4</v>
      </c>
      <c r="F94" s="1">
        <v>3</v>
      </c>
      <c r="G94" s="1">
        <v>43.333300000000001</v>
      </c>
      <c r="H94" s="1">
        <v>3.3333300000000001</v>
      </c>
      <c r="I94" s="1">
        <v>1.9245000000000001</v>
      </c>
      <c r="J94" s="1">
        <v>35.052900000000001</v>
      </c>
      <c r="K94" s="1">
        <v>51.613799999999998</v>
      </c>
      <c r="L94" s="1">
        <v>40</v>
      </c>
      <c r="M94" s="1">
        <v>46.67</v>
      </c>
    </row>
    <row r="95" spans="3:13">
      <c r="C95" s="5">
        <v>30</v>
      </c>
      <c r="E95" s="1" t="s">
        <v>88</v>
      </c>
      <c r="F95" s="1">
        <v>12</v>
      </c>
      <c r="G95" s="1">
        <v>24.444400000000002</v>
      </c>
      <c r="H95" s="1">
        <v>15.064399999999999</v>
      </c>
      <c r="I95" s="1">
        <v>4.3487200000000001</v>
      </c>
      <c r="J95" s="1">
        <v>14.872999999999999</v>
      </c>
      <c r="K95" s="1">
        <v>34.015900000000002</v>
      </c>
      <c r="L95" s="1">
        <v>6.67</v>
      </c>
      <c r="M95" s="1">
        <v>46.67</v>
      </c>
    </row>
    <row r="96" spans="3:13">
      <c r="C96" s="5">
        <v>43.333333333333336</v>
      </c>
    </row>
    <row r="97" spans="1:7">
      <c r="C97" s="5">
        <v>40</v>
      </c>
    </row>
    <row r="98" spans="1:7">
      <c r="C98" s="5">
        <v>46.666666666666664</v>
      </c>
    </row>
    <row r="100" spans="1:7">
      <c r="A100" s="7" t="s">
        <v>213</v>
      </c>
      <c r="D100" s="1" t="s">
        <v>164</v>
      </c>
      <c r="E100" s="1" t="s">
        <v>166</v>
      </c>
      <c r="F100" s="1" t="s">
        <v>168</v>
      </c>
      <c r="G100" s="1" t="s">
        <v>170</v>
      </c>
    </row>
    <row r="101" spans="1:7">
      <c r="B101" s="1">
        <v>1</v>
      </c>
      <c r="D101" s="1">
        <v>1.4E-2</v>
      </c>
      <c r="E101" s="1">
        <v>8.9999999999999993E-3</v>
      </c>
      <c r="F101" s="1">
        <v>2.1999999999999999E-2</v>
      </c>
      <c r="G101" s="1">
        <v>2.3E-2</v>
      </c>
    </row>
    <row r="102" spans="1:7">
      <c r="B102" s="1">
        <v>2</v>
      </c>
      <c r="D102" s="1">
        <v>7.0000000000000001E-3</v>
      </c>
      <c r="E102" s="1">
        <v>1.0999999999999999E-2</v>
      </c>
      <c r="F102" s="1">
        <v>1.0999999999999999E-2</v>
      </c>
      <c r="G102" s="1">
        <v>2.4E-2</v>
      </c>
    </row>
    <row r="103" spans="1:7">
      <c r="B103" s="1">
        <v>3</v>
      </c>
      <c r="D103" s="1">
        <v>1.7000000000000001E-2</v>
      </c>
      <c r="E103" s="1">
        <v>1.2E-2</v>
      </c>
      <c r="F103" s="1">
        <v>1.4999999999999999E-2</v>
      </c>
      <c r="G103" s="1">
        <v>1.7999999999999999E-2</v>
      </c>
    </row>
    <row r="104" spans="1:7">
      <c r="B104" s="1">
        <v>4</v>
      </c>
      <c r="D104" s="1">
        <v>1.4999999999999999E-2</v>
      </c>
      <c r="E104" s="1">
        <v>0.01</v>
      </c>
      <c r="F104" s="1">
        <v>0.02</v>
      </c>
      <c r="G104" s="1">
        <v>1.4999999999999999E-2</v>
      </c>
    </row>
    <row r="105" spans="1:7">
      <c r="B105" s="1">
        <v>5</v>
      </c>
      <c r="D105" s="1">
        <v>1.2999999999999999E-2</v>
      </c>
      <c r="E105" s="1">
        <v>8.9999999999999993E-3</v>
      </c>
      <c r="F105" s="1">
        <v>1.4E-2</v>
      </c>
      <c r="G105" s="1">
        <v>2.4E-2</v>
      </c>
    </row>
    <row r="106" spans="1:7">
      <c r="B106" s="1">
        <v>6</v>
      </c>
      <c r="D106" s="1">
        <v>1.0999999999999999E-2</v>
      </c>
      <c r="E106" s="1">
        <v>0.01</v>
      </c>
      <c r="F106" s="1">
        <v>1.2E-2</v>
      </c>
      <c r="G106" s="1">
        <v>1.6E-2</v>
      </c>
    </row>
    <row r="107" spans="1:7">
      <c r="B107" s="1">
        <v>7</v>
      </c>
      <c r="D107" s="1">
        <v>1.2E-2</v>
      </c>
      <c r="E107" s="1">
        <v>8.0000000000000002E-3</v>
      </c>
      <c r="F107" s="1">
        <v>0.02</v>
      </c>
      <c r="G107" s="1">
        <v>1.4E-2</v>
      </c>
    </row>
    <row r="108" spans="1:7">
      <c r="B108" s="1">
        <v>8</v>
      </c>
      <c r="D108" s="1">
        <v>1.7000000000000001E-2</v>
      </c>
      <c r="E108" s="1">
        <v>8.9999999999999993E-3</v>
      </c>
      <c r="F108" s="1">
        <v>1.4999999999999999E-2</v>
      </c>
      <c r="G108" s="1">
        <v>2.4E-2</v>
      </c>
    </row>
    <row r="109" spans="1:7">
      <c r="B109" s="1">
        <v>9</v>
      </c>
      <c r="D109" s="1">
        <v>8.0000000000000002E-3</v>
      </c>
      <c r="E109" s="1">
        <v>7.0000000000000001E-3</v>
      </c>
      <c r="F109" s="1">
        <v>1.7999999999999999E-2</v>
      </c>
      <c r="G109" s="1">
        <v>1.7000000000000001E-2</v>
      </c>
    </row>
    <row r="110" spans="1:7">
      <c r="B110" s="1">
        <v>10</v>
      </c>
      <c r="D110" s="1">
        <v>1.4999999999999999E-2</v>
      </c>
      <c r="E110" s="1">
        <v>8.9999999999999993E-3</v>
      </c>
      <c r="F110" s="1">
        <v>0.02</v>
      </c>
      <c r="G110" s="1">
        <v>1.6E-2</v>
      </c>
    </row>
    <row r="111" spans="1:7">
      <c r="B111" s="1">
        <v>11</v>
      </c>
      <c r="D111" s="1">
        <v>1.2999999999999999E-2</v>
      </c>
      <c r="E111" s="1">
        <v>8.0000000000000002E-3</v>
      </c>
      <c r="F111" s="1">
        <v>1.7999999999999999E-2</v>
      </c>
      <c r="G111" s="1">
        <v>1.7999999999999999E-2</v>
      </c>
    </row>
    <row r="112" spans="1:7">
      <c r="B112" s="1">
        <v>12</v>
      </c>
      <c r="D112" s="1">
        <v>1.2999999999999999E-2</v>
      </c>
      <c r="E112" s="1">
        <v>8.0000000000000002E-3</v>
      </c>
      <c r="F112" s="1">
        <v>1.2999999999999999E-2</v>
      </c>
      <c r="G112" s="1">
        <v>0.02</v>
      </c>
    </row>
    <row r="113" spans="2:7">
      <c r="B113" s="1">
        <v>13</v>
      </c>
      <c r="D113" s="1">
        <v>1.4999999999999999E-2</v>
      </c>
      <c r="E113" s="1">
        <v>7.0000000000000001E-3</v>
      </c>
      <c r="F113" s="1">
        <v>1.7000000000000001E-2</v>
      </c>
      <c r="G113" s="1">
        <v>0.02</v>
      </c>
    </row>
    <row r="114" spans="2:7">
      <c r="B114" s="1">
        <v>14</v>
      </c>
      <c r="D114" s="1">
        <v>1.4E-2</v>
      </c>
      <c r="E114" s="1">
        <v>0.01</v>
      </c>
      <c r="F114" s="1">
        <v>1.2999999999999999E-2</v>
      </c>
      <c r="G114" s="1">
        <v>2.3E-2</v>
      </c>
    </row>
    <row r="115" spans="2:7">
      <c r="B115" s="1">
        <v>15</v>
      </c>
      <c r="D115" s="1">
        <v>1.0999999999999999E-2</v>
      </c>
      <c r="E115" s="1">
        <v>8.9999999999999993E-3</v>
      </c>
      <c r="F115" s="1">
        <v>1.7000000000000001E-2</v>
      </c>
      <c r="G115" s="1">
        <v>2.1999999999999999E-2</v>
      </c>
    </row>
    <row r="116" spans="2:7">
      <c r="B116" s="1">
        <v>16</v>
      </c>
      <c r="D116" s="1">
        <v>1.7000000000000001E-2</v>
      </c>
      <c r="E116" s="1">
        <v>8.9999999999999993E-3</v>
      </c>
      <c r="F116" s="1">
        <v>1.6E-2</v>
      </c>
      <c r="G116" s="1">
        <v>1.7000000000000001E-2</v>
      </c>
    </row>
    <row r="117" spans="2:7">
      <c r="B117" s="1">
        <v>17</v>
      </c>
      <c r="D117" s="1">
        <v>1.7000000000000001E-2</v>
      </c>
      <c r="E117" s="1">
        <v>1.0999999999999999E-2</v>
      </c>
      <c r="F117" s="1">
        <v>1.2999999999999999E-2</v>
      </c>
      <c r="G117" s="1">
        <v>2.1000000000000001E-2</v>
      </c>
    </row>
    <row r="118" spans="2:7">
      <c r="B118" s="1">
        <v>18</v>
      </c>
      <c r="D118" s="1">
        <v>1.2E-2</v>
      </c>
      <c r="E118" s="1">
        <v>1.2E-2</v>
      </c>
      <c r="F118" s="1">
        <v>1.7999999999999999E-2</v>
      </c>
      <c r="G118" s="1">
        <v>1.4999999999999999E-2</v>
      </c>
    </row>
    <row r="119" spans="2:7">
      <c r="B119" s="1">
        <v>19</v>
      </c>
      <c r="D119" s="1">
        <v>1.4999999999999999E-2</v>
      </c>
      <c r="E119" s="1">
        <v>0.01</v>
      </c>
      <c r="F119" s="1">
        <v>1.7000000000000001E-2</v>
      </c>
      <c r="G119" s="1">
        <v>1.7999999999999999E-2</v>
      </c>
    </row>
    <row r="120" spans="2:7">
      <c r="B120" s="1">
        <v>20</v>
      </c>
      <c r="D120" s="1">
        <v>1.2999999999999999E-2</v>
      </c>
      <c r="E120" s="1">
        <v>8.9999999999999993E-3</v>
      </c>
      <c r="F120" s="1">
        <v>0.02</v>
      </c>
      <c r="G120" s="1">
        <v>1.4999999999999999E-2</v>
      </c>
    </row>
    <row r="121" spans="2:7">
      <c r="B121" s="1">
        <v>21</v>
      </c>
      <c r="D121" s="1">
        <v>1.7000000000000001E-2</v>
      </c>
      <c r="E121" s="1">
        <v>0.01</v>
      </c>
      <c r="F121" s="1">
        <v>1.4E-2</v>
      </c>
      <c r="G121" s="1">
        <v>1.6E-2</v>
      </c>
    </row>
    <row r="122" spans="2:7">
      <c r="B122" s="1">
        <v>22</v>
      </c>
      <c r="D122" s="1">
        <v>1.4999999999999999E-2</v>
      </c>
      <c r="E122" s="1">
        <v>8.0000000000000002E-3</v>
      </c>
      <c r="F122" s="1">
        <v>1.2E-2</v>
      </c>
      <c r="G122" s="1">
        <v>0.02</v>
      </c>
    </row>
    <row r="123" spans="2:7">
      <c r="B123" s="1">
        <v>23</v>
      </c>
      <c r="D123" s="1">
        <v>1.2999999999999999E-2</v>
      </c>
      <c r="E123" s="1">
        <v>8.9999999999999993E-3</v>
      </c>
      <c r="F123" s="1">
        <v>0.02</v>
      </c>
      <c r="G123" s="1">
        <v>1.4E-2</v>
      </c>
    </row>
    <row r="124" spans="2:7">
      <c r="B124" s="1">
        <v>24</v>
      </c>
      <c r="D124" s="1">
        <v>1.0999999999999999E-2</v>
      </c>
      <c r="E124" s="1">
        <v>7.0000000000000001E-3</v>
      </c>
      <c r="F124" s="1">
        <v>1.4999999999999999E-2</v>
      </c>
      <c r="G124" s="1">
        <v>2.4E-2</v>
      </c>
    </row>
    <row r="125" spans="2:7">
      <c r="B125" s="1">
        <v>25</v>
      </c>
      <c r="D125" s="1">
        <v>1.2E-2</v>
      </c>
      <c r="E125" s="1">
        <v>8.9999999999999993E-3</v>
      </c>
      <c r="F125" s="1">
        <v>1.2999999999999999E-2</v>
      </c>
      <c r="G125" s="1">
        <v>1.4999999999999999E-2</v>
      </c>
    </row>
    <row r="126" spans="2:7">
      <c r="B126" s="1">
        <v>26</v>
      </c>
      <c r="D126" s="1">
        <v>1.7000000000000001E-2</v>
      </c>
      <c r="E126" s="1">
        <v>8.0000000000000002E-3</v>
      </c>
      <c r="F126" s="1">
        <v>0.02</v>
      </c>
      <c r="G126" s="1">
        <v>1.6E-2</v>
      </c>
    </row>
    <row r="127" spans="2:7">
      <c r="B127" s="1">
        <v>27</v>
      </c>
      <c r="D127" s="1">
        <v>1.4E-2</v>
      </c>
      <c r="E127" s="1">
        <v>8.0000000000000002E-3</v>
      </c>
      <c r="F127" s="1">
        <v>1.7999999999999999E-2</v>
      </c>
      <c r="G127" s="1">
        <v>1.7999999999999999E-2</v>
      </c>
    </row>
    <row r="128" spans="2:7">
      <c r="B128" s="1">
        <v>28</v>
      </c>
      <c r="D128" s="1">
        <v>1.7000000000000001E-2</v>
      </c>
      <c r="E128" s="1">
        <v>7.0000000000000001E-3</v>
      </c>
      <c r="F128" s="1">
        <v>1.7000000000000001E-2</v>
      </c>
      <c r="G128" s="1">
        <v>1.6E-2</v>
      </c>
    </row>
    <row r="129" spans="2:18">
      <c r="B129" s="1">
        <v>29</v>
      </c>
      <c r="D129" s="1">
        <v>8.0000000000000002E-3</v>
      </c>
      <c r="E129" s="1">
        <v>0.01</v>
      </c>
      <c r="F129" s="1">
        <v>1.7000000000000001E-2</v>
      </c>
      <c r="G129" s="1">
        <v>0.02</v>
      </c>
    </row>
    <row r="130" spans="2:18">
      <c r="B130" s="1">
        <v>30</v>
      </c>
      <c r="D130" s="1">
        <v>1.4999999999999999E-2</v>
      </c>
      <c r="E130" s="1">
        <v>8.9999999999999993E-3</v>
      </c>
      <c r="F130" s="1">
        <v>1.2999999999999999E-2</v>
      </c>
      <c r="G130" s="1">
        <v>1.7999999999999999E-2</v>
      </c>
    </row>
    <row r="131" spans="2:18">
      <c r="C131" s="1" t="s">
        <v>250</v>
      </c>
      <c r="D131" s="1">
        <f>AVERAGE(D101:D130)</f>
        <v>1.3600000000000008E-2</v>
      </c>
    </row>
    <row r="132" spans="2:18">
      <c r="B132" s="1">
        <v>1</v>
      </c>
      <c r="D132" s="1">
        <f>D101/0.0136*100</f>
        <v>102.94117647058825</v>
      </c>
      <c r="E132" s="1">
        <f t="shared" ref="E132:G132" si="4">E101/0.0136*100</f>
        <v>66.17647058823529</v>
      </c>
      <c r="F132" s="1">
        <f t="shared" si="4"/>
        <v>161.76470588235296</v>
      </c>
      <c r="G132" s="1">
        <f t="shared" si="4"/>
        <v>169.11764705882354</v>
      </c>
      <c r="J132" s="1" t="s">
        <v>78</v>
      </c>
    </row>
    <row r="133" spans="2:18">
      <c r="B133" s="1">
        <v>2</v>
      </c>
      <c r="D133" s="1">
        <f t="shared" ref="D133:G140" si="5">D102/0.0136*100</f>
        <v>51.470588235294123</v>
      </c>
      <c r="E133" s="1">
        <f t="shared" si="5"/>
        <v>80.882352941176478</v>
      </c>
      <c r="F133" s="1">
        <f t="shared" si="5"/>
        <v>80.882352941176478</v>
      </c>
      <c r="G133" s="1">
        <f t="shared" si="5"/>
        <v>176.47058823529414</v>
      </c>
      <c r="J133" s="1" t="s">
        <v>214</v>
      </c>
    </row>
    <row r="134" spans="2:18">
      <c r="B134" s="1">
        <v>3</v>
      </c>
      <c r="D134" s="1">
        <f t="shared" si="5"/>
        <v>125.00000000000003</v>
      </c>
      <c r="E134" s="1">
        <f t="shared" si="5"/>
        <v>88.235294117647072</v>
      </c>
      <c r="F134" s="1">
        <f t="shared" si="5"/>
        <v>110.29411764705883</v>
      </c>
      <c r="G134" s="1">
        <f t="shared" si="5"/>
        <v>132.35294117647058</v>
      </c>
      <c r="K134" s="1" t="s">
        <v>79</v>
      </c>
      <c r="L134" s="1" t="s">
        <v>80</v>
      </c>
      <c r="M134" s="1" t="s">
        <v>81</v>
      </c>
      <c r="N134" s="1" t="s">
        <v>82</v>
      </c>
      <c r="O134" s="1" t="s">
        <v>83</v>
      </c>
      <c r="Q134" s="1" t="s">
        <v>84</v>
      </c>
      <c r="R134" s="1" t="s">
        <v>85</v>
      </c>
    </row>
    <row r="135" spans="2:18">
      <c r="B135" s="1">
        <v>4</v>
      </c>
      <c r="D135" s="1">
        <f t="shared" si="5"/>
        <v>110.29411764705883</v>
      </c>
      <c r="E135" s="1">
        <f t="shared" si="5"/>
        <v>73.529411764705884</v>
      </c>
      <c r="F135" s="1">
        <f t="shared" si="5"/>
        <v>147.05882352941177</v>
      </c>
      <c r="G135" s="1">
        <f t="shared" si="5"/>
        <v>110.29411764705883</v>
      </c>
      <c r="O135" s="1" t="s">
        <v>86</v>
      </c>
      <c r="P135" s="1" t="s">
        <v>87</v>
      </c>
    </row>
    <row r="136" spans="2:18">
      <c r="B136" s="1">
        <v>5</v>
      </c>
      <c r="D136" s="1">
        <f t="shared" si="5"/>
        <v>95.588235294117652</v>
      </c>
      <c r="E136" s="1">
        <f t="shared" si="5"/>
        <v>66.17647058823529</v>
      </c>
      <c r="F136" s="1">
        <f t="shared" si="5"/>
        <v>102.94117647058825</v>
      </c>
      <c r="G136" s="1">
        <f t="shared" si="5"/>
        <v>176.47058823529414</v>
      </c>
      <c r="I136" s="1" t="s">
        <v>64</v>
      </c>
      <c r="J136" s="1">
        <v>1</v>
      </c>
      <c r="K136" s="1">
        <v>30</v>
      </c>
      <c r="L136" s="1">
        <v>100</v>
      </c>
      <c r="M136" s="1">
        <v>20.671376599999999</v>
      </c>
      <c r="N136" s="1">
        <v>3.7740597999999999</v>
      </c>
      <c r="O136" s="1">
        <v>92.281181000000004</v>
      </c>
      <c r="P136" s="1">
        <v>107.718819</v>
      </c>
      <c r="Q136" s="1">
        <v>51.470599999999997</v>
      </c>
      <c r="R136" s="1">
        <v>125</v>
      </c>
    </row>
    <row r="137" spans="2:18">
      <c r="B137" s="1">
        <v>6</v>
      </c>
      <c r="D137" s="1">
        <f t="shared" si="5"/>
        <v>80.882352941176478</v>
      </c>
      <c r="E137" s="1">
        <f t="shared" si="5"/>
        <v>73.529411764705884</v>
      </c>
      <c r="F137" s="1">
        <f t="shared" si="5"/>
        <v>88.235294117647072</v>
      </c>
      <c r="G137" s="1">
        <f t="shared" si="5"/>
        <v>117.64705882352942</v>
      </c>
      <c r="I137" s="1" t="s">
        <v>62</v>
      </c>
      <c r="J137" s="1">
        <v>2</v>
      </c>
      <c r="K137" s="1">
        <v>30</v>
      </c>
      <c r="L137" s="1">
        <v>66.666667000000004</v>
      </c>
      <c r="M137" s="1">
        <v>10.021255699999999</v>
      </c>
      <c r="N137" s="1">
        <v>1.8296226</v>
      </c>
      <c r="O137" s="1">
        <v>62.924667999999997</v>
      </c>
      <c r="P137" s="1">
        <v>70.408664999999999</v>
      </c>
      <c r="Q137" s="1">
        <v>51.470599999999997</v>
      </c>
      <c r="R137" s="1">
        <v>88.235299999999995</v>
      </c>
    </row>
    <row r="138" spans="2:18">
      <c r="B138" s="1">
        <v>7</v>
      </c>
      <c r="D138" s="1">
        <f t="shared" si="5"/>
        <v>88.235294117647072</v>
      </c>
      <c r="E138" s="1">
        <f t="shared" si="5"/>
        <v>58.82352941176471</v>
      </c>
      <c r="F138" s="1">
        <f t="shared" si="5"/>
        <v>147.05882352941177</v>
      </c>
      <c r="G138" s="1">
        <f t="shared" si="5"/>
        <v>102.94117647058825</v>
      </c>
      <c r="I138" s="1" t="s">
        <v>65</v>
      </c>
      <c r="J138" s="1">
        <v>3</v>
      </c>
      <c r="K138" s="1">
        <v>30</v>
      </c>
      <c r="L138" s="1">
        <v>120.098039</v>
      </c>
      <c r="M138" s="1">
        <v>21.789544299999999</v>
      </c>
      <c r="N138" s="1">
        <v>3.9782082999999999</v>
      </c>
      <c r="O138" s="1">
        <v>111.96169</v>
      </c>
      <c r="P138" s="1">
        <v>128.23438899999999</v>
      </c>
      <c r="Q138" s="1">
        <v>80.882400000000004</v>
      </c>
      <c r="R138" s="1">
        <v>161.7647</v>
      </c>
    </row>
    <row r="139" spans="2:18">
      <c r="B139" s="1">
        <v>8</v>
      </c>
      <c r="D139" s="1">
        <f t="shared" si="5"/>
        <v>125.00000000000003</v>
      </c>
      <c r="E139" s="1">
        <f t="shared" si="5"/>
        <v>66.17647058823529</v>
      </c>
      <c r="F139" s="1">
        <f t="shared" si="5"/>
        <v>110.29411764705883</v>
      </c>
      <c r="G139" s="1">
        <f t="shared" si="5"/>
        <v>176.47058823529414</v>
      </c>
      <c r="I139" s="1" t="s">
        <v>63</v>
      </c>
      <c r="J139" s="1">
        <v>4</v>
      </c>
      <c r="K139" s="1">
        <v>30</v>
      </c>
      <c r="L139" s="1">
        <v>134.313726</v>
      </c>
      <c r="M139" s="1">
        <v>29.216729900000001</v>
      </c>
      <c r="N139" s="1">
        <v>5.3342207000000004</v>
      </c>
      <c r="O139" s="1">
        <v>123.40401900000001</v>
      </c>
      <c r="P139" s="1">
        <v>145.223432</v>
      </c>
      <c r="Q139" s="1">
        <v>44.117600000000003</v>
      </c>
      <c r="R139" s="1">
        <v>176.47059999999999</v>
      </c>
    </row>
    <row r="140" spans="2:18">
      <c r="B140" s="1">
        <v>9</v>
      </c>
      <c r="D140" s="1">
        <f t="shared" si="5"/>
        <v>58.82352941176471</v>
      </c>
      <c r="E140" s="1">
        <f t="shared" si="5"/>
        <v>51.470588235294123</v>
      </c>
      <c r="F140" s="1">
        <f t="shared" si="5"/>
        <v>132.35294117647058</v>
      </c>
      <c r="G140" s="1">
        <f t="shared" si="5"/>
        <v>125.00000000000003</v>
      </c>
      <c r="J140" s="1" t="s">
        <v>88</v>
      </c>
      <c r="K140" s="1">
        <v>120</v>
      </c>
      <c r="L140" s="1">
        <v>105.26960800000001</v>
      </c>
      <c r="M140" s="1">
        <v>33.2130662</v>
      </c>
      <c r="N140" s="1">
        <v>3.0319243</v>
      </c>
      <c r="O140" s="1">
        <v>99.266095000000007</v>
      </c>
      <c r="P140" s="1">
        <v>111.273121</v>
      </c>
      <c r="Q140" s="1">
        <v>44.117600000000003</v>
      </c>
      <c r="R140" s="1">
        <v>176.47059999999999</v>
      </c>
    </row>
    <row r="141" spans="2:18">
      <c r="B141" s="1">
        <v>10</v>
      </c>
      <c r="D141" s="1">
        <f t="shared" ref="D141:G141" si="6">D110/0.0136*100</f>
        <v>110.29411764705883</v>
      </c>
      <c r="E141" s="1">
        <f t="shared" si="6"/>
        <v>66.17647058823529</v>
      </c>
      <c r="F141" s="1">
        <f t="shared" si="6"/>
        <v>147.05882352941177</v>
      </c>
      <c r="G141" s="1">
        <f t="shared" si="6"/>
        <v>117.64705882352942</v>
      </c>
    </row>
    <row r="142" spans="2:18">
      <c r="B142" s="1">
        <v>11</v>
      </c>
      <c r="D142" s="1">
        <f t="shared" ref="D142:G142" si="7">D111/0.0136*100</f>
        <v>95.588235294117652</v>
      </c>
      <c r="E142" s="1">
        <f t="shared" si="7"/>
        <v>58.82352941176471</v>
      </c>
      <c r="F142" s="1">
        <f t="shared" si="7"/>
        <v>132.35294117647058</v>
      </c>
      <c r="G142" s="1">
        <f t="shared" si="7"/>
        <v>132.35294117647058</v>
      </c>
    </row>
    <row r="143" spans="2:18">
      <c r="B143" s="1">
        <v>12</v>
      </c>
      <c r="D143" s="1">
        <f t="shared" ref="D143:G143" si="8">D112/0.0136*100</f>
        <v>95.588235294117652</v>
      </c>
      <c r="E143" s="1">
        <f t="shared" si="8"/>
        <v>58.82352941176471</v>
      </c>
      <c r="F143" s="1">
        <f t="shared" si="8"/>
        <v>95.588235294117652</v>
      </c>
      <c r="G143" s="1">
        <f t="shared" si="8"/>
        <v>147.05882352941177</v>
      </c>
    </row>
    <row r="144" spans="2:18">
      <c r="B144" s="1">
        <v>13</v>
      </c>
      <c r="D144" s="1">
        <f t="shared" ref="D144:G144" si="9">D113/0.0136*100</f>
        <v>110.29411764705883</v>
      </c>
      <c r="E144" s="1">
        <f t="shared" si="9"/>
        <v>51.470588235294123</v>
      </c>
      <c r="F144" s="1">
        <f t="shared" si="9"/>
        <v>125.00000000000003</v>
      </c>
      <c r="G144" s="1">
        <f t="shared" si="9"/>
        <v>147.05882352941177</v>
      </c>
    </row>
    <row r="145" spans="2:7">
      <c r="B145" s="1">
        <v>14</v>
      </c>
      <c r="D145" s="1">
        <f t="shared" ref="D145:G145" si="10">D114/0.0136*100</f>
        <v>102.94117647058825</v>
      </c>
      <c r="E145" s="1">
        <f t="shared" si="10"/>
        <v>73.529411764705884</v>
      </c>
      <c r="F145" s="1">
        <f t="shared" si="10"/>
        <v>95.588235294117652</v>
      </c>
      <c r="G145" s="1">
        <f t="shared" si="10"/>
        <v>169.11764705882354</v>
      </c>
    </row>
    <row r="146" spans="2:7">
      <c r="B146" s="1">
        <v>15</v>
      </c>
      <c r="D146" s="1">
        <f t="shared" ref="D146:G146" si="11">D115/0.0136*100</f>
        <v>80.882352941176478</v>
      </c>
      <c r="E146" s="1">
        <f t="shared" si="11"/>
        <v>66.17647058823529</v>
      </c>
      <c r="F146" s="1">
        <f t="shared" si="11"/>
        <v>125.00000000000003</v>
      </c>
      <c r="G146" s="1">
        <f t="shared" si="11"/>
        <v>161.76470588235296</v>
      </c>
    </row>
    <row r="147" spans="2:7">
      <c r="B147" s="1">
        <v>16</v>
      </c>
      <c r="D147" s="1">
        <f t="shared" ref="D147:G147" si="12">D116/0.0136*100</f>
        <v>125.00000000000003</v>
      </c>
      <c r="E147" s="1">
        <f t="shared" si="12"/>
        <v>66.17647058823529</v>
      </c>
      <c r="F147" s="1">
        <f t="shared" si="12"/>
        <v>117.64705882352942</v>
      </c>
      <c r="G147" s="1">
        <f t="shared" si="12"/>
        <v>125.00000000000003</v>
      </c>
    </row>
    <row r="148" spans="2:7">
      <c r="B148" s="1">
        <v>17</v>
      </c>
      <c r="D148" s="1">
        <f t="shared" ref="D148:G148" si="13">D117/0.0136*100</f>
        <v>125.00000000000003</v>
      </c>
      <c r="E148" s="1">
        <f t="shared" si="13"/>
        <v>80.882352941176478</v>
      </c>
      <c r="F148" s="1">
        <f t="shared" si="13"/>
        <v>95.588235294117652</v>
      </c>
      <c r="G148" s="1">
        <f t="shared" si="13"/>
        <v>154.41176470588238</v>
      </c>
    </row>
    <row r="149" spans="2:7">
      <c r="B149" s="1">
        <v>18</v>
      </c>
      <c r="D149" s="1">
        <f t="shared" ref="D149:G149" si="14">D118/0.0136*100</f>
        <v>88.235294117647072</v>
      </c>
      <c r="E149" s="1">
        <f t="shared" si="14"/>
        <v>88.235294117647072</v>
      </c>
      <c r="F149" s="1">
        <f t="shared" si="14"/>
        <v>132.35294117647058</v>
      </c>
      <c r="G149" s="1">
        <f t="shared" si="14"/>
        <v>110.29411764705883</v>
      </c>
    </row>
    <row r="150" spans="2:7">
      <c r="B150" s="1">
        <v>19</v>
      </c>
      <c r="D150" s="1">
        <f t="shared" ref="D150:G150" si="15">D119/0.0136*100</f>
        <v>110.29411764705883</v>
      </c>
      <c r="E150" s="1">
        <f t="shared" si="15"/>
        <v>73.529411764705884</v>
      </c>
      <c r="F150" s="1">
        <f t="shared" si="15"/>
        <v>125.00000000000003</v>
      </c>
      <c r="G150" s="1">
        <f t="shared" si="15"/>
        <v>132.35294117647058</v>
      </c>
    </row>
    <row r="151" spans="2:7">
      <c r="B151" s="1">
        <v>20</v>
      </c>
      <c r="D151" s="1">
        <f t="shared" ref="D151:G151" si="16">D120/0.0136*100</f>
        <v>95.588235294117652</v>
      </c>
      <c r="E151" s="1">
        <f t="shared" si="16"/>
        <v>66.17647058823529</v>
      </c>
      <c r="F151" s="1">
        <f t="shared" si="16"/>
        <v>147.05882352941177</v>
      </c>
      <c r="G151" s="1">
        <f t="shared" si="16"/>
        <v>110.29411764705883</v>
      </c>
    </row>
    <row r="152" spans="2:7">
      <c r="B152" s="1">
        <v>21</v>
      </c>
      <c r="D152" s="1">
        <f t="shared" ref="D152:G152" si="17">D121/0.0136*100</f>
        <v>125.00000000000003</v>
      </c>
      <c r="E152" s="1">
        <f t="shared" si="17"/>
        <v>73.529411764705884</v>
      </c>
      <c r="F152" s="1">
        <f t="shared" si="17"/>
        <v>102.94117647058825</v>
      </c>
      <c r="G152" s="1">
        <f t="shared" si="17"/>
        <v>117.64705882352942</v>
      </c>
    </row>
    <row r="153" spans="2:7">
      <c r="B153" s="1">
        <v>22</v>
      </c>
      <c r="D153" s="1">
        <f t="shared" ref="D153:G153" si="18">D122/0.0136*100</f>
        <v>110.29411764705883</v>
      </c>
      <c r="E153" s="1">
        <f t="shared" si="18"/>
        <v>58.82352941176471</v>
      </c>
      <c r="F153" s="1">
        <f t="shared" si="18"/>
        <v>88.235294117647072</v>
      </c>
      <c r="G153" s="1">
        <f t="shared" si="18"/>
        <v>147.05882352941177</v>
      </c>
    </row>
    <row r="154" spans="2:7">
      <c r="B154" s="1">
        <v>23</v>
      </c>
      <c r="D154" s="1">
        <f t="shared" ref="D154:G154" si="19">D123/0.0136*100</f>
        <v>95.588235294117652</v>
      </c>
      <c r="E154" s="1">
        <f t="shared" si="19"/>
        <v>66.17647058823529</v>
      </c>
      <c r="F154" s="1">
        <f t="shared" si="19"/>
        <v>147.05882352941177</v>
      </c>
      <c r="G154" s="1">
        <f t="shared" si="19"/>
        <v>102.94117647058825</v>
      </c>
    </row>
    <row r="155" spans="2:7">
      <c r="B155" s="1">
        <v>24</v>
      </c>
      <c r="D155" s="1">
        <f t="shared" ref="D155:G155" si="20">D124/0.0136*100</f>
        <v>80.882352941176478</v>
      </c>
      <c r="E155" s="1">
        <f t="shared" si="20"/>
        <v>51.470588235294123</v>
      </c>
      <c r="F155" s="1">
        <f t="shared" si="20"/>
        <v>110.29411764705883</v>
      </c>
      <c r="G155" s="1">
        <f t="shared" si="20"/>
        <v>176.47058823529414</v>
      </c>
    </row>
    <row r="156" spans="2:7">
      <c r="B156" s="1">
        <v>25</v>
      </c>
      <c r="D156" s="1">
        <f t="shared" ref="D156:G156" si="21">D125/0.0136*100</f>
        <v>88.235294117647072</v>
      </c>
      <c r="E156" s="1">
        <f t="shared" si="21"/>
        <v>66.17647058823529</v>
      </c>
      <c r="F156" s="1">
        <f t="shared" si="21"/>
        <v>95.588235294117652</v>
      </c>
      <c r="G156" s="1">
        <f t="shared" si="21"/>
        <v>110.29411764705883</v>
      </c>
    </row>
    <row r="157" spans="2:7">
      <c r="B157" s="1">
        <v>26</v>
      </c>
      <c r="D157" s="1">
        <f t="shared" ref="D157:G157" si="22">D126/0.0136*100</f>
        <v>125.00000000000003</v>
      </c>
      <c r="E157" s="1">
        <f t="shared" si="22"/>
        <v>58.82352941176471</v>
      </c>
      <c r="F157" s="1">
        <f t="shared" si="22"/>
        <v>147.05882352941177</v>
      </c>
      <c r="G157" s="1">
        <f t="shared" si="22"/>
        <v>117.64705882352942</v>
      </c>
    </row>
    <row r="158" spans="2:7">
      <c r="B158" s="1">
        <v>27</v>
      </c>
      <c r="D158" s="1">
        <f t="shared" ref="D158:G158" si="23">D127/0.0136*100</f>
        <v>102.94117647058825</v>
      </c>
      <c r="E158" s="1">
        <f t="shared" si="23"/>
        <v>58.82352941176471</v>
      </c>
      <c r="F158" s="1">
        <f t="shared" si="23"/>
        <v>132.35294117647058</v>
      </c>
      <c r="G158" s="1">
        <f t="shared" si="23"/>
        <v>132.35294117647058</v>
      </c>
    </row>
    <row r="159" spans="2:7">
      <c r="B159" s="1">
        <v>28</v>
      </c>
      <c r="D159" s="1">
        <f t="shared" ref="D159:G159" si="24">D128/0.0136*100</f>
        <v>125.00000000000003</v>
      </c>
      <c r="E159" s="1">
        <f t="shared" si="24"/>
        <v>51.470588235294123</v>
      </c>
      <c r="F159" s="1">
        <f t="shared" si="24"/>
        <v>125.00000000000003</v>
      </c>
      <c r="G159" s="1">
        <f t="shared" si="24"/>
        <v>117.64705882352942</v>
      </c>
    </row>
    <row r="160" spans="2:7">
      <c r="B160" s="1">
        <v>29</v>
      </c>
      <c r="D160" s="1">
        <f t="shared" ref="D160:G160" si="25">D129/0.0136*100</f>
        <v>58.82352941176471</v>
      </c>
      <c r="E160" s="1">
        <f t="shared" si="25"/>
        <v>73.529411764705884</v>
      </c>
      <c r="F160" s="1">
        <f t="shared" si="25"/>
        <v>125.00000000000003</v>
      </c>
      <c r="G160" s="1">
        <f t="shared" si="25"/>
        <v>147.05882352941177</v>
      </c>
    </row>
    <row r="161" spans="1:7">
      <c r="B161" s="1">
        <v>30</v>
      </c>
      <c r="D161" s="1">
        <f t="shared" ref="D161:G161" si="26">D130/0.0136*100</f>
        <v>110.29411764705883</v>
      </c>
      <c r="E161" s="1">
        <f t="shared" si="26"/>
        <v>66.17647058823529</v>
      </c>
      <c r="F161" s="1">
        <f t="shared" si="26"/>
        <v>95.588235294117652</v>
      </c>
      <c r="G161" s="1">
        <f t="shared" si="26"/>
        <v>132.35294117647058</v>
      </c>
    </row>
    <row r="163" spans="1:7">
      <c r="A163" s="7" t="s">
        <v>215</v>
      </c>
      <c r="B163" s="1">
        <v>1</v>
      </c>
      <c r="D163" s="1">
        <v>1.6E-2</v>
      </c>
      <c r="E163" s="1">
        <v>8.0000000000000002E-3</v>
      </c>
      <c r="F163" s="1">
        <v>1.4E-2</v>
      </c>
      <c r="G163" s="1">
        <v>1.4999999999999999E-2</v>
      </c>
    </row>
    <row r="164" spans="1:7">
      <c r="B164" s="1">
        <v>2</v>
      </c>
      <c r="D164" s="1">
        <v>1.9E-2</v>
      </c>
      <c r="E164" s="1">
        <v>1.0999999999999999E-2</v>
      </c>
      <c r="F164" s="1">
        <v>1.9E-2</v>
      </c>
      <c r="G164" s="1">
        <v>1.9E-2</v>
      </c>
    </row>
    <row r="165" spans="1:7">
      <c r="B165" s="1">
        <v>3</v>
      </c>
      <c r="D165" s="1">
        <v>0.02</v>
      </c>
      <c r="E165" s="1">
        <v>8.9999999999999993E-3</v>
      </c>
      <c r="F165" s="1">
        <v>1.7999999999999999E-2</v>
      </c>
      <c r="G165" s="1">
        <v>2.3E-2</v>
      </c>
    </row>
    <row r="166" spans="1:7">
      <c r="B166" s="1">
        <v>4</v>
      </c>
      <c r="D166" s="1">
        <v>1.0999999999999999E-2</v>
      </c>
      <c r="E166" s="1">
        <v>6.0000000000000001E-3</v>
      </c>
      <c r="F166" s="1">
        <v>1.7000000000000001E-2</v>
      </c>
      <c r="G166" s="1">
        <v>2.5000000000000001E-2</v>
      </c>
    </row>
    <row r="167" spans="1:7">
      <c r="B167" s="1">
        <v>5</v>
      </c>
      <c r="D167" s="1">
        <v>1.4E-2</v>
      </c>
      <c r="E167" s="1">
        <v>7.0000000000000001E-3</v>
      </c>
      <c r="F167" s="1">
        <v>0.02</v>
      </c>
      <c r="G167" s="1">
        <v>1.2999999999999999E-2</v>
      </c>
    </row>
    <row r="168" spans="1:7">
      <c r="B168" s="1">
        <v>6</v>
      </c>
      <c r="D168" s="1">
        <v>1.4E-2</v>
      </c>
      <c r="E168" s="1">
        <v>0.01</v>
      </c>
      <c r="F168" s="1">
        <v>1.7000000000000001E-2</v>
      </c>
      <c r="G168" s="1">
        <v>1.6E-2</v>
      </c>
    </row>
    <row r="169" spans="1:7">
      <c r="B169" s="1">
        <v>7</v>
      </c>
      <c r="D169" s="1">
        <v>1.2999999999999999E-2</v>
      </c>
      <c r="E169" s="1">
        <v>8.9999999999999993E-3</v>
      </c>
      <c r="F169" s="1">
        <v>1.6E-2</v>
      </c>
      <c r="G169" s="1">
        <v>1.7000000000000001E-2</v>
      </c>
    </row>
    <row r="170" spans="1:7">
      <c r="B170" s="1">
        <v>8</v>
      </c>
      <c r="D170" s="1">
        <v>1.4E-2</v>
      </c>
      <c r="E170" s="1">
        <v>8.0000000000000002E-3</v>
      </c>
      <c r="F170" s="1">
        <v>2.3E-2</v>
      </c>
      <c r="G170" s="1">
        <v>1.9E-2</v>
      </c>
    </row>
    <row r="171" spans="1:7">
      <c r="B171" s="1">
        <v>9</v>
      </c>
      <c r="D171" s="1">
        <v>1.4999999999999999E-2</v>
      </c>
      <c r="E171" s="1">
        <v>6.0000000000000001E-3</v>
      </c>
      <c r="F171" s="1">
        <v>1.4E-2</v>
      </c>
      <c r="G171" s="1">
        <v>0.02</v>
      </c>
    </row>
    <row r="172" spans="1:7">
      <c r="B172" s="1">
        <v>10</v>
      </c>
      <c r="D172" s="1">
        <v>1.4999999999999999E-2</v>
      </c>
      <c r="E172" s="1">
        <v>7.0000000000000001E-3</v>
      </c>
      <c r="F172" s="1">
        <v>1.6E-2</v>
      </c>
      <c r="G172" s="1">
        <v>1.4999999999999999E-2</v>
      </c>
    </row>
    <row r="173" spans="1:7">
      <c r="B173" s="1">
        <v>11</v>
      </c>
      <c r="D173" s="1">
        <v>1.2999999999999999E-2</v>
      </c>
      <c r="E173" s="1">
        <v>7.0000000000000001E-3</v>
      </c>
      <c r="F173" s="1">
        <v>1.2999999999999999E-2</v>
      </c>
      <c r="G173" s="1">
        <v>1.9E-2</v>
      </c>
    </row>
    <row r="174" spans="1:7">
      <c r="B174" s="1">
        <v>12</v>
      </c>
      <c r="D174" s="1">
        <v>1.7999999999999999E-2</v>
      </c>
      <c r="E174" s="1">
        <v>1.0999999999999999E-2</v>
      </c>
      <c r="F174" s="1">
        <v>1.7999999999999999E-2</v>
      </c>
      <c r="G174" s="1">
        <v>1.7000000000000001E-2</v>
      </c>
    </row>
    <row r="175" spans="1:7">
      <c r="B175" s="1">
        <v>13</v>
      </c>
      <c r="D175" s="1">
        <v>1.2E-2</v>
      </c>
      <c r="E175" s="1">
        <v>7.0000000000000001E-3</v>
      </c>
      <c r="F175" s="1">
        <v>8.0000000000000002E-3</v>
      </c>
      <c r="G175" s="1">
        <v>1.7000000000000001E-2</v>
      </c>
    </row>
    <row r="176" spans="1:7">
      <c r="B176" s="1">
        <v>14</v>
      </c>
      <c r="D176" s="1">
        <v>1.2999999999999999E-2</v>
      </c>
      <c r="E176" s="1">
        <v>8.9999999999999993E-3</v>
      </c>
      <c r="F176" s="1">
        <v>1.9E-2</v>
      </c>
      <c r="G176" s="1">
        <v>1.7000000000000001E-2</v>
      </c>
    </row>
    <row r="177" spans="2:7">
      <c r="B177" s="1">
        <v>15</v>
      </c>
      <c r="D177" s="1">
        <v>1.4999999999999999E-2</v>
      </c>
      <c r="E177" s="1">
        <v>8.0000000000000002E-3</v>
      </c>
      <c r="F177" s="1">
        <v>1.7999999999999999E-2</v>
      </c>
      <c r="G177" s="1">
        <v>1.4999999999999999E-2</v>
      </c>
    </row>
    <row r="178" spans="2:7">
      <c r="B178" s="1">
        <v>16</v>
      </c>
      <c r="D178" s="1">
        <v>1.2999999999999999E-2</v>
      </c>
      <c r="E178" s="1">
        <v>8.0000000000000002E-3</v>
      </c>
      <c r="F178" s="1">
        <v>1.6E-2</v>
      </c>
      <c r="G178" s="1">
        <v>2.3E-2</v>
      </c>
    </row>
    <row r="179" spans="2:7">
      <c r="B179" s="1">
        <v>17</v>
      </c>
      <c r="D179" s="1">
        <v>1.4E-2</v>
      </c>
      <c r="E179" s="1">
        <v>1.0999999999999999E-2</v>
      </c>
      <c r="F179" s="1">
        <v>1.7000000000000001E-2</v>
      </c>
      <c r="G179" s="1">
        <v>2.5000000000000001E-2</v>
      </c>
    </row>
    <row r="180" spans="2:7">
      <c r="B180" s="1">
        <v>18</v>
      </c>
      <c r="D180" s="1">
        <v>1.6E-2</v>
      </c>
      <c r="E180" s="1">
        <v>8.0000000000000002E-3</v>
      </c>
      <c r="F180" s="1">
        <v>1.4E-2</v>
      </c>
      <c r="G180" s="1">
        <v>1.9E-2</v>
      </c>
    </row>
    <row r="181" spans="2:7">
      <c r="B181" s="1">
        <v>19</v>
      </c>
      <c r="D181" s="1">
        <v>1.9E-2</v>
      </c>
      <c r="E181" s="1">
        <v>8.0000000000000002E-3</v>
      </c>
      <c r="F181" s="1">
        <v>1.6E-2</v>
      </c>
      <c r="G181" s="1">
        <v>2.3E-2</v>
      </c>
    </row>
    <row r="182" spans="2:7">
      <c r="B182" s="1">
        <v>20</v>
      </c>
      <c r="D182" s="1">
        <v>0.02</v>
      </c>
      <c r="E182" s="1">
        <v>8.9999999999999993E-3</v>
      </c>
      <c r="F182" s="1">
        <v>1.2999999999999999E-2</v>
      </c>
      <c r="G182" s="1">
        <v>1.9E-2</v>
      </c>
    </row>
    <row r="183" spans="2:7">
      <c r="B183" s="1">
        <v>21</v>
      </c>
      <c r="D183" s="1">
        <v>1.0999999999999999E-2</v>
      </c>
      <c r="E183" s="1">
        <v>1.0999999999999999E-2</v>
      </c>
      <c r="F183" s="1">
        <v>1.7999999999999999E-2</v>
      </c>
      <c r="G183" s="1">
        <v>1.4999999999999999E-2</v>
      </c>
    </row>
    <row r="184" spans="2:7">
      <c r="B184" s="1">
        <v>22</v>
      </c>
      <c r="D184" s="1">
        <v>8.9999999999999993E-3</v>
      </c>
      <c r="E184" s="1">
        <v>8.9999999999999993E-3</v>
      </c>
      <c r="F184" s="1">
        <v>8.0000000000000002E-3</v>
      </c>
      <c r="G184" s="1">
        <v>1.4999999999999999E-2</v>
      </c>
    </row>
    <row r="185" spans="2:7">
      <c r="B185" s="1">
        <v>23</v>
      </c>
      <c r="D185" s="1">
        <v>2.1000000000000001E-2</v>
      </c>
      <c r="E185" s="1">
        <v>0.01</v>
      </c>
      <c r="F185" s="1">
        <v>1.9E-2</v>
      </c>
      <c r="G185" s="1">
        <v>2.5999999999999999E-2</v>
      </c>
    </row>
    <row r="186" spans="2:7">
      <c r="B186" s="1">
        <v>24</v>
      </c>
      <c r="D186" s="1">
        <v>1.4E-2</v>
      </c>
      <c r="E186" s="1">
        <v>8.0000000000000002E-3</v>
      </c>
      <c r="F186" s="1">
        <v>1.7999999999999999E-2</v>
      </c>
      <c r="G186" s="1">
        <v>1.9E-2</v>
      </c>
    </row>
    <row r="187" spans="2:7">
      <c r="B187" s="1">
        <v>25</v>
      </c>
      <c r="D187" s="1">
        <v>1.7999999999999999E-2</v>
      </c>
      <c r="E187" s="1">
        <v>7.0000000000000001E-3</v>
      </c>
      <c r="F187" s="1">
        <v>1.4E-2</v>
      </c>
      <c r="G187" s="1">
        <v>1.6E-2</v>
      </c>
    </row>
    <row r="188" spans="2:7">
      <c r="B188" s="1">
        <v>26</v>
      </c>
      <c r="D188" s="1">
        <v>1.2999999999999999E-2</v>
      </c>
      <c r="E188" s="1">
        <v>8.9999999999999993E-3</v>
      </c>
      <c r="F188" s="1">
        <v>1.6E-2</v>
      </c>
      <c r="G188" s="1">
        <v>1.7999999999999999E-2</v>
      </c>
    </row>
    <row r="189" spans="2:7">
      <c r="B189" s="1">
        <v>27</v>
      </c>
      <c r="D189" s="1">
        <v>1.4999999999999999E-2</v>
      </c>
      <c r="E189" s="1">
        <v>6.0000000000000001E-3</v>
      </c>
      <c r="F189" s="1">
        <v>1.7000000000000001E-2</v>
      </c>
      <c r="G189" s="1">
        <v>1.9E-2</v>
      </c>
    </row>
    <row r="190" spans="2:7">
      <c r="B190" s="1">
        <v>28</v>
      </c>
      <c r="D190" s="1">
        <v>1.2999999999999999E-2</v>
      </c>
      <c r="E190" s="1">
        <v>6.0000000000000001E-3</v>
      </c>
      <c r="F190" s="1">
        <v>1.7000000000000001E-2</v>
      </c>
      <c r="G190" s="1">
        <v>0.02</v>
      </c>
    </row>
    <row r="191" spans="2:7">
      <c r="B191" s="1">
        <v>29</v>
      </c>
      <c r="D191" s="1">
        <v>1.4E-2</v>
      </c>
      <c r="E191" s="1">
        <v>8.9999999999999993E-3</v>
      </c>
      <c r="F191" s="1">
        <v>1.7999999999999999E-2</v>
      </c>
      <c r="G191" s="1">
        <v>1.4999999999999999E-2</v>
      </c>
    </row>
    <row r="192" spans="2:7">
      <c r="B192" s="1">
        <v>30</v>
      </c>
      <c r="D192" s="1">
        <v>1.2E-2</v>
      </c>
      <c r="E192" s="1">
        <v>7.0000000000000001E-3</v>
      </c>
      <c r="F192" s="1">
        <v>1.9E-2</v>
      </c>
      <c r="G192" s="1">
        <v>2.1000000000000001E-2</v>
      </c>
    </row>
    <row r="193" spans="2:18">
      <c r="C193" s="1" t="s">
        <v>250</v>
      </c>
      <c r="D193" s="1">
        <f>AVERAGE(D163:D192)</f>
        <v>1.4800000000000008E-2</v>
      </c>
    </row>
    <row r="194" spans="2:18">
      <c r="B194" s="1">
        <v>1</v>
      </c>
      <c r="D194" s="1">
        <f>D163/0.0148*100</f>
        <v>108.10810810810811</v>
      </c>
      <c r="E194" s="1">
        <f t="shared" ref="E194:G194" si="27">E163/0.0148*100</f>
        <v>54.054054054054056</v>
      </c>
      <c r="F194" s="1">
        <f t="shared" si="27"/>
        <v>94.594594594594597</v>
      </c>
      <c r="G194" s="1">
        <f t="shared" si="27"/>
        <v>101.35135135135134</v>
      </c>
      <c r="J194" s="1" t="s">
        <v>78</v>
      </c>
    </row>
    <row r="195" spans="2:18">
      <c r="B195" s="1">
        <v>2</v>
      </c>
      <c r="D195" s="1">
        <f t="shared" ref="D195:G223" si="28">D164/0.0148*100</f>
        <v>128.37837837837839</v>
      </c>
      <c r="E195" s="1">
        <f t="shared" si="28"/>
        <v>74.324324324324323</v>
      </c>
      <c r="F195" s="1">
        <f t="shared" si="28"/>
        <v>128.37837837837839</v>
      </c>
      <c r="G195" s="1">
        <f t="shared" si="28"/>
        <v>128.37837837837839</v>
      </c>
      <c r="J195" s="1" t="s">
        <v>216</v>
      </c>
    </row>
    <row r="196" spans="2:18">
      <c r="B196" s="1">
        <v>3</v>
      </c>
      <c r="D196" s="1">
        <f t="shared" si="28"/>
        <v>135.13513513513513</v>
      </c>
      <c r="E196" s="1">
        <f t="shared" si="28"/>
        <v>60.8108108108108</v>
      </c>
      <c r="F196" s="1">
        <f t="shared" si="28"/>
        <v>121.6216216216216</v>
      </c>
      <c r="G196" s="1">
        <f t="shared" si="28"/>
        <v>155.40540540540539</v>
      </c>
      <c r="K196" s="1" t="s">
        <v>79</v>
      </c>
      <c r="L196" s="1" t="s">
        <v>80</v>
      </c>
      <c r="M196" s="1" t="s">
        <v>81</v>
      </c>
      <c r="N196" s="1" t="s">
        <v>82</v>
      </c>
      <c r="O196" s="1" t="s">
        <v>83</v>
      </c>
      <c r="Q196" s="1" t="s">
        <v>84</v>
      </c>
      <c r="R196" s="1" t="s">
        <v>85</v>
      </c>
    </row>
    <row r="197" spans="2:18">
      <c r="B197" s="1">
        <v>4</v>
      </c>
      <c r="D197" s="1">
        <f t="shared" si="28"/>
        <v>74.324324324324323</v>
      </c>
      <c r="E197" s="1">
        <f t="shared" si="28"/>
        <v>40.54054054054054</v>
      </c>
      <c r="F197" s="1">
        <f t="shared" si="28"/>
        <v>114.86486486486487</v>
      </c>
      <c r="G197" s="1">
        <f t="shared" si="28"/>
        <v>168.91891891891893</v>
      </c>
      <c r="O197" s="1" t="s">
        <v>86</v>
      </c>
      <c r="P197" s="1" t="s">
        <v>87</v>
      </c>
    </row>
    <row r="198" spans="2:18">
      <c r="B198" s="1">
        <v>5</v>
      </c>
      <c r="D198" s="1">
        <f t="shared" si="28"/>
        <v>94.594594594594597</v>
      </c>
      <c r="E198" s="1">
        <f t="shared" si="28"/>
        <v>47.297297297297298</v>
      </c>
      <c r="F198" s="1">
        <f t="shared" si="28"/>
        <v>135.13513513513513</v>
      </c>
      <c r="G198" s="1">
        <f t="shared" si="28"/>
        <v>87.837837837837824</v>
      </c>
      <c r="I198" s="1" t="s">
        <v>64</v>
      </c>
      <c r="J198" s="1">
        <v>1</v>
      </c>
      <c r="K198" s="1">
        <v>30</v>
      </c>
      <c r="L198" s="1">
        <v>100</v>
      </c>
      <c r="M198" s="1">
        <v>19.949307300000001</v>
      </c>
      <c r="N198" s="1">
        <v>3.6422284999999999</v>
      </c>
      <c r="O198" s="1">
        <v>92.550805999999994</v>
      </c>
      <c r="P198" s="1">
        <v>107.44919400000001</v>
      </c>
      <c r="Q198" s="1">
        <v>60.8108</v>
      </c>
      <c r="R198" s="1">
        <v>141.89189999999999</v>
      </c>
    </row>
    <row r="199" spans="2:18">
      <c r="B199" s="1">
        <v>6</v>
      </c>
      <c r="D199" s="1">
        <f t="shared" si="28"/>
        <v>94.594594594594597</v>
      </c>
      <c r="E199" s="1">
        <f t="shared" si="28"/>
        <v>67.567567567567565</v>
      </c>
      <c r="F199" s="1">
        <f t="shared" si="28"/>
        <v>114.86486486486487</v>
      </c>
      <c r="G199" s="1">
        <f t="shared" si="28"/>
        <v>108.10810810810811</v>
      </c>
      <c r="I199" s="1" t="s">
        <v>62</v>
      </c>
      <c r="J199" s="1">
        <v>2</v>
      </c>
      <c r="K199" s="1">
        <v>30</v>
      </c>
      <c r="L199" s="1">
        <v>56.081080999999998</v>
      </c>
      <c r="M199" s="1">
        <v>10.520029299999999</v>
      </c>
      <c r="N199" s="1">
        <v>1.9206858</v>
      </c>
      <c r="O199" s="1">
        <v>52.152838000000003</v>
      </c>
      <c r="P199" s="1">
        <v>60.009324999999997</v>
      </c>
      <c r="Q199" s="1">
        <v>40.540500000000002</v>
      </c>
      <c r="R199" s="1">
        <v>74.324299999999994</v>
      </c>
    </row>
    <row r="200" spans="2:18">
      <c r="B200" s="1">
        <v>7</v>
      </c>
      <c r="D200" s="1">
        <f t="shared" si="28"/>
        <v>87.837837837837824</v>
      </c>
      <c r="E200" s="1">
        <f t="shared" si="28"/>
        <v>60.8108108108108</v>
      </c>
      <c r="F200" s="1">
        <f t="shared" si="28"/>
        <v>108.10810810810811</v>
      </c>
      <c r="G200" s="1">
        <f t="shared" si="28"/>
        <v>114.86486486486487</v>
      </c>
      <c r="I200" s="1" t="s">
        <v>65</v>
      </c>
      <c r="J200" s="1">
        <v>3</v>
      </c>
      <c r="K200" s="1">
        <v>30</v>
      </c>
      <c r="L200" s="1">
        <v>110.36036</v>
      </c>
      <c r="M200" s="1">
        <v>21.317565399999999</v>
      </c>
      <c r="N200" s="1">
        <v>3.8920371</v>
      </c>
      <c r="O200" s="1">
        <v>102.400251</v>
      </c>
      <c r="P200" s="1">
        <v>118.32047</v>
      </c>
      <c r="Q200" s="1">
        <v>54.054099999999998</v>
      </c>
      <c r="R200" s="1">
        <v>155.40539999999999</v>
      </c>
    </row>
    <row r="201" spans="2:18">
      <c r="B201" s="1">
        <v>8</v>
      </c>
      <c r="D201" s="1">
        <f t="shared" si="28"/>
        <v>94.594594594594597</v>
      </c>
      <c r="E201" s="1">
        <f t="shared" si="28"/>
        <v>54.054054054054056</v>
      </c>
      <c r="F201" s="1">
        <f t="shared" si="28"/>
        <v>155.40540540540539</v>
      </c>
      <c r="G201" s="1">
        <f t="shared" si="28"/>
        <v>128.37837837837839</v>
      </c>
      <c r="I201" s="1" t="s">
        <v>63</v>
      </c>
      <c r="J201" s="1">
        <v>4</v>
      </c>
      <c r="K201" s="1">
        <v>30</v>
      </c>
      <c r="L201" s="1">
        <v>126.126126</v>
      </c>
      <c r="M201" s="1">
        <v>23.090084000000001</v>
      </c>
      <c r="N201" s="1">
        <v>4.2156532999999996</v>
      </c>
      <c r="O201" s="1">
        <v>117.504147</v>
      </c>
      <c r="P201" s="1">
        <v>134.74810500000001</v>
      </c>
      <c r="Q201" s="1">
        <v>87.837800000000001</v>
      </c>
      <c r="R201" s="1">
        <v>175.67570000000001</v>
      </c>
    </row>
    <row r="202" spans="2:18">
      <c r="B202" s="1">
        <v>9</v>
      </c>
      <c r="D202" s="1">
        <f t="shared" si="28"/>
        <v>101.35135135135134</v>
      </c>
      <c r="E202" s="1">
        <f t="shared" si="28"/>
        <v>40.54054054054054</v>
      </c>
      <c r="F202" s="1">
        <f t="shared" si="28"/>
        <v>94.594594594594597</v>
      </c>
      <c r="G202" s="1">
        <f t="shared" si="28"/>
        <v>135.13513513513513</v>
      </c>
      <c r="J202" s="1" t="s">
        <v>217</v>
      </c>
      <c r="K202" s="1">
        <v>120</v>
      </c>
      <c r="L202" s="1">
        <v>98.141891999999999</v>
      </c>
      <c r="M202" s="1">
        <v>32.3505015</v>
      </c>
      <c r="N202" s="1">
        <v>2.9531831999999998</v>
      </c>
      <c r="O202" s="1">
        <v>92.294293999999994</v>
      </c>
      <c r="P202" s="1">
        <v>103.98949</v>
      </c>
      <c r="Q202" s="1">
        <v>40.540500000000002</v>
      </c>
      <c r="R202" s="1">
        <v>175.67570000000001</v>
      </c>
    </row>
    <row r="203" spans="2:18">
      <c r="B203" s="1">
        <v>10</v>
      </c>
      <c r="D203" s="1">
        <f t="shared" si="28"/>
        <v>101.35135135135134</v>
      </c>
      <c r="E203" s="1">
        <f t="shared" si="28"/>
        <v>47.297297297297298</v>
      </c>
      <c r="F203" s="1">
        <f t="shared" si="28"/>
        <v>108.10810810810811</v>
      </c>
      <c r="G203" s="1">
        <f t="shared" si="28"/>
        <v>101.35135135135134</v>
      </c>
    </row>
    <row r="204" spans="2:18">
      <c r="B204" s="1">
        <v>11</v>
      </c>
      <c r="D204" s="1">
        <f t="shared" si="28"/>
        <v>87.837837837837824</v>
      </c>
      <c r="E204" s="1">
        <f t="shared" si="28"/>
        <v>47.297297297297298</v>
      </c>
      <c r="F204" s="1">
        <f t="shared" si="28"/>
        <v>87.837837837837824</v>
      </c>
      <c r="G204" s="1">
        <f t="shared" si="28"/>
        <v>128.37837837837839</v>
      </c>
    </row>
    <row r="205" spans="2:18">
      <c r="B205" s="1">
        <v>12</v>
      </c>
      <c r="D205" s="1">
        <f t="shared" si="28"/>
        <v>121.6216216216216</v>
      </c>
      <c r="E205" s="1">
        <f t="shared" si="28"/>
        <v>74.324324324324323</v>
      </c>
      <c r="F205" s="1">
        <f t="shared" si="28"/>
        <v>121.6216216216216</v>
      </c>
      <c r="G205" s="1">
        <f t="shared" si="28"/>
        <v>114.86486486486487</v>
      </c>
    </row>
    <row r="206" spans="2:18">
      <c r="B206" s="1">
        <v>13</v>
      </c>
      <c r="D206" s="1">
        <f t="shared" si="28"/>
        <v>81.081081081081081</v>
      </c>
      <c r="E206" s="1">
        <f t="shared" si="28"/>
        <v>47.297297297297298</v>
      </c>
      <c r="F206" s="1">
        <f t="shared" si="28"/>
        <v>54.054054054054056</v>
      </c>
      <c r="G206" s="1">
        <f t="shared" si="28"/>
        <v>114.86486486486487</v>
      </c>
    </row>
    <row r="207" spans="2:18">
      <c r="B207" s="1">
        <v>14</v>
      </c>
      <c r="D207" s="1">
        <f t="shared" si="28"/>
        <v>87.837837837837824</v>
      </c>
      <c r="E207" s="1">
        <f t="shared" si="28"/>
        <v>60.8108108108108</v>
      </c>
      <c r="F207" s="1">
        <f t="shared" si="28"/>
        <v>128.37837837837839</v>
      </c>
      <c r="G207" s="1">
        <f t="shared" si="28"/>
        <v>114.86486486486487</v>
      </c>
    </row>
    <row r="208" spans="2:18">
      <c r="B208" s="1">
        <v>15</v>
      </c>
      <c r="D208" s="1">
        <f t="shared" si="28"/>
        <v>101.35135135135134</v>
      </c>
      <c r="E208" s="1">
        <f t="shared" si="28"/>
        <v>54.054054054054056</v>
      </c>
      <c r="F208" s="1">
        <f t="shared" si="28"/>
        <v>121.6216216216216</v>
      </c>
      <c r="G208" s="1">
        <f t="shared" si="28"/>
        <v>101.35135135135134</v>
      </c>
    </row>
    <row r="209" spans="2:7">
      <c r="B209" s="1">
        <v>16</v>
      </c>
      <c r="D209" s="1">
        <f t="shared" si="28"/>
        <v>87.837837837837824</v>
      </c>
      <c r="E209" s="1">
        <f t="shared" si="28"/>
        <v>54.054054054054056</v>
      </c>
      <c r="F209" s="1">
        <f t="shared" si="28"/>
        <v>108.10810810810811</v>
      </c>
      <c r="G209" s="1">
        <f t="shared" si="28"/>
        <v>155.40540540540539</v>
      </c>
    </row>
    <row r="210" spans="2:7">
      <c r="B210" s="1">
        <v>17</v>
      </c>
      <c r="D210" s="1">
        <f t="shared" si="28"/>
        <v>94.594594594594597</v>
      </c>
      <c r="E210" s="1">
        <f t="shared" si="28"/>
        <v>74.324324324324323</v>
      </c>
      <c r="F210" s="1">
        <f t="shared" si="28"/>
        <v>114.86486486486487</v>
      </c>
      <c r="G210" s="1">
        <f t="shared" si="28"/>
        <v>168.91891891891893</v>
      </c>
    </row>
    <row r="211" spans="2:7">
      <c r="B211" s="1">
        <v>18</v>
      </c>
      <c r="D211" s="1">
        <f t="shared" si="28"/>
        <v>108.10810810810811</v>
      </c>
      <c r="E211" s="1">
        <f t="shared" si="28"/>
        <v>54.054054054054056</v>
      </c>
      <c r="F211" s="1">
        <f t="shared" si="28"/>
        <v>94.594594594594597</v>
      </c>
      <c r="G211" s="1">
        <f t="shared" si="28"/>
        <v>128.37837837837839</v>
      </c>
    </row>
    <row r="212" spans="2:7">
      <c r="B212" s="1">
        <v>19</v>
      </c>
      <c r="D212" s="1">
        <f t="shared" si="28"/>
        <v>128.37837837837839</v>
      </c>
      <c r="E212" s="1">
        <f t="shared" si="28"/>
        <v>54.054054054054056</v>
      </c>
      <c r="F212" s="1">
        <f t="shared" si="28"/>
        <v>108.10810810810811</v>
      </c>
      <c r="G212" s="1">
        <f t="shared" si="28"/>
        <v>155.40540540540539</v>
      </c>
    </row>
    <row r="213" spans="2:7">
      <c r="B213" s="1">
        <v>20</v>
      </c>
      <c r="D213" s="1">
        <f t="shared" si="28"/>
        <v>135.13513513513513</v>
      </c>
      <c r="E213" s="1">
        <f t="shared" si="28"/>
        <v>60.8108108108108</v>
      </c>
      <c r="F213" s="1">
        <f t="shared" si="28"/>
        <v>87.837837837837824</v>
      </c>
      <c r="G213" s="1">
        <f t="shared" si="28"/>
        <v>128.37837837837839</v>
      </c>
    </row>
    <row r="214" spans="2:7">
      <c r="B214" s="1">
        <v>21</v>
      </c>
      <c r="D214" s="1">
        <f t="shared" si="28"/>
        <v>74.324324324324323</v>
      </c>
      <c r="E214" s="1">
        <f t="shared" si="28"/>
        <v>74.324324324324323</v>
      </c>
      <c r="F214" s="1">
        <f t="shared" si="28"/>
        <v>121.6216216216216</v>
      </c>
      <c r="G214" s="1">
        <f t="shared" si="28"/>
        <v>101.35135135135134</v>
      </c>
    </row>
    <row r="215" spans="2:7">
      <c r="B215" s="1">
        <v>22</v>
      </c>
      <c r="D215" s="1">
        <f t="shared" si="28"/>
        <v>60.8108108108108</v>
      </c>
      <c r="E215" s="1">
        <f t="shared" si="28"/>
        <v>60.8108108108108</v>
      </c>
      <c r="F215" s="1">
        <f t="shared" si="28"/>
        <v>54.054054054054056</v>
      </c>
      <c r="G215" s="1">
        <f t="shared" si="28"/>
        <v>101.35135135135134</v>
      </c>
    </row>
    <row r="216" spans="2:7">
      <c r="B216" s="1">
        <v>23</v>
      </c>
      <c r="D216" s="1">
        <f t="shared" si="28"/>
        <v>141.89189189189187</v>
      </c>
      <c r="E216" s="1">
        <f t="shared" si="28"/>
        <v>67.567567567567565</v>
      </c>
      <c r="F216" s="1">
        <f t="shared" si="28"/>
        <v>128.37837837837839</v>
      </c>
      <c r="G216" s="1">
        <f t="shared" si="28"/>
        <v>175.67567567567565</v>
      </c>
    </row>
    <row r="217" spans="2:7">
      <c r="B217" s="1">
        <v>24</v>
      </c>
      <c r="D217" s="1">
        <f t="shared" si="28"/>
        <v>94.594594594594597</v>
      </c>
      <c r="E217" s="1">
        <f t="shared" si="28"/>
        <v>54.054054054054056</v>
      </c>
      <c r="F217" s="1">
        <f t="shared" si="28"/>
        <v>121.6216216216216</v>
      </c>
      <c r="G217" s="1">
        <f t="shared" si="28"/>
        <v>128.37837837837839</v>
      </c>
    </row>
    <row r="218" spans="2:7">
      <c r="B218" s="1">
        <v>25</v>
      </c>
      <c r="D218" s="1">
        <f t="shared" si="28"/>
        <v>121.6216216216216</v>
      </c>
      <c r="E218" s="1">
        <f t="shared" si="28"/>
        <v>47.297297297297298</v>
      </c>
      <c r="F218" s="1">
        <f t="shared" si="28"/>
        <v>94.594594594594597</v>
      </c>
      <c r="G218" s="1">
        <f t="shared" si="28"/>
        <v>108.10810810810811</v>
      </c>
    </row>
    <row r="219" spans="2:7">
      <c r="B219" s="1">
        <v>26</v>
      </c>
      <c r="D219" s="1">
        <f t="shared" si="28"/>
        <v>87.837837837837824</v>
      </c>
      <c r="E219" s="1">
        <f t="shared" si="28"/>
        <v>60.8108108108108</v>
      </c>
      <c r="F219" s="1">
        <f t="shared" si="28"/>
        <v>108.10810810810811</v>
      </c>
      <c r="G219" s="1">
        <f t="shared" si="28"/>
        <v>121.6216216216216</v>
      </c>
    </row>
    <row r="220" spans="2:7">
      <c r="B220" s="1">
        <v>27</v>
      </c>
      <c r="D220" s="1">
        <f t="shared" si="28"/>
        <v>101.35135135135134</v>
      </c>
      <c r="E220" s="1">
        <f t="shared" si="28"/>
        <v>40.54054054054054</v>
      </c>
      <c r="F220" s="1">
        <f t="shared" si="28"/>
        <v>114.86486486486487</v>
      </c>
      <c r="G220" s="1">
        <f t="shared" si="28"/>
        <v>128.37837837837839</v>
      </c>
    </row>
    <row r="221" spans="2:7">
      <c r="B221" s="1">
        <v>28</v>
      </c>
      <c r="D221" s="1">
        <f t="shared" si="28"/>
        <v>87.837837837837824</v>
      </c>
      <c r="E221" s="1">
        <f t="shared" si="28"/>
        <v>40.54054054054054</v>
      </c>
      <c r="F221" s="1">
        <f t="shared" si="28"/>
        <v>114.86486486486487</v>
      </c>
      <c r="G221" s="1">
        <f t="shared" si="28"/>
        <v>135.13513513513513</v>
      </c>
    </row>
    <row r="222" spans="2:7">
      <c r="B222" s="1">
        <v>29</v>
      </c>
      <c r="D222" s="1">
        <f t="shared" si="28"/>
        <v>94.594594594594597</v>
      </c>
      <c r="E222" s="1">
        <f t="shared" si="28"/>
        <v>60.8108108108108</v>
      </c>
      <c r="F222" s="1">
        <f t="shared" si="28"/>
        <v>121.6216216216216</v>
      </c>
      <c r="G222" s="1">
        <f t="shared" si="28"/>
        <v>101.35135135135134</v>
      </c>
    </row>
    <row r="223" spans="2:7">
      <c r="B223" s="1">
        <v>30</v>
      </c>
      <c r="D223" s="1">
        <f t="shared" si="28"/>
        <v>81.081081081081081</v>
      </c>
      <c r="E223" s="1">
        <f t="shared" si="28"/>
        <v>47.297297297297298</v>
      </c>
      <c r="F223" s="1">
        <f t="shared" si="28"/>
        <v>128.37837837837839</v>
      </c>
      <c r="G223" s="1">
        <f t="shared" si="28"/>
        <v>141.89189189189187</v>
      </c>
    </row>
  </sheetData>
  <mergeCells count="16">
    <mergeCell ref="C1:E1"/>
    <mergeCell ref="F1:H1"/>
    <mergeCell ref="I1:K1"/>
    <mergeCell ref="L1:N1"/>
    <mergeCell ref="C50:E50"/>
    <mergeCell ref="F50:H50"/>
    <mergeCell ref="I50:K50"/>
    <mergeCell ref="L50:N50"/>
    <mergeCell ref="C55:E55"/>
    <mergeCell ref="F55:H55"/>
    <mergeCell ref="I55:K55"/>
    <mergeCell ref="L55:N55"/>
    <mergeCell ref="C6:E6"/>
    <mergeCell ref="F6:H6"/>
    <mergeCell ref="I6:K6"/>
    <mergeCell ref="L6:N6"/>
  </mergeCells>
  <phoneticPr fontId="1" type="noConversion"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FB317-0856-DC42-AB23-427A302E64BD}">
  <dimension ref="A2:V98"/>
  <sheetViews>
    <sheetView workbookViewId="0">
      <selection activeCell="L99" sqref="L99"/>
    </sheetView>
  </sheetViews>
  <sheetFormatPr baseColWidth="10" defaultRowHeight="16"/>
  <cols>
    <col min="1" max="1" width="20.83203125" style="1" customWidth="1"/>
    <col min="2" max="2" width="13" style="1" customWidth="1"/>
    <col min="3" max="12" width="10.83203125" style="11"/>
    <col min="13" max="16" width="10.83203125" style="1"/>
    <col min="17" max="17" width="12.1640625" style="1" customWidth="1"/>
    <col min="18" max="16384" width="10.83203125" style="1"/>
  </cols>
  <sheetData>
    <row r="2" spans="1:22">
      <c r="C2" s="11" t="s">
        <v>190</v>
      </c>
      <c r="D2" s="11" t="s">
        <v>191</v>
      </c>
      <c r="E2" s="12" t="s">
        <v>251</v>
      </c>
      <c r="G2" s="11" t="s">
        <v>190</v>
      </c>
      <c r="H2" s="11" t="s">
        <v>191</v>
      </c>
      <c r="I2" s="12" t="s">
        <v>251</v>
      </c>
      <c r="J2" s="17" t="s">
        <v>204</v>
      </c>
      <c r="K2" s="18" t="s">
        <v>205</v>
      </c>
      <c r="L2" s="18" t="s">
        <v>206</v>
      </c>
      <c r="M2" s="14"/>
      <c r="N2" s="14"/>
    </row>
    <row r="3" spans="1:22">
      <c r="A3" s="15" t="s">
        <v>192</v>
      </c>
      <c r="B3" s="28" t="s">
        <v>248</v>
      </c>
      <c r="C3" s="11">
        <v>16.828476000000002</v>
      </c>
      <c r="D3" s="11">
        <v>16.765684</v>
      </c>
      <c r="E3" s="11">
        <f>AVERAGE(C3:D3)</f>
        <v>16.797080000000001</v>
      </c>
      <c r="F3" s="29" t="s">
        <v>188</v>
      </c>
      <c r="G3" s="11">
        <v>21.752004999999997</v>
      </c>
      <c r="H3" s="11">
        <v>21.475363000000002</v>
      </c>
      <c r="I3" s="12">
        <f>AVERAGE(G3:H3)</f>
        <v>21.613683999999999</v>
      </c>
      <c r="J3" s="11">
        <f t="shared" ref="J3:J14" si="0">I3-E3</f>
        <v>4.8166039999999981</v>
      </c>
      <c r="K3" s="11">
        <f>J3-J3</f>
        <v>0</v>
      </c>
      <c r="L3" s="11">
        <f>2^-K3</f>
        <v>1</v>
      </c>
      <c r="M3" s="11"/>
      <c r="N3" s="13" t="s">
        <v>78</v>
      </c>
      <c r="P3" s="11"/>
      <c r="Q3" s="11"/>
      <c r="R3" s="12"/>
      <c r="S3" s="12"/>
      <c r="T3" s="11"/>
      <c r="U3" s="11"/>
      <c r="V3" s="11"/>
    </row>
    <row r="4" spans="1:22">
      <c r="A4" s="15" t="s">
        <v>193</v>
      </c>
      <c r="B4" s="28"/>
      <c r="C4" s="11">
        <v>16.495744000000002</v>
      </c>
      <c r="D4" s="11">
        <v>16.264896</v>
      </c>
      <c r="E4" s="11">
        <f t="shared" ref="E4:E14" si="1">AVERAGE(C4:D4)</f>
        <v>16.380320000000001</v>
      </c>
      <c r="F4" s="29"/>
      <c r="G4" s="11">
        <v>20.853663000000001</v>
      </c>
      <c r="H4" s="11">
        <v>20.438593000000001</v>
      </c>
      <c r="I4" s="12">
        <f t="shared" ref="I4:I14" si="2">AVERAGE(G4:H4)</f>
        <v>20.646128000000001</v>
      </c>
      <c r="J4" s="11">
        <f t="shared" si="0"/>
        <v>4.2658079999999998</v>
      </c>
      <c r="K4" s="11">
        <f>J4-J4</f>
        <v>0</v>
      </c>
      <c r="L4" s="11">
        <f t="shared" ref="L4:L67" si="3">2^-K4</f>
        <v>1</v>
      </c>
      <c r="M4" s="11"/>
      <c r="N4" s="13" t="s">
        <v>189</v>
      </c>
      <c r="P4" s="11"/>
      <c r="Q4" s="11"/>
      <c r="R4" s="12"/>
      <c r="S4" s="12"/>
      <c r="T4" s="11"/>
      <c r="U4" s="11"/>
      <c r="V4" s="11"/>
    </row>
    <row r="5" spans="1:22">
      <c r="A5" s="15" t="s">
        <v>194</v>
      </c>
      <c r="B5" s="28"/>
      <c r="C5" s="11">
        <v>16.465726999999998</v>
      </c>
      <c r="D5" s="11">
        <v>16.146773</v>
      </c>
      <c r="E5" s="11">
        <f t="shared" si="1"/>
        <v>16.306249999999999</v>
      </c>
      <c r="F5" s="29"/>
      <c r="G5" s="11">
        <v>21.237675000000003</v>
      </c>
      <c r="H5" s="11">
        <v>21.194732999999999</v>
      </c>
      <c r="I5" s="12">
        <f t="shared" si="2"/>
        <v>21.216204000000001</v>
      </c>
      <c r="J5" s="11">
        <f t="shared" si="0"/>
        <v>4.9099540000000026</v>
      </c>
      <c r="K5" s="11">
        <f>J5-J5</f>
        <v>0</v>
      </c>
      <c r="L5" s="11">
        <f t="shared" si="3"/>
        <v>1</v>
      </c>
      <c r="M5" s="11"/>
      <c r="O5" s="1" t="s">
        <v>79</v>
      </c>
      <c r="P5" s="11" t="s">
        <v>80</v>
      </c>
      <c r="Q5" s="11" t="s">
        <v>81</v>
      </c>
      <c r="R5" s="12" t="s">
        <v>82</v>
      </c>
      <c r="S5" s="12" t="s">
        <v>83</v>
      </c>
      <c r="T5" s="11"/>
      <c r="U5" s="11" t="s">
        <v>84</v>
      </c>
      <c r="V5" s="11" t="s">
        <v>85</v>
      </c>
    </row>
    <row r="6" spans="1:22">
      <c r="A6" s="15" t="s">
        <v>195</v>
      </c>
      <c r="B6" s="28"/>
      <c r="C6" s="11">
        <v>16.499316999999998</v>
      </c>
      <c r="D6" s="11">
        <v>16.246763000000001</v>
      </c>
      <c r="E6" s="11">
        <f t="shared" si="1"/>
        <v>16.37304</v>
      </c>
      <c r="F6" s="29"/>
      <c r="G6" s="11">
        <v>21.591684000000004</v>
      </c>
      <c r="H6" s="11">
        <v>21.483751999999999</v>
      </c>
      <c r="I6" s="12">
        <f t="shared" si="2"/>
        <v>21.537718000000002</v>
      </c>
      <c r="J6" s="11">
        <f t="shared" si="0"/>
        <v>5.1646780000000021</v>
      </c>
      <c r="K6" s="11">
        <f>J6-J3</f>
        <v>0.34807400000000399</v>
      </c>
      <c r="L6" s="11">
        <f t="shared" si="3"/>
        <v>0.78563221828605401</v>
      </c>
      <c r="M6" s="11"/>
      <c r="P6" s="11"/>
      <c r="Q6" s="11"/>
      <c r="R6" s="12"/>
      <c r="S6" s="12" t="s">
        <v>86</v>
      </c>
      <c r="T6" s="11" t="s">
        <v>87</v>
      </c>
      <c r="U6" s="11"/>
      <c r="V6" s="12"/>
    </row>
    <row r="7" spans="1:22">
      <c r="A7" s="15" t="s">
        <v>196</v>
      </c>
      <c r="B7" s="28"/>
      <c r="C7" s="11">
        <v>16.178301000000001</v>
      </c>
      <c r="D7" s="11">
        <v>16.120484999999999</v>
      </c>
      <c r="E7" s="11">
        <f t="shared" si="1"/>
        <v>16.149393</v>
      </c>
      <c r="F7" s="29"/>
      <c r="G7" s="11">
        <v>21.455522999999996</v>
      </c>
      <c r="H7" s="11">
        <v>21.319483000000002</v>
      </c>
      <c r="I7" s="12">
        <f t="shared" si="2"/>
        <v>21.387502999999999</v>
      </c>
      <c r="J7" s="11">
        <f t="shared" si="0"/>
        <v>5.2381099999999989</v>
      </c>
      <c r="K7" s="11">
        <f>J7-J4</f>
        <v>0.97230199999999911</v>
      </c>
      <c r="L7" s="11">
        <f t="shared" si="3"/>
        <v>0.50969213624766374</v>
      </c>
      <c r="M7" s="11" t="s">
        <v>65</v>
      </c>
      <c r="N7" s="1">
        <v>1</v>
      </c>
      <c r="O7" s="1">
        <v>3</v>
      </c>
      <c r="P7" s="11">
        <v>1</v>
      </c>
      <c r="Q7" s="11">
        <v>0</v>
      </c>
      <c r="R7" s="11">
        <v>0</v>
      </c>
      <c r="S7" s="11">
        <v>1</v>
      </c>
      <c r="T7" s="11">
        <v>1</v>
      </c>
      <c r="U7" s="11">
        <v>1</v>
      </c>
      <c r="V7" s="11">
        <v>1</v>
      </c>
    </row>
    <row r="8" spans="1:22">
      <c r="A8" s="15" t="s">
        <v>197</v>
      </c>
      <c r="B8" s="28"/>
      <c r="C8" s="11">
        <v>16.160208000000001</v>
      </c>
      <c r="D8" s="11">
        <v>16.094854000000002</v>
      </c>
      <c r="E8" s="11">
        <f t="shared" si="1"/>
        <v>16.127531000000001</v>
      </c>
      <c r="F8" s="29"/>
      <c r="G8" s="11">
        <v>21.897255000000001</v>
      </c>
      <c r="H8" s="11">
        <v>21.539428999999998</v>
      </c>
      <c r="I8" s="12">
        <f t="shared" si="2"/>
        <v>21.718342</v>
      </c>
      <c r="J8" s="11">
        <f t="shared" si="0"/>
        <v>5.5908109999999986</v>
      </c>
      <c r="K8" s="11">
        <f>J8-J5</f>
        <v>0.68085699999999605</v>
      </c>
      <c r="L8" s="11">
        <f t="shared" si="3"/>
        <v>0.62379461344409293</v>
      </c>
      <c r="M8" s="11" t="s">
        <v>64</v>
      </c>
      <c r="N8" s="1">
        <v>2</v>
      </c>
      <c r="O8" s="1">
        <v>3</v>
      </c>
      <c r="P8" s="11">
        <v>0.64</v>
      </c>
      <c r="Q8" s="11">
        <v>0.13869000000000001</v>
      </c>
      <c r="R8" s="11">
        <v>8.0070000000000002E-2</v>
      </c>
      <c r="S8" s="11">
        <v>0.29549999999999998</v>
      </c>
      <c r="T8" s="11">
        <v>0.98450000000000004</v>
      </c>
      <c r="U8" s="11">
        <v>0.51</v>
      </c>
      <c r="V8" s="11">
        <v>0.79</v>
      </c>
    </row>
    <row r="9" spans="1:22">
      <c r="A9" s="15" t="s">
        <v>198</v>
      </c>
      <c r="B9" s="28"/>
      <c r="C9" s="11">
        <v>16.722784000000001</v>
      </c>
      <c r="D9" s="11">
        <v>16.585032000000002</v>
      </c>
      <c r="E9" s="11">
        <f t="shared" si="1"/>
        <v>16.653908000000001</v>
      </c>
      <c r="F9" s="29"/>
      <c r="G9" s="11">
        <v>21.49439499999999</v>
      </c>
      <c r="H9" s="11">
        <v>21.340043000000001</v>
      </c>
      <c r="I9" s="12">
        <f t="shared" si="2"/>
        <v>21.417218999999996</v>
      </c>
      <c r="J9" s="11">
        <f t="shared" si="0"/>
        <v>4.7633109999999945</v>
      </c>
      <c r="K9" s="11">
        <f>J9-J3</f>
        <v>-5.3293000000003588E-2</v>
      </c>
      <c r="L9" s="11">
        <f t="shared" si="3"/>
        <v>1.0376306497802843</v>
      </c>
      <c r="M9" s="11" t="s">
        <v>65</v>
      </c>
      <c r="N9" s="1">
        <v>3</v>
      </c>
      <c r="O9" s="1">
        <v>3</v>
      </c>
      <c r="P9" s="11">
        <v>1.0166999999999999</v>
      </c>
      <c r="Q9" s="11">
        <v>6.4689999999999998E-2</v>
      </c>
      <c r="R9" s="11">
        <v>3.7350000000000001E-2</v>
      </c>
      <c r="S9" s="11">
        <v>0.85599999999999998</v>
      </c>
      <c r="T9" s="11">
        <v>1.1774</v>
      </c>
      <c r="U9" s="11">
        <v>0.94</v>
      </c>
      <c r="V9" s="11">
        <v>1.07</v>
      </c>
    </row>
    <row r="10" spans="1:22">
      <c r="A10" s="15" t="s">
        <v>199</v>
      </c>
      <c r="B10" s="28"/>
      <c r="C10" s="11">
        <v>16.607173</v>
      </c>
      <c r="D10" s="11">
        <v>16.340627000000001</v>
      </c>
      <c r="E10" s="11">
        <f t="shared" si="1"/>
        <v>16.4739</v>
      </c>
      <c r="F10" s="29"/>
      <c r="G10" s="11">
        <v>20.860084000000001</v>
      </c>
      <c r="H10" s="11">
        <v>20.42942</v>
      </c>
      <c r="I10" s="12">
        <f t="shared" si="2"/>
        <v>20.644752</v>
      </c>
      <c r="J10" s="11">
        <f t="shared" si="0"/>
        <v>4.170852</v>
      </c>
      <c r="K10" s="11">
        <f>J10-J4</f>
        <v>-9.4955999999999818E-2</v>
      </c>
      <c r="L10" s="11">
        <f t="shared" si="3"/>
        <v>1.0680328341774259</v>
      </c>
      <c r="M10" s="11" t="s">
        <v>63</v>
      </c>
      <c r="N10" s="1">
        <v>4</v>
      </c>
      <c r="O10" s="1">
        <v>3</v>
      </c>
      <c r="P10" s="11">
        <v>1.3663000000000001</v>
      </c>
      <c r="Q10" s="11">
        <v>0.14241999999999999</v>
      </c>
      <c r="R10" s="11">
        <v>8.2229999999999998E-2</v>
      </c>
      <c r="S10" s="11">
        <v>1.0125</v>
      </c>
      <c r="T10" s="11">
        <v>1.7201</v>
      </c>
      <c r="U10" s="11">
        <v>1.21</v>
      </c>
      <c r="V10" s="11">
        <v>1.48</v>
      </c>
    </row>
    <row r="11" spans="1:22">
      <c r="A11" s="15" t="s">
        <v>200</v>
      </c>
      <c r="B11" s="28"/>
      <c r="C11" s="11">
        <v>17.116955000000004</v>
      </c>
      <c r="D11" s="11">
        <v>16.847594999999998</v>
      </c>
      <c r="E11" s="11">
        <f t="shared" si="1"/>
        <v>16.982275000000001</v>
      </c>
      <c r="F11" s="29"/>
      <c r="G11" s="11">
        <v>22.015236000000005</v>
      </c>
      <c r="H11" s="11">
        <v>21.934042000000002</v>
      </c>
      <c r="I11" s="12">
        <f t="shared" si="2"/>
        <v>21.974639000000003</v>
      </c>
      <c r="J11" s="11">
        <f t="shared" si="0"/>
        <v>4.992364000000002</v>
      </c>
      <c r="K11" s="11">
        <f>J11-J7</f>
        <v>-0.24574599999999691</v>
      </c>
      <c r="L11" s="11">
        <f t="shared" si="3"/>
        <v>1.1857057264136277</v>
      </c>
      <c r="M11" s="11"/>
      <c r="N11" s="11" t="s">
        <v>88</v>
      </c>
      <c r="O11" s="1">
        <v>12</v>
      </c>
      <c r="P11" s="11">
        <v>1.0058</v>
      </c>
      <c r="Q11" s="11">
        <v>0.28272000000000003</v>
      </c>
      <c r="R11" s="11">
        <v>8.1610000000000002E-2</v>
      </c>
      <c r="S11" s="11">
        <v>0.82609999999999995</v>
      </c>
      <c r="T11" s="11">
        <v>1.1854</v>
      </c>
      <c r="U11" s="11">
        <v>0.51</v>
      </c>
      <c r="V11" s="11">
        <v>1.48</v>
      </c>
    </row>
    <row r="12" spans="1:22">
      <c r="A12" s="15" t="s">
        <v>201</v>
      </c>
      <c r="B12" s="28"/>
      <c r="C12" s="11">
        <v>17.012897999999996</v>
      </c>
      <c r="D12" s="11">
        <v>16.758942000000001</v>
      </c>
      <c r="E12" s="11">
        <f t="shared" si="1"/>
        <v>16.885919999999999</v>
      </c>
      <c r="F12" s="29"/>
      <c r="G12" s="11">
        <v>21.235166</v>
      </c>
      <c r="H12" s="11">
        <v>21.184933999999998</v>
      </c>
      <c r="I12" s="12">
        <f t="shared" si="2"/>
        <v>21.210049999999999</v>
      </c>
      <c r="J12" s="11">
        <f t="shared" si="0"/>
        <v>4.3241300000000003</v>
      </c>
      <c r="K12" s="11">
        <f>J12-J3</f>
        <v>-0.49247399999999786</v>
      </c>
      <c r="L12" s="11">
        <f t="shared" si="3"/>
        <v>1.4068553487950008</v>
      </c>
      <c r="M12" s="11"/>
      <c r="N12" s="11"/>
      <c r="P12" s="11"/>
      <c r="Q12" s="11"/>
      <c r="R12" s="11"/>
      <c r="S12" s="11"/>
      <c r="T12" s="11"/>
      <c r="U12" s="11"/>
      <c r="V12" s="11"/>
    </row>
    <row r="13" spans="1:22">
      <c r="A13" s="15" t="s">
        <v>202</v>
      </c>
      <c r="B13" s="28"/>
      <c r="C13" s="11">
        <v>16.71734</v>
      </c>
      <c r="D13" s="11">
        <v>16.693632000000001</v>
      </c>
      <c r="E13" s="11">
        <f t="shared" si="1"/>
        <v>16.705486000000001</v>
      </c>
      <c r="F13" s="29"/>
      <c r="G13" s="11">
        <v>20.700384</v>
      </c>
      <c r="H13" s="11">
        <v>20.103842</v>
      </c>
      <c r="I13" s="12">
        <f t="shared" si="2"/>
        <v>20.402113</v>
      </c>
      <c r="J13" s="11">
        <f t="shared" si="0"/>
        <v>3.6966269999999994</v>
      </c>
      <c r="K13" s="11">
        <f>J13-J4</f>
        <v>-0.56918100000000038</v>
      </c>
      <c r="L13" s="11">
        <f t="shared" si="3"/>
        <v>1.4836810642566742</v>
      </c>
    </row>
    <row r="14" spans="1:22">
      <c r="A14" s="15" t="s">
        <v>203</v>
      </c>
      <c r="B14" s="28"/>
      <c r="C14" s="11">
        <v>16.710798999999998</v>
      </c>
      <c r="D14" s="11">
        <v>16.954274999999999</v>
      </c>
      <c r="E14" s="11">
        <f t="shared" si="1"/>
        <v>16.832536999999999</v>
      </c>
      <c r="F14" s="29"/>
      <c r="G14" s="11">
        <v>21.730753</v>
      </c>
      <c r="H14" s="11">
        <v>21.208328999999999</v>
      </c>
      <c r="I14" s="12">
        <f t="shared" si="2"/>
        <v>21.469541</v>
      </c>
      <c r="J14" s="11">
        <f t="shared" si="0"/>
        <v>4.637004000000001</v>
      </c>
      <c r="K14" s="11">
        <f>J14-J5</f>
        <v>-0.27295000000000158</v>
      </c>
      <c r="L14" s="11">
        <f t="shared" si="3"/>
        <v>1.2082759670102921</v>
      </c>
    </row>
    <row r="15" spans="1:22">
      <c r="A15" s="15"/>
      <c r="B15" s="16"/>
      <c r="F15" s="19"/>
      <c r="I15" s="12"/>
    </row>
    <row r="16" spans="1:22">
      <c r="C16" s="11" t="s">
        <v>190</v>
      </c>
      <c r="D16" s="11" t="s">
        <v>191</v>
      </c>
      <c r="E16" s="12" t="s">
        <v>251</v>
      </c>
      <c r="G16" s="11" t="s">
        <v>190</v>
      </c>
      <c r="H16" s="11" t="s">
        <v>191</v>
      </c>
      <c r="I16" s="12" t="s">
        <v>251</v>
      </c>
      <c r="J16" s="17" t="s">
        <v>204</v>
      </c>
      <c r="K16" s="18" t="s">
        <v>205</v>
      </c>
      <c r="L16" s="18" t="s">
        <v>206</v>
      </c>
    </row>
    <row r="17" spans="1:22">
      <c r="A17" s="15" t="s">
        <v>192</v>
      </c>
      <c r="B17" s="28" t="s">
        <v>248</v>
      </c>
      <c r="C17" s="11">
        <v>16.875223000000002</v>
      </c>
      <c r="D17" s="11">
        <v>16.794036999999999</v>
      </c>
      <c r="E17" s="12">
        <f>AVERAGE(C17:D17)</f>
        <v>16.834630000000001</v>
      </c>
      <c r="F17" s="30" t="s">
        <v>207</v>
      </c>
      <c r="G17" s="11">
        <v>22.861657999999998</v>
      </c>
      <c r="H17" s="11">
        <v>22.594850000000001</v>
      </c>
      <c r="I17" s="12">
        <f>AVERAGE(G17:H17)</f>
        <v>22.728254</v>
      </c>
      <c r="J17" s="11">
        <f>I17-E17</f>
        <v>5.8936239999999991</v>
      </c>
      <c r="K17" s="11">
        <f>J17-J17</f>
        <v>0</v>
      </c>
      <c r="L17" s="11">
        <f t="shared" si="3"/>
        <v>1</v>
      </c>
      <c r="M17" s="11"/>
      <c r="N17" s="11" t="s">
        <v>78</v>
      </c>
      <c r="O17" s="11"/>
      <c r="P17" s="11"/>
      <c r="Q17" s="11"/>
      <c r="R17" s="11"/>
      <c r="S17" s="11"/>
      <c r="T17" s="11"/>
      <c r="U17" s="11"/>
      <c r="V17" s="11"/>
    </row>
    <row r="18" spans="1:22">
      <c r="A18" s="15" t="s">
        <v>193</v>
      </c>
      <c r="B18" s="28"/>
      <c r="C18" s="11">
        <v>16.468700999999999</v>
      </c>
      <c r="D18" s="11">
        <v>16.824043</v>
      </c>
      <c r="E18" s="12">
        <f t="shared" ref="E18:E28" si="4">AVERAGE(C18:D18)</f>
        <v>16.646372</v>
      </c>
      <c r="F18" s="29"/>
      <c r="G18" s="11">
        <v>22.162077</v>
      </c>
      <c r="H18" s="11">
        <v>21.893502999999999</v>
      </c>
      <c r="I18" s="12">
        <f t="shared" ref="I18:I28" si="5">AVERAGE(G18:H18)</f>
        <v>22.02779</v>
      </c>
      <c r="J18" s="11">
        <f t="shared" ref="J18:J28" si="6">I18-E18</f>
        <v>5.381418</v>
      </c>
      <c r="K18" s="11">
        <f>J18-J18</f>
        <v>0</v>
      </c>
      <c r="L18" s="11">
        <f t="shared" si="3"/>
        <v>1</v>
      </c>
      <c r="M18" s="11"/>
      <c r="N18" s="11" t="s">
        <v>189</v>
      </c>
      <c r="O18" s="11"/>
      <c r="P18" s="11"/>
      <c r="Q18" s="11"/>
      <c r="R18" s="11"/>
      <c r="S18" s="11"/>
      <c r="T18" s="11"/>
      <c r="U18" s="11"/>
      <c r="V18" s="11"/>
    </row>
    <row r="19" spans="1:22">
      <c r="A19" s="15" t="s">
        <v>194</v>
      </c>
      <c r="B19" s="28"/>
      <c r="C19" s="11">
        <v>16.833718999999999</v>
      </c>
      <c r="D19" s="11">
        <v>17.103759</v>
      </c>
      <c r="E19" s="12">
        <f t="shared" si="4"/>
        <v>16.968738999999999</v>
      </c>
      <c r="F19" s="29"/>
      <c r="G19" s="11">
        <v>21.135569000000004</v>
      </c>
      <c r="H19" s="11">
        <v>21.354790999999999</v>
      </c>
      <c r="I19" s="12">
        <f t="shared" si="5"/>
        <v>21.245180000000001</v>
      </c>
      <c r="J19" s="11">
        <f t="shared" si="6"/>
        <v>4.2764410000000019</v>
      </c>
      <c r="K19" s="11">
        <f>J19-J19</f>
        <v>0</v>
      </c>
      <c r="L19" s="11">
        <f t="shared" si="3"/>
        <v>1</v>
      </c>
      <c r="M19" s="11"/>
      <c r="N19" s="11"/>
      <c r="O19" s="11" t="s">
        <v>79</v>
      </c>
      <c r="P19" s="11" t="s">
        <v>80</v>
      </c>
      <c r="Q19" s="11" t="s">
        <v>81</v>
      </c>
      <c r="R19" s="11" t="s">
        <v>82</v>
      </c>
      <c r="S19" s="11" t="s">
        <v>83</v>
      </c>
      <c r="T19" s="11"/>
      <c r="U19" s="11" t="s">
        <v>84</v>
      </c>
      <c r="V19" s="11" t="s">
        <v>85</v>
      </c>
    </row>
    <row r="20" spans="1:22">
      <c r="A20" s="15" t="s">
        <v>195</v>
      </c>
      <c r="B20" s="28"/>
      <c r="C20" s="11">
        <v>16.834343999999998</v>
      </c>
      <c r="D20" s="11">
        <v>17.024851999999999</v>
      </c>
      <c r="E20" s="12">
        <f t="shared" si="4"/>
        <v>16.929597999999999</v>
      </c>
      <c r="F20" s="29"/>
      <c r="G20" s="11">
        <v>23.907965999999998</v>
      </c>
      <c r="H20" s="11">
        <v>23.681045999999998</v>
      </c>
      <c r="I20" s="12">
        <f t="shared" si="5"/>
        <v>23.794505999999998</v>
      </c>
      <c r="J20" s="11">
        <f t="shared" si="6"/>
        <v>6.8649079999999998</v>
      </c>
      <c r="K20" s="11">
        <f>J20-J17</f>
        <v>0.9712840000000007</v>
      </c>
      <c r="L20" s="11">
        <f t="shared" si="3"/>
        <v>0.51005191408384565</v>
      </c>
      <c r="M20" s="11"/>
      <c r="N20" s="11"/>
      <c r="O20" s="11"/>
      <c r="P20" s="11"/>
      <c r="Q20" s="11"/>
      <c r="R20" s="11"/>
      <c r="S20" s="11" t="s">
        <v>86</v>
      </c>
      <c r="T20" s="11" t="s">
        <v>87</v>
      </c>
      <c r="U20" s="11"/>
      <c r="V20" s="11"/>
    </row>
    <row r="21" spans="1:22">
      <c r="A21" s="15" t="s">
        <v>196</v>
      </c>
      <c r="B21" s="28"/>
      <c r="C21" s="11">
        <v>16.579191000000002</v>
      </c>
      <c r="D21" s="11">
        <v>16.295873</v>
      </c>
      <c r="E21" s="12">
        <f t="shared" si="4"/>
        <v>16.437532000000001</v>
      </c>
      <c r="F21" s="29"/>
      <c r="G21" s="11">
        <v>22.216929000000004</v>
      </c>
      <c r="H21" s="11">
        <v>22.402947000000001</v>
      </c>
      <c r="I21" s="12">
        <f t="shared" si="5"/>
        <v>22.309938000000002</v>
      </c>
      <c r="J21" s="11">
        <f t="shared" si="6"/>
        <v>5.8724060000000016</v>
      </c>
      <c r="K21" s="11">
        <f>J21-J18</f>
        <v>0.49098800000000153</v>
      </c>
      <c r="L21" s="11">
        <f t="shared" si="3"/>
        <v>0.7115376489964661</v>
      </c>
      <c r="M21" s="11" t="s">
        <v>178</v>
      </c>
      <c r="N21" s="1">
        <v>1</v>
      </c>
      <c r="O21" s="1">
        <v>3</v>
      </c>
      <c r="P21" s="11">
        <v>1</v>
      </c>
      <c r="Q21" s="11">
        <v>0</v>
      </c>
      <c r="R21" s="11">
        <v>0</v>
      </c>
      <c r="S21" s="11">
        <v>1</v>
      </c>
      <c r="T21" s="11">
        <v>1</v>
      </c>
      <c r="U21" s="11">
        <v>1</v>
      </c>
      <c r="V21" s="11">
        <v>1</v>
      </c>
    </row>
    <row r="22" spans="1:22">
      <c r="A22" s="15" t="s">
        <v>197</v>
      </c>
      <c r="B22" s="28"/>
      <c r="C22" s="11">
        <v>16.514513000000001</v>
      </c>
      <c r="D22" s="11">
        <v>16.204853</v>
      </c>
      <c r="E22" s="12">
        <f t="shared" si="4"/>
        <v>16.359683</v>
      </c>
      <c r="F22" s="29"/>
      <c r="G22" s="11">
        <v>21.096467000000004</v>
      </c>
      <c r="H22" s="11">
        <v>21.039487000000001</v>
      </c>
      <c r="I22" s="12">
        <f t="shared" si="5"/>
        <v>21.067977000000003</v>
      </c>
      <c r="J22" s="11">
        <f t="shared" si="6"/>
        <v>4.7082940000000022</v>
      </c>
      <c r="K22" s="11">
        <f>J22-J19</f>
        <v>0.43185300000000026</v>
      </c>
      <c r="L22" s="11">
        <f t="shared" si="3"/>
        <v>0.74130903498469836</v>
      </c>
      <c r="M22" s="11" t="s">
        <v>65</v>
      </c>
      <c r="N22" s="1">
        <v>2</v>
      </c>
      <c r="O22" s="1">
        <v>3</v>
      </c>
      <c r="P22" s="11">
        <v>0.65429999999999999</v>
      </c>
      <c r="Q22" s="11">
        <v>0.12583</v>
      </c>
      <c r="R22" s="11">
        <v>7.2650000000000006E-2</v>
      </c>
      <c r="S22" s="11">
        <v>0.3417</v>
      </c>
      <c r="T22" s="11">
        <v>0.96689999999999998</v>
      </c>
      <c r="U22" s="11">
        <v>0.51</v>
      </c>
      <c r="V22" s="11">
        <v>0.74</v>
      </c>
    </row>
    <row r="23" spans="1:22">
      <c r="A23" s="15" t="s">
        <v>198</v>
      </c>
      <c r="B23" s="28"/>
      <c r="C23" s="11">
        <v>16.308690000000002</v>
      </c>
      <c r="D23" s="11">
        <v>16.402854000000001</v>
      </c>
      <c r="E23" s="12">
        <f t="shared" si="4"/>
        <v>16.355772000000002</v>
      </c>
      <c r="F23" s="29"/>
      <c r="G23" s="11">
        <v>22.815421000000001</v>
      </c>
      <c r="H23" s="11">
        <v>22.374305</v>
      </c>
      <c r="I23" s="12">
        <f t="shared" si="5"/>
        <v>22.594863</v>
      </c>
      <c r="J23" s="11">
        <f t="shared" si="6"/>
        <v>6.2390909999999984</v>
      </c>
      <c r="K23" s="11">
        <f>J23-J17</f>
        <v>0.3454669999999993</v>
      </c>
      <c r="L23" s="11">
        <f t="shared" si="3"/>
        <v>0.78705316643035839</v>
      </c>
      <c r="M23" s="11" t="s">
        <v>178</v>
      </c>
      <c r="N23" s="1">
        <v>3</v>
      </c>
      <c r="O23" s="1">
        <v>3</v>
      </c>
      <c r="P23" s="11">
        <v>0.84230000000000005</v>
      </c>
      <c r="Q23" s="11">
        <v>0.11089</v>
      </c>
      <c r="R23" s="11">
        <v>6.4019999999999994E-2</v>
      </c>
      <c r="S23" s="11">
        <v>0.56689999999999996</v>
      </c>
      <c r="T23" s="11">
        <v>1.1177999999999999</v>
      </c>
      <c r="U23" s="11">
        <v>0.77</v>
      </c>
      <c r="V23" s="11">
        <v>0.97</v>
      </c>
    </row>
    <row r="24" spans="1:22">
      <c r="A24" s="15" t="s">
        <v>199</v>
      </c>
      <c r="B24" s="28"/>
      <c r="C24" s="11">
        <v>16.549064000000001</v>
      </c>
      <c r="D24" s="11">
        <v>16.639572000000001</v>
      </c>
      <c r="E24" s="12">
        <f t="shared" si="4"/>
        <v>16.594318000000001</v>
      </c>
      <c r="F24" s="29"/>
      <c r="G24" s="11">
        <v>21.103310000000008</v>
      </c>
      <c r="H24" s="11">
        <v>22.935023999999999</v>
      </c>
      <c r="I24" s="12">
        <f t="shared" si="5"/>
        <v>22.019167000000003</v>
      </c>
      <c r="J24" s="11">
        <f t="shared" si="6"/>
        <v>5.4248490000000018</v>
      </c>
      <c r="K24" s="11">
        <f>J24-J18</f>
        <v>4.3431000000001774E-2</v>
      </c>
      <c r="L24" s="11">
        <f t="shared" si="3"/>
        <v>0.97034453949216171</v>
      </c>
      <c r="M24" s="11" t="s">
        <v>63</v>
      </c>
      <c r="N24" s="1">
        <v>4</v>
      </c>
      <c r="O24" s="1">
        <v>3</v>
      </c>
      <c r="P24" s="11">
        <v>1.1707000000000001</v>
      </c>
      <c r="Q24" s="11">
        <v>0.33463999999999999</v>
      </c>
      <c r="R24" s="11">
        <v>0.19320999999999999</v>
      </c>
      <c r="S24" s="11">
        <v>0.33939999999999998</v>
      </c>
      <c r="T24" s="11">
        <v>2.0019999999999998</v>
      </c>
      <c r="U24" s="11">
        <v>0.88</v>
      </c>
      <c r="V24" s="11">
        <v>1.54</v>
      </c>
    </row>
    <row r="25" spans="1:22">
      <c r="A25" s="15" t="s">
        <v>200</v>
      </c>
      <c r="B25" s="28"/>
      <c r="C25" s="11">
        <v>16.348673000000002</v>
      </c>
      <c r="D25" s="11">
        <v>16.315854000000002</v>
      </c>
      <c r="E25" s="12">
        <f t="shared" si="4"/>
        <v>16.332263500000003</v>
      </c>
      <c r="F25" s="29"/>
      <c r="G25" s="11">
        <v>21.197354000000004</v>
      </c>
      <c r="H25" s="11">
        <v>20.773023999999999</v>
      </c>
      <c r="I25" s="12">
        <f t="shared" si="5"/>
        <v>20.985189000000002</v>
      </c>
      <c r="J25" s="11">
        <f t="shared" si="6"/>
        <v>4.6529254999999985</v>
      </c>
      <c r="K25" s="11">
        <f>J25-J19</f>
        <v>0.37648449999999656</v>
      </c>
      <c r="L25" s="11">
        <f t="shared" si="3"/>
        <v>0.77031237105856387</v>
      </c>
      <c r="M25" s="11"/>
      <c r="N25" s="11" t="s">
        <v>88</v>
      </c>
      <c r="O25" s="11">
        <v>12</v>
      </c>
      <c r="P25" s="11">
        <v>0.91679999999999995</v>
      </c>
      <c r="Q25" s="11">
        <v>0.25541999999999998</v>
      </c>
      <c r="R25" s="11">
        <v>7.3730000000000004E-2</v>
      </c>
      <c r="S25" s="11">
        <v>0.75449999999999995</v>
      </c>
      <c r="T25" s="11">
        <v>1.0790999999999999</v>
      </c>
      <c r="U25" s="11">
        <v>0.51</v>
      </c>
      <c r="V25" s="11">
        <v>1.54</v>
      </c>
    </row>
    <row r="26" spans="1:22">
      <c r="A26" s="15" t="s">
        <v>201</v>
      </c>
      <c r="B26" s="28"/>
      <c r="C26" s="11">
        <v>16.925854000000001</v>
      </c>
      <c r="D26" s="11">
        <v>16.532057999999999</v>
      </c>
      <c r="E26" s="12">
        <f t="shared" si="4"/>
        <v>16.728956</v>
      </c>
      <c r="F26" s="29"/>
      <c r="G26" s="11">
        <v>22.658640999999999</v>
      </c>
      <c r="H26" s="11">
        <v>22.310483000000001</v>
      </c>
      <c r="I26" s="12">
        <f t="shared" si="5"/>
        <v>22.484562</v>
      </c>
      <c r="J26" s="11">
        <f t="shared" si="6"/>
        <v>5.7556060000000002</v>
      </c>
      <c r="K26" s="11">
        <f>J26-J17</f>
        <v>-0.13801799999999886</v>
      </c>
      <c r="L26" s="11">
        <f t="shared" si="3"/>
        <v>1.1003923384897343</v>
      </c>
    </row>
    <row r="27" spans="1:22">
      <c r="A27" s="15" t="s">
        <v>202</v>
      </c>
      <c r="B27" s="28"/>
      <c r="C27" s="11">
        <v>16.571334799999999</v>
      </c>
      <c r="D27" s="11">
        <v>16.630285199999999</v>
      </c>
      <c r="E27" s="12">
        <f t="shared" si="4"/>
        <v>16.600809999999999</v>
      </c>
      <c r="F27" s="29"/>
      <c r="G27" s="11">
        <v>21.443304999999999</v>
      </c>
      <c r="H27" s="11">
        <v>21.284051000000002</v>
      </c>
      <c r="I27" s="12">
        <f t="shared" si="5"/>
        <v>21.363678</v>
      </c>
      <c r="J27" s="11">
        <f t="shared" si="6"/>
        <v>4.762868000000001</v>
      </c>
      <c r="K27" s="11">
        <f>J27-J18</f>
        <v>-0.61854999999999905</v>
      </c>
      <c r="L27" s="11">
        <f t="shared" si="3"/>
        <v>1.5353313002539097</v>
      </c>
    </row>
    <row r="28" spans="1:22">
      <c r="A28" s="15" t="s">
        <v>203</v>
      </c>
      <c r="B28" s="28"/>
      <c r="C28" s="11">
        <v>15.585325000000001</v>
      </c>
      <c r="D28" s="11">
        <v>15.492464999999999</v>
      </c>
      <c r="E28" s="12">
        <f t="shared" si="4"/>
        <v>15.538895</v>
      </c>
      <c r="F28" s="29"/>
      <c r="G28" s="11">
        <v>19.878464000000005</v>
      </c>
      <c r="H28" s="11">
        <v>20.132048000000001</v>
      </c>
      <c r="I28" s="12">
        <f t="shared" si="5"/>
        <v>20.005256000000003</v>
      </c>
      <c r="J28" s="11">
        <f t="shared" si="6"/>
        <v>4.4663610000000027</v>
      </c>
      <c r="K28" s="11">
        <f>J28-J19</f>
        <v>0.18992000000000075</v>
      </c>
      <c r="L28" s="11">
        <f t="shared" si="3"/>
        <v>0.87665433200653209</v>
      </c>
    </row>
    <row r="30" spans="1:22">
      <c r="C30" s="11" t="s">
        <v>190</v>
      </c>
      <c r="D30" s="11" t="s">
        <v>191</v>
      </c>
      <c r="E30" s="12" t="s">
        <v>251</v>
      </c>
      <c r="G30" s="11" t="s">
        <v>190</v>
      </c>
      <c r="H30" s="11" t="s">
        <v>191</v>
      </c>
      <c r="I30" s="12" t="s">
        <v>251</v>
      </c>
      <c r="J30" s="17" t="s">
        <v>204</v>
      </c>
      <c r="K30" s="18" t="s">
        <v>205</v>
      </c>
      <c r="L30" s="18" t="s">
        <v>206</v>
      </c>
    </row>
    <row r="31" spans="1:22" ht="16" customHeight="1">
      <c r="A31" s="15" t="s">
        <v>192</v>
      </c>
      <c r="B31" s="28" t="s">
        <v>248</v>
      </c>
      <c r="C31" s="11">
        <v>16.288101999999995</v>
      </c>
      <c r="D31" s="11">
        <v>16.340952000000001</v>
      </c>
      <c r="E31" s="11">
        <f>AVERAGE(C31:D31)</f>
        <v>16.314526999999998</v>
      </c>
      <c r="F31" s="30" t="s">
        <v>208</v>
      </c>
      <c r="G31" s="11">
        <v>21.794509999999999</v>
      </c>
      <c r="H31" s="11">
        <v>21.733650000000001</v>
      </c>
      <c r="I31" s="12">
        <f>AVERAGE(G31:H31)</f>
        <v>21.76408</v>
      </c>
      <c r="J31" s="11">
        <f>I31-E31</f>
        <v>5.4495530000000016</v>
      </c>
      <c r="K31" s="11">
        <f>J31-J31</f>
        <v>0</v>
      </c>
      <c r="L31" s="11">
        <f t="shared" si="3"/>
        <v>1</v>
      </c>
      <c r="M31" s="11"/>
      <c r="N31" s="11" t="s">
        <v>78</v>
      </c>
      <c r="O31" s="11"/>
      <c r="P31" s="11"/>
      <c r="Q31" s="11"/>
      <c r="R31" s="11"/>
      <c r="S31" s="11"/>
      <c r="T31" s="11"/>
      <c r="U31" s="11"/>
      <c r="V31" s="11"/>
    </row>
    <row r="32" spans="1:22">
      <c r="A32" s="15" t="s">
        <v>193</v>
      </c>
      <c r="B32" s="28"/>
      <c r="C32" s="11">
        <v>14.749569999999999</v>
      </c>
      <c r="D32" s="11">
        <v>14.66394</v>
      </c>
      <c r="E32" s="11">
        <f t="shared" ref="E32:E42" si="7">AVERAGE(C32:D32)</f>
        <v>14.706754999999999</v>
      </c>
      <c r="F32" s="30"/>
      <c r="G32" s="11">
        <v>20.855160000000001</v>
      </c>
      <c r="H32" s="11">
        <v>21.040631999999999</v>
      </c>
      <c r="I32" s="12">
        <f t="shared" ref="I32:I42" si="8">AVERAGE(G32:H32)</f>
        <v>20.947896</v>
      </c>
      <c r="J32" s="11">
        <f t="shared" ref="J32:J42" si="9">I32-E32</f>
        <v>6.2411410000000007</v>
      </c>
      <c r="K32" s="11">
        <f>J32-J32</f>
        <v>0</v>
      </c>
      <c r="L32" s="11">
        <f t="shared" si="3"/>
        <v>1</v>
      </c>
      <c r="M32" s="11"/>
      <c r="N32" s="11" t="s">
        <v>189</v>
      </c>
      <c r="O32" s="11"/>
      <c r="P32" s="11"/>
      <c r="Q32" s="11"/>
      <c r="R32" s="11"/>
      <c r="S32" s="11"/>
      <c r="T32" s="11"/>
      <c r="U32" s="11"/>
      <c r="V32" s="11"/>
    </row>
    <row r="33" spans="1:22">
      <c r="A33" s="15" t="s">
        <v>194</v>
      </c>
      <c r="B33" s="28"/>
      <c r="C33" s="11">
        <v>15.287561</v>
      </c>
      <c r="D33" s="11">
        <v>15.059640999999999</v>
      </c>
      <c r="E33" s="11">
        <f t="shared" si="7"/>
        <v>15.173601</v>
      </c>
      <c r="F33" s="30"/>
      <c r="G33" s="11">
        <v>21.323366</v>
      </c>
      <c r="H33" s="11">
        <v>21.283501999999999</v>
      </c>
      <c r="I33" s="12">
        <f t="shared" si="8"/>
        <v>21.303433999999999</v>
      </c>
      <c r="J33" s="11">
        <f t="shared" si="9"/>
        <v>6.1298329999999996</v>
      </c>
      <c r="K33" s="11">
        <f>J33-J33</f>
        <v>0</v>
      </c>
      <c r="L33" s="11">
        <f t="shared" si="3"/>
        <v>1</v>
      </c>
      <c r="M33" s="11"/>
      <c r="N33" s="11"/>
      <c r="O33" s="11" t="s">
        <v>79</v>
      </c>
      <c r="P33" s="11" t="s">
        <v>80</v>
      </c>
      <c r="Q33" s="11" t="s">
        <v>81</v>
      </c>
      <c r="R33" s="11" t="s">
        <v>82</v>
      </c>
      <c r="S33" s="11" t="s">
        <v>83</v>
      </c>
      <c r="T33" s="11"/>
      <c r="U33" s="11" t="s">
        <v>84</v>
      </c>
      <c r="V33" s="11" t="s">
        <v>85</v>
      </c>
    </row>
    <row r="34" spans="1:22">
      <c r="A34" s="15" t="s">
        <v>195</v>
      </c>
      <c r="B34" s="28"/>
      <c r="C34" s="11">
        <v>16.057769999999998</v>
      </c>
      <c r="D34" s="11">
        <v>15.930424</v>
      </c>
      <c r="E34" s="11">
        <f t="shared" si="7"/>
        <v>15.994097</v>
      </c>
      <c r="F34" s="30"/>
      <c r="G34" s="11">
        <v>23.007792999999999</v>
      </c>
      <c r="H34" s="11">
        <v>22.340254999999999</v>
      </c>
      <c r="I34" s="12">
        <f t="shared" si="8"/>
        <v>22.674023999999999</v>
      </c>
      <c r="J34" s="11">
        <f t="shared" si="9"/>
        <v>6.6799269999999993</v>
      </c>
      <c r="K34" s="11">
        <f>J34-J31</f>
        <v>1.2303739999999976</v>
      </c>
      <c r="L34" s="11">
        <f t="shared" si="3"/>
        <v>0.42620694293269856</v>
      </c>
      <c r="M34" s="11"/>
      <c r="N34" s="11"/>
      <c r="O34" s="11"/>
      <c r="P34" s="11"/>
      <c r="Q34" s="11"/>
      <c r="R34" s="11"/>
      <c r="S34" s="11" t="s">
        <v>86</v>
      </c>
      <c r="T34" s="11" t="s">
        <v>87</v>
      </c>
      <c r="U34" s="11"/>
      <c r="V34" s="11"/>
    </row>
    <row r="35" spans="1:22">
      <c r="A35" s="15" t="s">
        <v>196</v>
      </c>
      <c r="B35" s="28"/>
      <c r="C35" s="11">
        <v>16.63344</v>
      </c>
      <c r="D35" s="11">
        <v>14.295054</v>
      </c>
      <c r="E35" s="11">
        <f t="shared" si="7"/>
        <v>15.464247</v>
      </c>
      <c r="F35" s="30"/>
      <c r="G35" s="11">
        <v>21.755447</v>
      </c>
      <c r="H35" s="11">
        <v>21.803549</v>
      </c>
      <c r="I35" s="12">
        <f t="shared" si="8"/>
        <v>21.779498</v>
      </c>
      <c r="J35" s="11">
        <f t="shared" si="9"/>
        <v>6.3152509999999999</v>
      </c>
      <c r="K35" s="11">
        <f>J35-J32</f>
        <v>7.4109999999999232E-2</v>
      </c>
      <c r="L35" s="11">
        <f t="shared" si="3"/>
        <v>0.94992795172665989</v>
      </c>
      <c r="M35" s="11" t="s">
        <v>65</v>
      </c>
      <c r="N35" s="1">
        <v>1</v>
      </c>
      <c r="O35" s="1">
        <v>3</v>
      </c>
      <c r="P35" s="11">
        <v>1</v>
      </c>
      <c r="Q35" s="11">
        <v>0</v>
      </c>
      <c r="R35" s="11">
        <v>0</v>
      </c>
      <c r="S35" s="11">
        <v>1</v>
      </c>
      <c r="T35" s="11">
        <v>1</v>
      </c>
      <c r="U35" s="11">
        <v>1</v>
      </c>
      <c r="V35" s="11">
        <v>1</v>
      </c>
    </row>
    <row r="36" spans="1:22">
      <c r="A36" s="15" t="s">
        <v>197</v>
      </c>
      <c r="B36" s="28"/>
      <c r="C36" s="11">
        <v>15.127557000000001</v>
      </c>
      <c r="D36" s="11">
        <v>14.820456999999999</v>
      </c>
      <c r="E36" s="11">
        <f t="shared" si="7"/>
        <v>14.974007</v>
      </c>
      <c r="F36" s="30"/>
      <c r="G36" s="11">
        <v>21.099368999999999</v>
      </c>
      <c r="H36" s="11">
        <v>21.403963000000001</v>
      </c>
      <c r="I36" s="12">
        <f t="shared" si="8"/>
        <v>21.251666</v>
      </c>
      <c r="J36" s="11">
        <f t="shared" si="9"/>
        <v>6.2776589999999999</v>
      </c>
      <c r="K36" s="11">
        <f>J36-J33</f>
        <v>0.14782600000000023</v>
      </c>
      <c r="L36" s="11">
        <f t="shared" si="3"/>
        <v>0.90260958248190659</v>
      </c>
      <c r="M36" s="11" t="s">
        <v>65</v>
      </c>
      <c r="N36" s="1">
        <v>2</v>
      </c>
      <c r="O36" s="1">
        <v>3</v>
      </c>
      <c r="P36" s="11">
        <v>0.75970000000000004</v>
      </c>
      <c r="Q36" s="11">
        <v>0.28992000000000001</v>
      </c>
      <c r="R36" s="11">
        <v>0.16738</v>
      </c>
      <c r="S36" s="11">
        <v>3.95E-2</v>
      </c>
      <c r="T36" s="11">
        <v>1.4799</v>
      </c>
      <c r="U36" s="11">
        <v>0.43</v>
      </c>
      <c r="V36" s="11">
        <v>0.95</v>
      </c>
    </row>
    <row r="37" spans="1:22">
      <c r="A37" s="15" t="s">
        <v>198</v>
      </c>
      <c r="B37" s="28"/>
      <c r="C37" s="11">
        <v>16.013582</v>
      </c>
      <c r="D37" s="11">
        <v>15.793051999999999</v>
      </c>
      <c r="E37" s="11">
        <f t="shared" si="7"/>
        <v>15.903316999999999</v>
      </c>
      <c r="F37" s="30"/>
      <c r="G37" s="11">
        <v>20.727857</v>
      </c>
      <c r="H37" s="11">
        <v>20.835031000000001</v>
      </c>
      <c r="I37" s="12">
        <f t="shared" si="8"/>
        <v>20.781444</v>
      </c>
      <c r="J37" s="11">
        <f t="shared" si="9"/>
        <v>4.878127000000001</v>
      </c>
      <c r="K37" s="11">
        <f>J37-J31</f>
        <v>-0.57142600000000066</v>
      </c>
      <c r="L37" s="11">
        <f t="shared" si="3"/>
        <v>1.4859916405350904</v>
      </c>
      <c r="M37" s="11" t="s">
        <v>63</v>
      </c>
      <c r="N37" s="1">
        <v>3</v>
      </c>
      <c r="O37" s="1">
        <v>3</v>
      </c>
      <c r="P37" s="11">
        <v>1.6240000000000001</v>
      </c>
      <c r="Q37" s="11">
        <v>0.38027</v>
      </c>
      <c r="R37" s="11">
        <v>0.21955</v>
      </c>
      <c r="S37" s="11">
        <v>0.6794</v>
      </c>
      <c r="T37" s="11">
        <v>2.5686</v>
      </c>
      <c r="U37" s="11">
        <v>1.33</v>
      </c>
      <c r="V37" s="11">
        <v>2.0499999999999998</v>
      </c>
    </row>
    <row r="38" spans="1:22">
      <c r="A38" s="15" t="s">
        <v>199</v>
      </c>
      <c r="B38" s="28"/>
      <c r="C38" s="11">
        <v>15.857409000000001</v>
      </c>
      <c r="D38" s="11">
        <v>15.773205000000001</v>
      </c>
      <c r="E38" s="11">
        <f t="shared" si="7"/>
        <v>15.815307000000001</v>
      </c>
      <c r="F38" s="30"/>
      <c r="G38" s="11">
        <v>21.103543000000002</v>
      </c>
      <c r="H38" s="11">
        <v>20.932043</v>
      </c>
      <c r="I38" s="12">
        <f t="shared" si="8"/>
        <v>21.017793000000001</v>
      </c>
      <c r="J38" s="11">
        <f t="shared" si="9"/>
        <v>5.2024860000000004</v>
      </c>
      <c r="K38" s="11">
        <f>J38-J32</f>
        <v>-1.0386550000000003</v>
      </c>
      <c r="L38" s="11">
        <f t="shared" si="3"/>
        <v>2.0543115606225455</v>
      </c>
      <c r="M38" s="11" t="s">
        <v>63</v>
      </c>
      <c r="N38" s="1">
        <v>4</v>
      </c>
      <c r="O38" s="1">
        <v>3</v>
      </c>
      <c r="P38" s="11">
        <v>1.7213000000000001</v>
      </c>
      <c r="Q38" s="11">
        <v>0.38973000000000002</v>
      </c>
      <c r="R38" s="11">
        <v>0.22500999999999999</v>
      </c>
      <c r="S38" s="11">
        <v>0.75319999999999998</v>
      </c>
      <c r="T38" s="11">
        <v>2.6894999999999998</v>
      </c>
      <c r="U38" s="11">
        <v>1.42</v>
      </c>
      <c r="V38" s="11">
        <v>2.16</v>
      </c>
    </row>
    <row r="39" spans="1:22">
      <c r="A39" s="15" t="s">
        <v>200</v>
      </c>
      <c r="B39" s="28"/>
      <c r="C39" s="11">
        <v>16.004569000000004</v>
      </c>
      <c r="D39" s="11">
        <v>15.739542999999999</v>
      </c>
      <c r="E39" s="11">
        <f t="shared" si="7"/>
        <v>15.872056000000001</v>
      </c>
      <c r="F39" s="30"/>
      <c r="G39" s="11">
        <v>21.780542000000001</v>
      </c>
      <c r="H39" s="11">
        <v>21.395042</v>
      </c>
      <c r="I39" s="12">
        <f t="shared" si="8"/>
        <v>21.587792</v>
      </c>
      <c r="J39" s="11">
        <f t="shared" si="9"/>
        <v>5.7157359999999997</v>
      </c>
      <c r="K39" s="11">
        <f>J39-J33</f>
        <v>-0.41409699999999994</v>
      </c>
      <c r="L39" s="11">
        <f t="shared" si="3"/>
        <v>1.33246441069343</v>
      </c>
      <c r="M39" s="11"/>
      <c r="N39" s="11" t="s">
        <v>88</v>
      </c>
      <c r="O39" s="11">
        <v>12</v>
      </c>
      <c r="P39" s="11">
        <v>1.2762</v>
      </c>
      <c r="Q39" s="11">
        <v>0.49979000000000001</v>
      </c>
      <c r="R39" s="11">
        <v>0.14427999999999999</v>
      </c>
      <c r="S39" s="11">
        <v>0.9587</v>
      </c>
      <c r="T39" s="11">
        <v>1.5938000000000001</v>
      </c>
      <c r="U39" s="11">
        <v>0.43</v>
      </c>
      <c r="V39" s="11">
        <v>2.16</v>
      </c>
    </row>
    <row r="40" spans="1:22">
      <c r="A40" s="15" t="s">
        <v>201</v>
      </c>
      <c r="B40" s="28"/>
      <c r="C40" s="11">
        <v>15.957117999999999</v>
      </c>
      <c r="D40" s="11">
        <v>15.850357000000001</v>
      </c>
      <c r="E40" s="11">
        <f t="shared" si="7"/>
        <v>15.9037375</v>
      </c>
      <c r="F40" s="30"/>
      <c r="G40" s="11">
        <v>20.35453</v>
      </c>
      <c r="H40" s="11">
        <v>20.130593999999999</v>
      </c>
      <c r="I40" s="12">
        <f t="shared" si="8"/>
        <v>20.242562</v>
      </c>
      <c r="J40" s="11">
        <f t="shared" si="9"/>
        <v>4.3388244999999994</v>
      </c>
      <c r="K40" s="11">
        <f>J40-J31</f>
        <v>-1.1107285000000022</v>
      </c>
      <c r="L40" s="11">
        <f t="shared" si="3"/>
        <v>2.1595466775008503</v>
      </c>
    </row>
    <row r="41" spans="1:22">
      <c r="A41" s="15" t="s">
        <v>202</v>
      </c>
      <c r="B41" s="28"/>
      <c r="C41" s="11">
        <v>15.724757</v>
      </c>
      <c r="D41" s="11">
        <v>15.532952999999999</v>
      </c>
      <c r="E41" s="11">
        <f t="shared" si="7"/>
        <v>15.628855</v>
      </c>
      <c r="F41" s="30"/>
      <c r="G41" s="11">
        <v>21.401934000000001</v>
      </c>
      <c r="H41" s="11">
        <v>21.336943999999999</v>
      </c>
      <c r="I41" s="12">
        <f t="shared" si="8"/>
        <v>21.369439</v>
      </c>
      <c r="J41" s="11">
        <f t="shared" si="9"/>
        <v>5.7405840000000001</v>
      </c>
      <c r="K41" s="11">
        <f>J41-J32</f>
        <v>-0.50055700000000058</v>
      </c>
      <c r="L41" s="11">
        <f t="shared" si="3"/>
        <v>1.4147596715739577</v>
      </c>
    </row>
    <row r="42" spans="1:22">
      <c r="A42" s="15" t="s">
        <v>203</v>
      </c>
      <c r="B42" s="28"/>
      <c r="C42" s="11">
        <v>15.899469</v>
      </c>
      <c r="D42" s="11">
        <v>16.014835000000001</v>
      </c>
      <c r="E42" s="11">
        <f t="shared" si="7"/>
        <v>15.957152000000001</v>
      </c>
      <c r="F42" s="30"/>
      <c r="G42" s="11">
        <v>21.331665000000001</v>
      </c>
      <c r="H42" s="11">
        <v>21.505842999999999</v>
      </c>
      <c r="I42" s="12">
        <f t="shared" si="8"/>
        <v>21.418754</v>
      </c>
      <c r="J42" s="11">
        <f t="shared" si="9"/>
        <v>5.4616019999999992</v>
      </c>
      <c r="K42" s="11">
        <f>J42-J33</f>
        <v>-0.66823100000000046</v>
      </c>
      <c r="L42" s="11">
        <f t="shared" si="3"/>
        <v>1.5891232254642016</v>
      </c>
    </row>
    <row r="44" spans="1:22">
      <c r="C44" s="11" t="s">
        <v>190</v>
      </c>
      <c r="D44" s="11" t="s">
        <v>191</v>
      </c>
      <c r="E44" s="12" t="s">
        <v>251</v>
      </c>
      <c r="G44" s="11" t="s">
        <v>190</v>
      </c>
      <c r="H44" s="11" t="s">
        <v>191</v>
      </c>
      <c r="I44" s="12" t="s">
        <v>251</v>
      </c>
      <c r="J44" s="17" t="s">
        <v>204</v>
      </c>
      <c r="K44" s="18" t="s">
        <v>205</v>
      </c>
      <c r="L44" s="18" t="s">
        <v>206</v>
      </c>
    </row>
    <row r="45" spans="1:22">
      <c r="A45" s="15" t="s">
        <v>192</v>
      </c>
      <c r="B45" s="28" t="s">
        <v>248</v>
      </c>
      <c r="C45" s="11">
        <v>16.426250000000003</v>
      </c>
      <c r="D45" s="11">
        <v>16.509419999999999</v>
      </c>
      <c r="E45" s="11">
        <f>AVERAGE(C45:D45)</f>
        <v>16.467835000000001</v>
      </c>
      <c r="F45" s="30" t="s">
        <v>209</v>
      </c>
      <c r="G45" s="11">
        <v>26.568014000000002</v>
      </c>
      <c r="H45" s="11">
        <v>26.394850000000002</v>
      </c>
      <c r="I45" s="12">
        <f>AVERAGE(G45:H45)</f>
        <v>26.481432000000002</v>
      </c>
      <c r="J45" s="11">
        <f>I45-E45</f>
        <v>10.013597000000001</v>
      </c>
      <c r="K45" s="11">
        <f>J45-J45</f>
        <v>0</v>
      </c>
      <c r="L45" s="11">
        <f t="shared" si="3"/>
        <v>1</v>
      </c>
      <c r="M45" s="11"/>
      <c r="N45" s="11" t="s">
        <v>78</v>
      </c>
      <c r="O45" s="11"/>
      <c r="P45" s="11"/>
      <c r="Q45" s="11"/>
      <c r="R45" s="11"/>
      <c r="S45" s="11"/>
      <c r="T45" s="11"/>
      <c r="U45" s="11"/>
      <c r="V45" s="11"/>
    </row>
    <row r="46" spans="1:22">
      <c r="A46" s="15" t="s">
        <v>193</v>
      </c>
      <c r="B46" s="28"/>
      <c r="C46" s="11">
        <v>16.848474</v>
      </c>
      <c r="D46" s="11">
        <v>16.904394</v>
      </c>
      <c r="E46" s="11">
        <f t="shared" ref="E46:E56" si="10">AVERAGE(C46:D46)</f>
        <v>16.876434</v>
      </c>
      <c r="F46" s="30"/>
      <c r="G46" s="11">
        <v>26.926418000000002</v>
      </c>
      <c r="H46" s="11">
        <v>26.694022</v>
      </c>
      <c r="I46" s="12">
        <f t="shared" ref="I46:I56" si="11">AVERAGE(G46:H46)</f>
        <v>26.810220000000001</v>
      </c>
      <c r="J46" s="11">
        <f t="shared" ref="J46:J56" si="12">I46-E46</f>
        <v>9.9337860000000013</v>
      </c>
      <c r="K46" s="11">
        <f>J46-J46</f>
        <v>0</v>
      </c>
      <c r="L46" s="11">
        <f t="shared" si="3"/>
        <v>1</v>
      </c>
      <c r="M46" s="11"/>
      <c r="N46" s="11" t="s">
        <v>189</v>
      </c>
      <c r="O46" s="11"/>
      <c r="P46" s="11"/>
      <c r="Q46" s="11"/>
      <c r="R46" s="11"/>
      <c r="S46" s="11"/>
      <c r="T46" s="11"/>
      <c r="U46" s="11"/>
      <c r="V46" s="11"/>
    </row>
    <row r="47" spans="1:22">
      <c r="A47" s="15" t="s">
        <v>194</v>
      </c>
      <c r="B47" s="28"/>
      <c r="C47" s="11">
        <v>16.980005000000002</v>
      </c>
      <c r="D47" s="11">
        <v>16.549302999999998</v>
      </c>
      <c r="E47" s="11">
        <f t="shared" si="10"/>
        <v>16.764654</v>
      </c>
      <c r="F47" s="30"/>
      <c r="G47" s="11">
        <v>25.741494000000003</v>
      </c>
      <c r="H47" s="11">
        <v>25.727432</v>
      </c>
      <c r="I47" s="12">
        <f t="shared" si="11"/>
        <v>25.734463000000002</v>
      </c>
      <c r="J47" s="11">
        <f t="shared" si="12"/>
        <v>8.9698090000000015</v>
      </c>
      <c r="K47" s="11">
        <f>J47-J47</f>
        <v>0</v>
      </c>
      <c r="L47" s="11">
        <f t="shared" si="3"/>
        <v>1</v>
      </c>
      <c r="M47" s="11"/>
      <c r="N47" s="11"/>
      <c r="O47" s="11" t="s">
        <v>79</v>
      </c>
      <c r="P47" s="11" t="s">
        <v>80</v>
      </c>
      <c r="Q47" s="11" t="s">
        <v>81</v>
      </c>
      <c r="R47" s="11" t="s">
        <v>82</v>
      </c>
      <c r="S47" s="11" t="s">
        <v>83</v>
      </c>
      <c r="T47" s="11"/>
      <c r="U47" s="11" t="s">
        <v>84</v>
      </c>
      <c r="V47" s="11" t="s">
        <v>85</v>
      </c>
    </row>
    <row r="48" spans="1:22">
      <c r="A48" s="15" t="s">
        <v>195</v>
      </c>
      <c r="B48" s="28"/>
      <c r="C48" s="11">
        <v>16.459061999999996</v>
      </c>
      <c r="D48" s="11">
        <v>16.394024000000002</v>
      </c>
      <c r="E48" s="11">
        <f t="shared" si="10"/>
        <v>16.426542999999999</v>
      </c>
      <c r="F48" s="30"/>
      <c r="G48" s="11">
        <v>27.159881999999993</v>
      </c>
      <c r="H48" s="11">
        <v>26.549302000000001</v>
      </c>
      <c r="I48" s="12">
        <f t="shared" si="11"/>
        <v>26.854591999999997</v>
      </c>
      <c r="J48" s="11">
        <f t="shared" si="12"/>
        <v>10.428048999999998</v>
      </c>
      <c r="K48" s="11">
        <f>J48-J45</f>
        <v>0.41445199999999716</v>
      </c>
      <c r="L48" s="11">
        <f t="shared" si="3"/>
        <v>0.75030443965305016</v>
      </c>
      <c r="M48" s="11"/>
      <c r="N48" s="11"/>
      <c r="O48" s="11"/>
      <c r="P48" s="11"/>
      <c r="Q48" s="11"/>
      <c r="R48" s="11"/>
      <c r="S48" s="11" t="s">
        <v>86</v>
      </c>
      <c r="T48" s="11" t="s">
        <v>87</v>
      </c>
      <c r="U48" s="11"/>
      <c r="V48" s="11"/>
    </row>
    <row r="49" spans="1:22">
      <c r="A49" s="15" t="s">
        <v>196</v>
      </c>
      <c r="B49" s="28"/>
      <c r="C49" s="11">
        <v>16.566323000000001</v>
      </c>
      <c r="D49" s="11">
        <v>16.385043</v>
      </c>
      <c r="E49" s="11">
        <f t="shared" si="10"/>
        <v>16.475683</v>
      </c>
      <c r="F49" s="30"/>
      <c r="G49" s="11">
        <v>26.680259000000003</v>
      </c>
      <c r="H49" s="11">
        <v>26.830423</v>
      </c>
      <c r="I49" s="12">
        <f t="shared" si="11"/>
        <v>26.755341000000001</v>
      </c>
      <c r="J49" s="11">
        <f t="shared" si="12"/>
        <v>10.279658000000001</v>
      </c>
      <c r="K49" s="11">
        <f>J49-J46</f>
        <v>0.34587199999999996</v>
      </c>
      <c r="L49" s="11">
        <f t="shared" si="3"/>
        <v>0.78683225224811137</v>
      </c>
      <c r="M49" s="11" t="s">
        <v>64</v>
      </c>
      <c r="N49" s="1">
        <v>1</v>
      </c>
      <c r="O49" s="1">
        <v>3</v>
      </c>
      <c r="P49" s="11">
        <v>1</v>
      </c>
      <c r="Q49" s="11">
        <v>0</v>
      </c>
      <c r="R49" s="11">
        <v>0</v>
      </c>
      <c r="S49" s="11">
        <v>1</v>
      </c>
      <c r="T49" s="11">
        <v>1</v>
      </c>
      <c r="U49" s="11">
        <v>1</v>
      </c>
      <c r="V49" s="11">
        <v>1</v>
      </c>
    </row>
    <row r="50" spans="1:22">
      <c r="A50" s="15" t="s">
        <v>197</v>
      </c>
      <c r="B50" s="28"/>
      <c r="C50" s="11">
        <v>16.311194</v>
      </c>
      <c r="D50" s="11">
        <v>16.403953999999999</v>
      </c>
      <c r="E50" s="11">
        <f t="shared" si="10"/>
        <v>16.357574</v>
      </c>
      <c r="F50" s="30"/>
      <c r="G50" s="11">
        <v>25.776202000000001</v>
      </c>
      <c r="H50" s="11">
        <v>26.100382</v>
      </c>
      <c r="I50" s="12">
        <f t="shared" si="11"/>
        <v>25.938292000000001</v>
      </c>
      <c r="J50" s="11">
        <f t="shared" si="12"/>
        <v>9.580718000000001</v>
      </c>
      <c r="K50" s="11">
        <f>J50-J47</f>
        <v>0.61090899999999948</v>
      </c>
      <c r="L50" s="11">
        <f t="shared" si="3"/>
        <v>0.65478401165316946</v>
      </c>
      <c r="M50" s="11" t="s">
        <v>62</v>
      </c>
      <c r="N50" s="1">
        <v>2</v>
      </c>
      <c r="O50" s="1">
        <v>3</v>
      </c>
      <c r="P50" s="11">
        <v>0.73070000000000002</v>
      </c>
      <c r="Q50" s="11">
        <v>6.8089999999999998E-2</v>
      </c>
      <c r="R50" s="11">
        <v>3.9309999999999998E-2</v>
      </c>
      <c r="S50" s="11">
        <v>0.5615</v>
      </c>
      <c r="T50" s="11">
        <v>0.89980000000000004</v>
      </c>
      <c r="U50" s="11">
        <v>0.66</v>
      </c>
      <c r="V50" s="11">
        <v>0.79</v>
      </c>
    </row>
    <row r="51" spans="1:22">
      <c r="A51" s="15" t="s">
        <v>198</v>
      </c>
      <c r="B51" s="28"/>
      <c r="C51" s="11">
        <v>15.810087000000001</v>
      </c>
      <c r="D51" s="11">
        <v>15.934025</v>
      </c>
      <c r="E51" s="11">
        <f t="shared" si="10"/>
        <v>15.872056000000001</v>
      </c>
      <c r="F51" s="30"/>
      <c r="G51" s="11">
        <v>25.595417000000001</v>
      </c>
      <c r="H51" s="11">
        <v>25.487252999999999</v>
      </c>
      <c r="I51" s="12">
        <f t="shared" si="11"/>
        <v>25.541335</v>
      </c>
      <c r="J51" s="11">
        <f t="shared" si="12"/>
        <v>9.6692789999999995</v>
      </c>
      <c r="K51" s="11">
        <f>J51-J45</f>
        <v>-0.34431800000000123</v>
      </c>
      <c r="L51" s="11">
        <f t="shared" si="3"/>
        <v>1.269550690564496</v>
      </c>
      <c r="M51" s="11" t="s">
        <v>65</v>
      </c>
      <c r="N51" s="1">
        <v>3</v>
      </c>
      <c r="O51" s="1">
        <v>3</v>
      </c>
      <c r="P51" s="11">
        <v>1.2393000000000001</v>
      </c>
      <c r="Q51" s="11">
        <v>3.0499999999999999E-2</v>
      </c>
      <c r="R51" s="11">
        <v>1.7610000000000001E-2</v>
      </c>
      <c r="S51" s="11">
        <v>1.1636</v>
      </c>
      <c r="T51" s="11">
        <v>1.3150999999999999</v>
      </c>
      <c r="U51" s="11">
        <v>1.21</v>
      </c>
      <c r="V51" s="11">
        <v>1.27</v>
      </c>
    </row>
    <row r="52" spans="1:22">
      <c r="A52" s="15" t="s">
        <v>199</v>
      </c>
      <c r="B52" s="28"/>
      <c r="C52" s="11">
        <v>16.334115999999998</v>
      </c>
      <c r="D52" s="11">
        <v>16.739450000000001</v>
      </c>
      <c r="E52" s="11">
        <f t="shared" si="10"/>
        <v>16.536783</v>
      </c>
      <c r="F52" s="30"/>
      <c r="G52" s="11">
        <v>26.245201000000005</v>
      </c>
      <c r="H52" s="11">
        <v>26.149381000000002</v>
      </c>
      <c r="I52" s="12">
        <f t="shared" si="11"/>
        <v>26.197291000000003</v>
      </c>
      <c r="J52" s="11">
        <f t="shared" si="12"/>
        <v>9.6605080000000036</v>
      </c>
      <c r="K52" s="11">
        <f>J52-J46</f>
        <v>-0.27327799999999769</v>
      </c>
      <c r="L52" s="11">
        <f t="shared" si="3"/>
        <v>1.208550702530176</v>
      </c>
      <c r="M52" s="11" t="s">
        <v>63</v>
      </c>
      <c r="N52" s="1">
        <v>4</v>
      </c>
      <c r="O52" s="1">
        <v>3</v>
      </c>
      <c r="P52" s="11">
        <v>1.8916999999999999</v>
      </c>
      <c r="Q52" s="11">
        <v>4.0500000000000001E-2</v>
      </c>
      <c r="R52" s="11">
        <v>2.3380000000000001E-2</v>
      </c>
      <c r="S52" s="11">
        <v>1.7910999999999999</v>
      </c>
      <c r="T52" s="11">
        <v>1.9923</v>
      </c>
      <c r="U52" s="11">
        <v>1.85</v>
      </c>
      <c r="V52" s="11">
        <v>1.93</v>
      </c>
    </row>
    <row r="53" spans="1:22">
      <c r="A53" s="15" t="s">
        <v>200</v>
      </c>
      <c r="B53" s="28"/>
      <c r="C53" s="11">
        <v>16.320224</v>
      </c>
      <c r="D53" s="11">
        <v>16.195063999999999</v>
      </c>
      <c r="E53" s="11">
        <f t="shared" si="10"/>
        <v>16.257643999999999</v>
      </c>
      <c r="F53" s="30"/>
      <c r="G53" s="11">
        <v>24.945997999999999</v>
      </c>
      <c r="H53" s="11">
        <v>24.890436999999999</v>
      </c>
      <c r="I53" s="12">
        <f t="shared" si="11"/>
        <v>24.918217499999997</v>
      </c>
      <c r="J53" s="11">
        <f t="shared" si="12"/>
        <v>8.6605734999999981</v>
      </c>
      <c r="K53" s="11">
        <f>J53-J47</f>
        <v>-0.30923550000000333</v>
      </c>
      <c r="L53" s="11">
        <f t="shared" si="3"/>
        <v>1.2390509391955316</v>
      </c>
      <c r="M53" s="11"/>
      <c r="N53" s="11" t="s">
        <v>88</v>
      </c>
      <c r="O53" s="11">
        <v>12</v>
      </c>
      <c r="P53" s="11">
        <v>1.2154</v>
      </c>
      <c r="Q53" s="11">
        <v>0.45047999999999999</v>
      </c>
      <c r="R53" s="11">
        <v>0.13003999999999999</v>
      </c>
      <c r="S53" s="11">
        <v>0.92920000000000003</v>
      </c>
      <c r="T53" s="11">
        <v>1.5016</v>
      </c>
      <c r="U53" s="11">
        <v>0.66</v>
      </c>
      <c r="V53" s="11">
        <v>1.93</v>
      </c>
    </row>
    <row r="54" spans="1:22">
      <c r="A54" s="15" t="s">
        <v>201</v>
      </c>
      <c r="B54" s="28"/>
      <c r="C54" s="11">
        <v>16.839684999999996</v>
      </c>
      <c r="D54" s="11">
        <v>16.668033000000001</v>
      </c>
      <c r="E54" s="11">
        <f t="shared" si="10"/>
        <v>16.753858999999999</v>
      </c>
      <c r="F54" s="30"/>
      <c r="G54" s="11">
        <v>26.044663</v>
      </c>
      <c r="H54" s="11">
        <v>25.713847000000001</v>
      </c>
      <c r="I54" s="12">
        <f t="shared" si="11"/>
        <v>25.879255000000001</v>
      </c>
      <c r="J54" s="11">
        <f t="shared" si="12"/>
        <v>9.1253960000000021</v>
      </c>
      <c r="K54" s="11">
        <f>J54-J45</f>
        <v>-0.88820099999999869</v>
      </c>
      <c r="L54" s="11">
        <f t="shared" si="3"/>
        <v>1.8508667056439123</v>
      </c>
    </row>
    <row r="55" spans="1:22">
      <c r="A55" s="15" t="s">
        <v>202</v>
      </c>
      <c r="B55" s="28"/>
      <c r="C55" s="11">
        <v>16.637523999999999</v>
      </c>
      <c r="D55" s="11">
        <v>16.850363999999999</v>
      </c>
      <c r="E55" s="11">
        <f t="shared" si="10"/>
        <v>16.743943999999999</v>
      </c>
      <c r="F55" s="30"/>
      <c r="G55" s="11">
        <v>25.779049000000004</v>
      </c>
      <c r="H55" s="11">
        <v>25.675813000000002</v>
      </c>
      <c r="I55" s="12">
        <f t="shared" si="11"/>
        <v>25.727431000000003</v>
      </c>
      <c r="J55" s="11">
        <f t="shared" si="12"/>
        <v>8.9834870000000038</v>
      </c>
      <c r="K55" s="11">
        <f>J55-J46</f>
        <v>-0.95029899999999756</v>
      </c>
      <c r="L55" s="11">
        <f t="shared" si="3"/>
        <v>1.9322730818961087</v>
      </c>
    </row>
    <row r="56" spans="1:22">
      <c r="A56" s="15" t="s">
        <v>203</v>
      </c>
      <c r="B56" s="28"/>
      <c r="C56" s="11">
        <v>16.414584000000001</v>
      </c>
      <c r="D56" s="11">
        <v>16.759302000000002</v>
      </c>
      <c r="E56" s="11">
        <f t="shared" si="10"/>
        <v>16.586943000000002</v>
      </c>
      <c r="F56" s="30"/>
      <c r="G56" s="11">
        <v>24.682293999999999</v>
      </c>
      <c r="H56" s="11">
        <v>24.592041999999999</v>
      </c>
      <c r="I56" s="12">
        <f t="shared" si="11"/>
        <v>24.637167999999999</v>
      </c>
      <c r="J56" s="11">
        <f t="shared" si="12"/>
        <v>8.0502249999999975</v>
      </c>
      <c r="K56" s="11">
        <f>J56-J47</f>
        <v>-0.91958400000000395</v>
      </c>
      <c r="L56" s="11">
        <f t="shared" si="3"/>
        <v>1.8915697821213866</v>
      </c>
    </row>
    <row r="58" spans="1:22">
      <c r="C58" s="11" t="s">
        <v>190</v>
      </c>
      <c r="D58" s="11" t="s">
        <v>191</v>
      </c>
      <c r="E58" s="12" t="s">
        <v>251</v>
      </c>
      <c r="G58" s="11" t="s">
        <v>190</v>
      </c>
      <c r="H58" s="11" t="s">
        <v>191</v>
      </c>
      <c r="I58" s="12" t="s">
        <v>251</v>
      </c>
      <c r="J58" s="17" t="s">
        <v>204</v>
      </c>
      <c r="K58" s="18" t="s">
        <v>205</v>
      </c>
      <c r="L58" s="18" t="s">
        <v>206</v>
      </c>
    </row>
    <row r="59" spans="1:22">
      <c r="A59" s="15" t="s">
        <v>192</v>
      </c>
      <c r="B59" s="28" t="s">
        <v>248</v>
      </c>
      <c r="C59" s="11">
        <v>16.676758000000003</v>
      </c>
      <c r="D59" s="11">
        <v>16.854032</v>
      </c>
      <c r="E59" s="12">
        <f>AVERAGE(C59:D59)</f>
        <v>16.765395000000002</v>
      </c>
      <c r="F59" s="30" t="s">
        <v>210</v>
      </c>
      <c r="G59" s="11">
        <v>22.594642999999998</v>
      </c>
      <c r="H59" s="11">
        <v>20.892403000000002</v>
      </c>
      <c r="I59" s="12">
        <f>AVERAGE(G59:H59)</f>
        <v>21.743523</v>
      </c>
      <c r="J59" s="11">
        <f>I59-E59</f>
        <v>4.9781279999999981</v>
      </c>
      <c r="K59" s="11">
        <f>J59-J59</f>
        <v>0</v>
      </c>
      <c r="L59" s="11">
        <f t="shared" si="3"/>
        <v>1</v>
      </c>
      <c r="M59" s="11"/>
      <c r="N59" s="11" t="s">
        <v>78</v>
      </c>
      <c r="O59" s="11"/>
      <c r="P59" s="11"/>
      <c r="Q59" s="11"/>
      <c r="R59" s="11"/>
      <c r="S59" s="11"/>
      <c r="T59" s="11"/>
      <c r="U59" s="11"/>
      <c r="V59" s="11"/>
    </row>
    <row r="60" spans="1:22">
      <c r="A60" s="15" t="s">
        <v>193</v>
      </c>
      <c r="B60" s="28"/>
      <c r="C60" s="11">
        <v>16.698406000000002</v>
      </c>
      <c r="D60" s="11">
        <v>16.495301999999999</v>
      </c>
      <c r="E60" s="12">
        <f t="shared" ref="E60:E70" si="13">AVERAGE(C60:D60)</f>
        <v>16.596854</v>
      </c>
      <c r="F60" s="30"/>
      <c r="G60" s="11">
        <v>20.940680000000004</v>
      </c>
      <c r="H60" s="11">
        <v>21.038419999999999</v>
      </c>
      <c r="I60" s="12">
        <f t="shared" ref="I60:I70" si="14">AVERAGE(G60:H60)</f>
        <v>20.989550000000001</v>
      </c>
      <c r="J60" s="11">
        <f t="shared" ref="J60:J70" si="15">I60-E60</f>
        <v>4.3926960000000008</v>
      </c>
      <c r="K60" s="11">
        <f>J60-J60</f>
        <v>0</v>
      </c>
      <c r="L60" s="11">
        <f t="shared" si="3"/>
        <v>1</v>
      </c>
      <c r="M60" s="11"/>
      <c r="N60" s="11" t="s">
        <v>189</v>
      </c>
      <c r="O60" s="11"/>
      <c r="P60" s="11"/>
      <c r="Q60" s="11"/>
      <c r="R60" s="11"/>
      <c r="S60" s="11"/>
      <c r="T60" s="11"/>
      <c r="U60" s="11"/>
      <c r="V60" s="11"/>
    </row>
    <row r="61" spans="1:22">
      <c r="A61" s="15" t="s">
        <v>194</v>
      </c>
      <c r="B61" s="28"/>
      <c r="C61" s="11">
        <v>18.460722000000004</v>
      </c>
      <c r="D61" s="11">
        <v>14.511203999999999</v>
      </c>
      <c r="E61" s="12">
        <f t="shared" si="13"/>
        <v>16.485963000000002</v>
      </c>
      <c r="F61" s="30"/>
      <c r="G61" s="11">
        <v>20.920413999999997</v>
      </c>
      <c r="H61" s="11">
        <v>21.203492000000001</v>
      </c>
      <c r="I61" s="12">
        <f t="shared" si="14"/>
        <v>21.061952999999999</v>
      </c>
      <c r="J61" s="11">
        <f t="shared" si="15"/>
        <v>4.5759899999999973</v>
      </c>
      <c r="K61" s="11">
        <f>J61-J61</f>
        <v>0</v>
      </c>
      <c r="L61" s="11">
        <f t="shared" si="3"/>
        <v>1</v>
      </c>
      <c r="M61" s="11"/>
      <c r="N61" s="11"/>
      <c r="O61" s="11" t="s">
        <v>79</v>
      </c>
      <c r="P61" s="11" t="s">
        <v>80</v>
      </c>
      <c r="Q61" s="11" t="s">
        <v>81</v>
      </c>
      <c r="R61" s="11" t="s">
        <v>82</v>
      </c>
      <c r="S61" s="11" t="s">
        <v>83</v>
      </c>
      <c r="T61" s="11"/>
      <c r="U61" s="11" t="s">
        <v>84</v>
      </c>
      <c r="V61" s="11" t="s">
        <v>85</v>
      </c>
    </row>
    <row r="62" spans="1:22">
      <c r="A62" s="15" t="s">
        <v>195</v>
      </c>
      <c r="B62" s="28"/>
      <c r="C62" s="11">
        <v>16.478290000000001</v>
      </c>
      <c r="D62" s="11">
        <v>16.395403999999999</v>
      </c>
      <c r="E62" s="12">
        <f t="shared" si="13"/>
        <v>16.436847</v>
      </c>
      <c r="F62" s="30"/>
      <c r="G62" s="11">
        <v>22.061112999999999</v>
      </c>
      <c r="H62" s="11">
        <v>22.410482999999999</v>
      </c>
      <c r="I62" s="12">
        <f t="shared" si="14"/>
        <v>22.235797999999999</v>
      </c>
      <c r="J62" s="11">
        <f t="shared" si="15"/>
        <v>5.7989509999999989</v>
      </c>
      <c r="K62" s="11">
        <f>J62-J59</f>
        <v>0.82082300000000075</v>
      </c>
      <c r="L62" s="11">
        <f t="shared" si="3"/>
        <v>0.56611890225347783</v>
      </c>
      <c r="M62" s="11"/>
      <c r="N62" s="11"/>
      <c r="O62" s="11"/>
      <c r="P62" s="11"/>
      <c r="Q62" s="11"/>
      <c r="R62" s="11"/>
      <c r="S62" s="11" t="s">
        <v>86</v>
      </c>
      <c r="T62" s="11" t="s">
        <v>87</v>
      </c>
      <c r="U62" s="11"/>
      <c r="V62" s="11"/>
    </row>
    <row r="63" spans="1:22">
      <c r="A63" s="15" t="s">
        <v>196</v>
      </c>
      <c r="B63" s="28"/>
      <c r="C63" s="11">
        <v>16.472065999999998</v>
      </c>
      <c r="D63" s="11">
        <v>16.247304</v>
      </c>
      <c r="E63" s="12">
        <f t="shared" si="13"/>
        <v>16.359684999999999</v>
      </c>
      <c r="F63" s="30"/>
      <c r="G63" s="11">
        <v>21.861968000000001</v>
      </c>
      <c r="H63" s="11">
        <v>21.794301999999998</v>
      </c>
      <c r="I63" s="12">
        <f t="shared" si="14"/>
        <v>21.828135</v>
      </c>
      <c r="J63" s="11">
        <f t="shared" si="15"/>
        <v>5.4684500000000007</v>
      </c>
      <c r="K63" s="11">
        <f>J63-J60</f>
        <v>1.0757539999999999</v>
      </c>
      <c r="L63" s="11">
        <f t="shared" si="3"/>
        <v>0.47442304654295908</v>
      </c>
      <c r="M63" s="11" t="s">
        <v>63</v>
      </c>
      <c r="N63" s="1">
        <v>1</v>
      </c>
      <c r="O63" s="1">
        <v>3</v>
      </c>
      <c r="P63" s="11">
        <v>1</v>
      </c>
      <c r="Q63" s="11">
        <v>0</v>
      </c>
      <c r="R63" s="11">
        <v>0</v>
      </c>
      <c r="S63" s="11">
        <v>1</v>
      </c>
      <c r="T63" s="11">
        <v>1</v>
      </c>
      <c r="U63" s="11">
        <v>1</v>
      </c>
      <c r="V63" s="11">
        <v>1</v>
      </c>
    </row>
    <row r="64" spans="1:22">
      <c r="A64" s="15" t="s">
        <v>197</v>
      </c>
      <c r="B64" s="28"/>
      <c r="C64" s="11">
        <v>16.135425999999999</v>
      </c>
      <c r="D64" s="11">
        <v>16.183941999999998</v>
      </c>
      <c r="E64" s="12">
        <f t="shared" si="13"/>
        <v>16.159683999999999</v>
      </c>
      <c r="F64" s="30"/>
      <c r="G64" s="11">
        <v>21.639000999999986</v>
      </c>
      <c r="H64" s="11">
        <v>21.732813</v>
      </c>
      <c r="I64" s="12">
        <f t="shared" si="14"/>
        <v>21.685906999999993</v>
      </c>
      <c r="J64" s="11">
        <f t="shared" si="15"/>
        <v>5.5262229999999946</v>
      </c>
      <c r="K64" s="11">
        <f>J64-J61</f>
        <v>0.95023299999999722</v>
      </c>
      <c r="L64" s="11">
        <f t="shared" si="3"/>
        <v>0.51754886932391098</v>
      </c>
      <c r="M64" s="11" t="s">
        <v>64</v>
      </c>
      <c r="N64" s="1">
        <v>2</v>
      </c>
      <c r="O64" s="1">
        <v>3</v>
      </c>
      <c r="P64" s="11">
        <v>0.51929999999999998</v>
      </c>
      <c r="Q64" s="11">
        <v>4.6010000000000002E-2</v>
      </c>
      <c r="R64" s="11">
        <v>2.657E-2</v>
      </c>
      <c r="S64" s="11">
        <v>0.40500000000000003</v>
      </c>
      <c r="T64" s="11">
        <v>0.63360000000000005</v>
      </c>
      <c r="U64" s="11">
        <v>0.47</v>
      </c>
      <c r="V64" s="11">
        <v>0.56999999999999995</v>
      </c>
    </row>
    <row r="65" spans="1:22">
      <c r="A65" s="15" t="s">
        <v>198</v>
      </c>
      <c r="B65" s="28"/>
      <c r="C65" s="11">
        <v>16.949027000000001</v>
      </c>
      <c r="D65" s="11">
        <v>16.902473000000001</v>
      </c>
      <c r="E65" s="12">
        <f t="shared" si="13"/>
        <v>16.925750000000001</v>
      </c>
      <c r="F65" s="30"/>
      <c r="G65" s="11">
        <v>22.119084999999995</v>
      </c>
      <c r="H65" s="11">
        <v>22.098434999999998</v>
      </c>
      <c r="I65" s="12">
        <f t="shared" si="14"/>
        <v>22.108759999999997</v>
      </c>
      <c r="J65" s="11">
        <f t="shared" si="15"/>
        <v>5.1830099999999959</v>
      </c>
      <c r="K65" s="11">
        <f>J65-J59</f>
        <v>0.20488199999999779</v>
      </c>
      <c r="L65" s="11">
        <f t="shared" si="3"/>
        <v>0.86760964722940359</v>
      </c>
      <c r="M65" s="11" t="s">
        <v>65</v>
      </c>
      <c r="N65" s="1">
        <v>3</v>
      </c>
      <c r="O65" s="1">
        <v>3</v>
      </c>
      <c r="P65" s="11">
        <v>0.79700000000000004</v>
      </c>
      <c r="Q65" s="11">
        <v>0.16442999999999999</v>
      </c>
      <c r="R65" s="11">
        <v>9.493E-2</v>
      </c>
      <c r="S65" s="11">
        <v>0.38850000000000001</v>
      </c>
      <c r="T65" s="11">
        <v>1.2055</v>
      </c>
      <c r="U65" s="11">
        <v>0.61</v>
      </c>
      <c r="V65" s="11">
        <v>0.91</v>
      </c>
    </row>
    <row r="66" spans="1:22">
      <c r="A66" s="15" t="s">
        <v>199</v>
      </c>
      <c r="B66" s="28"/>
      <c r="C66" s="11">
        <v>16.740139999999997</v>
      </c>
      <c r="D66" s="11">
        <v>16.68712</v>
      </c>
      <c r="E66" s="12">
        <f t="shared" si="13"/>
        <v>16.713629999999998</v>
      </c>
      <c r="F66" s="30"/>
      <c r="G66" s="11">
        <v>21.287092999999999</v>
      </c>
      <c r="H66" s="11">
        <v>21.185395</v>
      </c>
      <c r="I66" s="12">
        <f t="shared" si="14"/>
        <v>21.236243999999999</v>
      </c>
      <c r="J66" s="11">
        <f t="shared" si="15"/>
        <v>4.5226140000000008</v>
      </c>
      <c r="K66" s="11">
        <f>J66-J60</f>
        <v>0.12991799999999998</v>
      </c>
      <c r="L66" s="11">
        <f t="shared" si="3"/>
        <v>0.91388339212037006</v>
      </c>
      <c r="M66" s="11" t="s">
        <v>63</v>
      </c>
      <c r="N66" s="1">
        <v>4</v>
      </c>
      <c r="O66" s="1">
        <v>3</v>
      </c>
      <c r="P66" s="11">
        <v>1.1136999999999999</v>
      </c>
      <c r="Q66" s="11">
        <v>0.12778999999999999</v>
      </c>
      <c r="R66" s="11">
        <v>7.3779999999999998E-2</v>
      </c>
      <c r="S66" s="11">
        <v>0.79620000000000002</v>
      </c>
      <c r="T66" s="11">
        <v>1.4311</v>
      </c>
      <c r="U66" s="11">
        <v>1</v>
      </c>
      <c r="V66" s="11">
        <v>1.25</v>
      </c>
    </row>
    <row r="67" spans="1:22">
      <c r="A67" s="15" t="s">
        <v>200</v>
      </c>
      <c r="B67" s="28"/>
      <c r="C67" s="11">
        <v>16.458574999999996</v>
      </c>
      <c r="D67" s="11">
        <v>16.620429000000001</v>
      </c>
      <c r="E67" s="12">
        <f t="shared" si="13"/>
        <v>16.539501999999999</v>
      </c>
      <c r="F67" s="30"/>
      <c r="G67" s="11">
        <v>21.72208299999998</v>
      </c>
      <c r="H67" s="11">
        <v>21.940245000000001</v>
      </c>
      <c r="I67" s="12">
        <f t="shared" si="14"/>
        <v>21.83116399999999</v>
      </c>
      <c r="J67" s="11">
        <f t="shared" si="15"/>
        <v>5.2916619999999917</v>
      </c>
      <c r="K67" s="11">
        <f>J67-J61</f>
        <v>0.71567199999999431</v>
      </c>
      <c r="L67" s="11">
        <f t="shared" si="3"/>
        <v>0.60892143326868675</v>
      </c>
      <c r="M67" s="11"/>
      <c r="N67" s="11" t="s">
        <v>88</v>
      </c>
      <c r="O67" s="11">
        <v>12</v>
      </c>
      <c r="P67" s="11">
        <v>0.85750000000000004</v>
      </c>
      <c r="Q67" s="11">
        <v>0.25276999999999999</v>
      </c>
      <c r="R67" s="11">
        <v>7.2969999999999993E-2</v>
      </c>
      <c r="S67" s="11">
        <v>0.69689999999999996</v>
      </c>
      <c r="T67" s="11">
        <v>1.0181</v>
      </c>
      <c r="U67" s="11">
        <v>0.47</v>
      </c>
      <c r="V67" s="11">
        <v>1.25</v>
      </c>
    </row>
    <row r="68" spans="1:22">
      <c r="A68" s="15" t="s">
        <v>201</v>
      </c>
      <c r="B68" s="28"/>
      <c r="C68" s="11">
        <v>16.447557</v>
      </c>
      <c r="D68" s="11">
        <v>16.610392999999998</v>
      </c>
      <c r="E68" s="12">
        <f t="shared" si="13"/>
        <v>16.528974999999999</v>
      </c>
      <c r="F68" s="30"/>
      <c r="G68" s="11">
        <v>21.489351999999993</v>
      </c>
      <c r="H68" s="11">
        <v>21.294034</v>
      </c>
      <c r="I68" s="12">
        <f t="shared" si="14"/>
        <v>21.391692999999997</v>
      </c>
      <c r="J68" s="11">
        <f t="shared" si="15"/>
        <v>4.8627179999999974</v>
      </c>
      <c r="K68" s="11">
        <f>J68-J59</f>
        <v>-0.11541000000000068</v>
      </c>
      <c r="L68" s="11">
        <f t="shared" ref="L68:L98" si="16">2^-K68</f>
        <v>1.0832828603136122</v>
      </c>
      <c r="M68" s="11"/>
      <c r="N68" s="11"/>
      <c r="O68" s="11"/>
      <c r="P68" s="11"/>
      <c r="Q68" s="11"/>
      <c r="R68" s="11"/>
      <c r="S68" s="11"/>
      <c r="T68" s="11"/>
      <c r="U68" s="11"/>
      <c r="V68" s="11"/>
    </row>
    <row r="69" spans="1:22">
      <c r="A69" s="15" t="s">
        <v>202</v>
      </c>
      <c r="B69" s="28"/>
      <c r="C69" s="11">
        <v>16.564676999999996</v>
      </c>
      <c r="D69" s="11">
        <v>16.483021000000001</v>
      </c>
      <c r="E69" s="12">
        <f t="shared" si="13"/>
        <v>16.523848999999998</v>
      </c>
      <c r="F69" s="30"/>
      <c r="G69" s="11">
        <v>20.990472999999998</v>
      </c>
      <c r="H69" s="11">
        <v>20.832052999999998</v>
      </c>
      <c r="I69" s="12">
        <f t="shared" si="14"/>
        <v>20.911262999999998</v>
      </c>
      <c r="J69" s="11">
        <f t="shared" si="15"/>
        <v>4.3874139999999997</v>
      </c>
      <c r="K69" s="11">
        <f>J69-J60</f>
        <v>-5.2820000000011191E-3</v>
      </c>
      <c r="L69" s="11">
        <f t="shared" si="16"/>
        <v>1.0036679137997857</v>
      </c>
    </row>
    <row r="70" spans="1:22">
      <c r="A70" s="15" t="s">
        <v>203</v>
      </c>
      <c r="B70" s="28"/>
      <c r="C70" s="11">
        <v>16.648914999999999</v>
      </c>
      <c r="D70" s="11">
        <v>16.598063</v>
      </c>
      <c r="E70" s="12">
        <f t="shared" si="13"/>
        <v>16.623488999999999</v>
      </c>
      <c r="F70" s="30"/>
      <c r="G70" s="11">
        <v>20.802894999999992</v>
      </c>
      <c r="H70" s="11">
        <v>20.943021000000002</v>
      </c>
      <c r="I70" s="12">
        <f t="shared" si="14"/>
        <v>20.872957999999997</v>
      </c>
      <c r="J70" s="11">
        <f t="shared" si="15"/>
        <v>4.2494689999999977</v>
      </c>
      <c r="K70" s="11">
        <f>J70-J61</f>
        <v>-0.32652099999999962</v>
      </c>
      <c r="L70" s="11">
        <f t="shared" si="16"/>
        <v>1.253985790169948</v>
      </c>
    </row>
    <row r="72" spans="1:22">
      <c r="C72" s="11" t="s">
        <v>190</v>
      </c>
      <c r="D72" s="11" t="s">
        <v>191</v>
      </c>
      <c r="E72" s="12" t="s">
        <v>251</v>
      </c>
      <c r="G72" s="11" t="s">
        <v>190</v>
      </c>
      <c r="H72" s="11" t="s">
        <v>191</v>
      </c>
      <c r="I72" s="12" t="s">
        <v>251</v>
      </c>
      <c r="J72" s="17" t="s">
        <v>204</v>
      </c>
      <c r="K72" s="18" t="s">
        <v>205</v>
      </c>
      <c r="L72" s="18" t="s">
        <v>206</v>
      </c>
    </row>
    <row r="73" spans="1:22">
      <c r="A73" s="15" t="s">
        <v>192</v>
      </c>
      <c r="B73" s="28" t="s">
        <v>248</v>
      </c>
      <c r="C73" s="11">
        <v>16.532702</v>
      </c>
      <c r="D73" s="11">
        <v>16.624085999999998</v>
      </c>
      <c r="E73" s="12">
        <f>AVERAGE(C73:D73)</f>
        <v>16.578393999999999</v>
      </c>
      <c r="F73" s="30" t="s">
        <v>211</v>
      </c>
      <c r="G73" s="11">
        <v>22.463982999999999</v>
      </c>
      <c r="H73" s="11">
        <v>22.610385000000001</v>
      </c>
      <c r="I73" s="12">
        <f>AVERAGE(G73:H73)</f>
        <v>22.537184</v>
      </c>
      <c r="J73" s="11">
        <f>I73-E73</f>
        <v>5.9587900000000005</v>
      </c>
      <c r="K73" s="11">
        <f>J73-J73</f>
        <v>0</v>
      </c>
      <c r="L73" s="11">
        <f t="shared" si="16"/>
        <v>1</v>
      </c>
      <c r="M73" s="11"/>
      <c r="N73" s="11" t="s">
        <v>78</v>
      </c>
      <c r="O73" s="11"/>
      <c r="P73" s="11"/>
      <c r="Q73" s="11"/>
      <c r="R73" s="11"/>
      <c r="S73" s="11"/>
      <c r="T73" s="11"/>
      <c r="U73" s="11"/>
      <c r="V73" s="11"/>
    </row>
    <row r="74" spans="1:22">
      <c r="A74" s="15" t="s">
        <v>193</v>
      </c>
      <c r="B74" s="28"/>
      <c r="C74" s="11">
        <v>16.151203000000002</v>
      </c>
      <c r="D74" s="11">
        <v>16.318503</v>
      </c>
      <c r="E74" s="12">
        <f t="shared" ref="E74:E84" si="17">AVERAGE(C74:D74)</f>
        <v>16.234853000000001</v>
      </c>
      <c r="F74" s="30"/>
      <c r="G74" s="11">
        <v>21.685948000000003</v>
      </c>
      <c r="H74" s="11">
        <v>21.549303999999999</v>
      </c>
      <c r="I74" s="12">
        <f t="shared" ref="I74:I84" si="18">AVERAGE(G74:H74)</f>
        <v>21.617626000000001</v>
      </c>
      <c r="J74" s="11">
        <f t="shared" ref="J74:J84" si="19">I74-E74</f>
        <v>5.3827730000000003</v>
      </c>
      <c r="K74" s="11">
        <f>J74-J74</f>
        <v>0</v>
      </c>
      <c r="L74" s="11">
        <f t="shared" si="16"/>
        <v>1</v>
      </c>
      <c r="M74" s="11"/>
      <c r="N74" s="11" t="s">
        <v>189</v>
      </c>
      <c r="O74" s="11"/>
      <c r="P74" s="11"/>
      <c r="Q74" s="11"/>
      <c r="R74" s="11"/>
      <c r="S74" s="11"/>
      <c r="T74" s="11"/>
      <c r="U74" s="11"/>
      <c r="V74" s="11"/>
    </row>
    <row r="75" spans="1:22">
      <c r="A75" s="15" t="s">
        <v>194</v>
      </c>
      <c r="B75" s="28"/>
      <c r="C75" s="11">
        <v>16.462575000000001</v>
      </c>
      <c r="D75" s="11">
        <v>16.394204999999999</v>
      </c>
      <c r="E75" s="12">
        <f t="shared" si="17"/>
        <v>16.42839</v>
      </c>
      <c r="F75" s="30"/>
      <c r="G75" s="11">
        <v>21.820120000000003</v>
      </c>
      <c r="H75" s="11">
        <v>21.798031999999999</v>
      </c>
      <c r="I75" s="12">
        <f t="shared" si="18"/>
        <v>21.809076000000001</v>
      </c>
      <c r="J75" s="11">
        <f t="shared" si="19"/>
        <v>5.3806860000000007</v>
      </c>
      <c r="K75" s="11">
        <f>J75-J75</f>
        <v>0</v>
      </c>
      <c r="L75" s="11">
        <f t="shared" si="16"/>
        <v>1</v>
      </c>
      <c r="M75" s="11"/>
      <c r="N75" s="11"/>
      <c r="O75" s="11" t="s">
        <v>79</v>
      </c>
      <c r="P75" s="11" t="s">
        <v>80</v>
      </c>
      <c r="Q75" s="11" t="s">
        <v>81</v>
      </c>
      <c r="R75" s="11" t="s">
        <v>82</v>
      </c>
      <c r="S75" s="11" t="s">
        <v>83</v>
      </c>
      <c r="T75" s="11"/>
      <c r="U75" s="11" t="s">
        <v>84</v>
      </c>
      <c r="V75" s="11" t="s">
        <v>85</v>
      </c>
    </row>
    <row r="76" spans="1:22">
      <c r="A76" s="15" t="s">
        <v>195</v>
      </c>
      <c r="B76" s="28"/>
      <c r="C76" s="11">
        <v>16.090203999999996</v>
      </c>
      <c r="D76" s="11">
        <v>16.218503999999999</v>
      </c>
      <c r="E76" s="12">
        <f t="shared" si="17"/>
        <v>16.154353999999998</v>
      </c>
      <c r="F76" s="30"/>
      <c r="G76" s="11">
        <v>22.068081999999997</v>
      </c>
      <c r="H76" s="11">
        <v>22.375906000000001</v>
      </c>
      <c r="I76" s="12">
        <f t="shared" si="18"/>
        <v>22.221993999999999</v>
      </c>
      <c r="J76" s="11">
        <f t="shared" si="19"/>
        <v>6.0676400000000008</v>
      </c>
      <c r="K76" s="11">
        <f>J76-J73</f>
        <v>0.10885000000000034</v>
      </c>
      <c r="L76" s="11">
        <f t="shared" si="16"/>
        <v>0.92732695753325511</v>
      </c>
      <c r="M76" s="11"/>
      <c r="N76" s="11"/>
      <c r="O76" s="11"/>
      <c r="P76" s="11"/>
      <c r="Q76" s="11"/>
      <c r="R76" s="11"/>
      <c r="S76" s="11" t="s">
        <v>86</v>
      </c>
      <c r="T76" s="11" t="s">
        <v>87</v>
      </c>
      <c r="U76" s="11"/>
      <c r="V76" s="11"/>
    </row>
    <row r="77" spans="1:22">
      <c r="A77" s="15" t="s">
        <v>196</v>
      </c>
      <c r="B77" s="28"/>
      <c r="C77" s="11">
        <v>16.010438000000001</v>
      </c>
      <c r="D77" s="11">
        <v>15.997413999999999</v>
      </c>
      <c r="E77" s="12">
        <f t="shared" si="17"/>
        <v>16.003926</v>
      </c>
      <c r="F77" s="30"/>
      <c r="G77" s="11">
        <v>22.080589999999997</v>
      </c>
      <c r="H77" s="11">
        <v>21.830524</v>
      </c>
      <c r="I77" s="12">
        <f t="shared" si="18"/>
        <v>21.955556999999999</v>
      </c>
      <c r="J77" s="11">
        <f t="shared" si="19"/>
        <v>5.951630999999999</v>
      </c>
      <c r="K77" s="11">
        <f>J77-J74</f>
        <v>0.56885799999999875</v>
      </c>
      <c r="L77" s="11">
        <f t="shared" si="16"/>
        <v>0.67415021711886369</v>
      </c>
      <c r="M77" s="11" t="s">
        <v>64</v>
      </c>
      <c r="N77" s="1">
        <v>1</v>
      </c>
      <c r="O77" s="1">
        <v>3</v>
      </c>
      <c r="P77" s="11">
        <v>1</v>
      </c>
      <c r="Q77" s="11">
        <v>0</v>
      </c>
      <c r="R77" s="11">
        <v>0</v>
      </c>
      <c r="S77" s="11">
        <v>1</v>
      </c>
      <c r="T77" s="11">
        <v>1</v>
      </c>
      <c r="U77" s="11">
        <v>1</v>
      </c>
      <c r="V77" s="11">
        <v>1</v>
      </c>
    </row>
    <row r="78" spans="1:22">
      <c r="A78" s="15" t="s">
        <v>197</v>
      </c>
      <c r="B78" s="28"/>
      <c r="C78" s="11">
        <v>16.288907000000005</v>
      </c>
      <c r="D78" s="11">
        <v>16.210435</v>
      </c>
      <c r="E78" s="12">
        <f t="shared" si="17"/>
        <v>16.249671000000003</v>
      </c>
      <c r="F78" s="30"/>
      <c r="G78" s="11">
        <v>21.790545999999999</v>
      </c>
      <c r="H78" s="11">
        <v>21.913547999999999</v>
      </c>
      <c r="I78" s="12">
        <f t="shared" si="18"/>
        <v>21.852046999999999</v>
      </c>
      <c r="J78" s="11">
        <f t="shared" si="19"/>
        <v>5.602375999999996</v>
      </c>
      <c r="K78" s="11">
        <f>J78-J75</f>
        <v>0.22168999999999528</v>
      </c>
      <c r="L78" s="11">
        <f t="shared" si="16"/>
        <v>0.85756028564134246</v>
      </c>
      <c r="M78" s="11" t="s">
        <v>64</v>
      </c>
      <c r="N78" s="1">
        <v>2</v>
      </c>
      <c r="O78" s="1">
        <v>3</v>
      </c>
      <c r="P78" s="11">
        <v>0.81969999999999998</v>
      </c>
      <c r="Q78" s="11">
        <v>0.13078000000000001</v>
      </c>
      <c r="R78" s="11">
        <v>7.5509999999999994E-2</v>
      </c>
      <c r="S78" s="11">
        <v>0.49480000000000002</v>
      </c>
      <c r="T78" s="11">
        <v>1.1446000000000001</v>
      </c>
      <c r="U78" s="11">
        <v>0.67</v>
      </c>
      <c r="V78" s="11">
        <v>0.93</v>
      </c>
    </row>
    <row r="79" spans="1:22">
      <c r="A79" s="15" t="s">
        <v>198</v>
      </c>
      <c r="B79" s="28"/>
      <c r="C79" s="11">
        <v>16.119109999999999</v>
      </c>
      <c r="D79" s="11">
        <v>16.350619999999999</v>
      </c>
      <c r="E79" s="12">
        <f t="shared" si="17"/>
        <v>16.234864999999999</v>
      </c>
      <c r="F79" s="30"/>
      <c r="G79" s="11">
        <v>20.473135999999997</v>
      </c>
      <c r="H79" s="11">
        <v>20.710352</v>
      </c>
      <c r="I79" s="12">
        <f t="shared" si="18"/>
        <v>20.591743999999998</v>
      </c>
      <c r="J79" s="11">
        <f t="shared" si="19"/>
        <v>4.3568789999999993</v>
      </c>
      <c r="K79" s="11">
        <f>J79-J73</f>
        <v>-1.6019110000000012</v>
      </c>
      <c r="L79" s="11">
        <f t="shared" si="16"/>
        <v>3.035451242884136</v>
      </c>
      <c r="M79" s="11" t="s">
        <v>65</v>
      </c>
      <c r="N79" s="1">
        <v>3</v>
      </c>
      <c r="O79" s="1">
        <v>3</v>
      </c>
      <c r="P79" s="11">
        <v>3.2366999999999999</v>
      </c>
      <c r="Q79" s="11">
        <v>0.20150000000000001</v>
      </c>
      <c r="R79" s="11">
        <v>0.11634</v>
      </c>
      <c r="S79" s="11">
        <v>2.7361</v>
      </c>
      <c r="T79" s="11">
        <v>3.7372000000000001</v>
      </c>
      <c r="U79" s="11">
        <v>3.04</v>
      </c>
      <c r="V79" s="11">
        <v>3.44</v>
      </c>
    </row>
    <row r="80" spans="1:22">
      <c r="A80" s="15" t="s">
        <v>199</v>
      </c>
      <c r="B80" s="28"/>
      <c r="C80" s="11">
        <v>16.451504</v>
      </c>
      <c r="D80" s="11">
        <v>16.395403999999999</v>
      </c>
      <c r="E80" s="12">
        <f t="shared" si="17"/>
        <v>16.423454</v>
      </c>
      <c r="F80" s="30"/>
      <c r="G80" s="11">
        <v>19.908555000000003</v>
      </c>
      <c r="H80" s="11">
        <v>20.140643000000001</v>
      </c>
      <c r="I80" s="12">
        <f t="shared" si="18"/>
        <v>20.024599000000002</v>
      </c>
      <c r="J80" s="11">
        <f t="shared" si="19"/>
        <v>3.6011450000000025</v>
      </c>
      <c r="K80" s="11">
        <f>J80-J74</f>
        <v>-1.7816279999999978</v>
      </c>
      <c r="L80" s="11">
        <f t="shared" si="16"/>
        <v>3.4381393038642725</v>
      </c>
      <c r="M80" s="11" t="s">
        <v>63</v>
      </c>
      <c r="N80" s="1">
        <v>4</v>
      </c>
      <c r="O80" s="1">
        <v>3</v>
      </c>
      <c r="P80" s="11">
        <v>4.1242999999999999</v>
      </c>
      <c r="Q80" s="11">
        <v>0.32050000000000001</v>
      </c>
      <c r="R80" s="11">
        <v>0.18504000000000001</v>
      </c>
      <c r="S80" s="11">
        <v>3.3281999999999998</v>
      </c>
      <c r="T80" s="11">
        <v>4.9204999999999997</v>
      </c>
      <c r="U80" s="11">
        <v>3.8</v>
      </c>
      <c r="V80" s="11">
        <v>4.45</v>
      </c>
    </row>
    <row r="81" spans="1:22">
      <c r="A81" s="15" t="s">
        <v>200</v>
      </c>
      <c r="B81" s="28"/>
      <c r="C81" s="11">
        <v>16.400949999999998</v>
      </c>
      <c r="D81" s="11">
        <v>16.293023999999999</v>
      </c>
      <c r="E81" s="12">
        <f t="shared" si="17"/>
        <v>16.346986999999999</v>
      </c>
      <c r="F81" s="30"/>
      <c r="G81" s="11">
        <v>20.208721000000001</v>
      </c>
      <c r="H81" s="11">
        <v>19.857493000000002</v>
      </c>
      <c r="I81" s="12">
        <f t="shared" si="18"/>
        <v>20.033107000000001</v>
      </c>
      <c r="J81" s="11">
        <f t="shared" si="19"/>
        <v>3.6861200000000025</v>
      </c>
      <c r="K81" s="11">
        <f>J81-J75</f>
        <v>-1.6945659999999982</v>
      </c>
      <c r="L81" s="11">
        <f t="shared" si="16"/>
        <v>3.2367950080212098</v>
      </c>
      <c r="M81" s="11"/>
      <c r="N81" s="11" t="s">
        <v>88</v>
      </c>
      <c r="O81" s="11">
        <v>12</v>
      </c>
      <c r="P81" s="11">
        <v>2.2951999999999999</v>
      </c>
      <c r="Q81" s="11">
        <v>1.49488</v>
      </c>
      <c r="R81" s="11">
        <v>0.43153000000000002</v>
      </c>
      <c r="S81" s="11">
        <v>1.3453999999999999</v>
      </c>
      <c r="T81" s="11">
        <v>3.2450000000000001</v>
      </c>
      <c r="U81" s="11">
        <v>0.67</v>
      </c>
      <c r="V81" s="11">
        <v>4.45</v>
      </c>
    </row>
    <row r="82" spans="1:22">
      <c r="A82" s="15" t="s">
        <v>201</v>
      </c>
      <c r="B82" s="28"/>
      <c r="C82" s="11">
        <v>16.416837000000005</v>
      </c>
      <c r="D82" s="11">
        <v>16.380230999999998</v>
      </c>
      <c r="E82" s="12">
        <f t="shared" si="17"/>
        <v>16.398534000000001</v>
      </c>
      <c r="F82" s="30"/>
      <c r="G82" s="11">
        <v>20.474957000000007</v>
      </c>
      <c r="H82" s="11">
        <v>20.385031000000001</v>
      </c>
      <c r="I82" s="12">
        <f t="shared" si="18"/>
        <v>20.429994000000004</v>
      </c>
      <c r="J82" s="11">
        <f t="shared" si="19"/>
        <v>4.0314600000000027</v>
      </c>
      <c r="K82" s="11">
        <f>J82-J73</f>
        <v>-1.9273299999999978</v>
      </c>
      <c r="L82" s="11">
        <f t="shared" si="16"/>
        <v>3.8035063140182679</v>
      </c>
    </row>
    <row r="83" spans="1:22">
      <c r="A83" s="15" t="s">
        <v>202</v>
      </c>
      <c r="B83" s="28"/>
      <c r="C83" s="11">
        <v>16.757082</v>
      </c>
      <c r="D83" s="11">
        <v>16.914204000000002</v>
      </c>
      <c r="E83" s="12">
        <f t="shared" si="17"/>
        <v>16.835643000000001</v>
      </c>
      <c r="F83" s="30"/>
      <c r="G83" s="11">
        <v>19.988908000000006</v>
      </c>
      <c r="H83" s="11">
        <v>20.14386</v>
      </c>
      <c r="I83" s="12">
        <f t="shared" si="18"/>
        <v>20.066384000000003</v>
      </c>
      <c r="J83" s="11">
        <f t="shared" si="19"/>
        <v>3.2307410000000019</v>
      </c>
      <c r="K83" s="11">
        <f>J83-J74</f>
        <v>-2.1520319999999984</v>
      </c>
      <c r="L83" s="11">
        <f t="shared" si="16"/>
        <v>4.4445334964346408</v>
      </c>
    </row>
    <row r="84" spans="1:22">
      <c r="A84" s="15" t="s">
        <v>203</v>
      </c>
      <c r="B84" s="28"/>
      <c r="C84" s="11">
        <v>16.814062</v>
      </c>
      <c r="D84" s="11">
        <v>16.693204000000001</v>
      </c>
      <c r="E84" s="12">
        <f t="shared" si="17"/>
        <v>16.753633000000001</v>
      </c>
      <c r="F84" s="30"/>
      <c r="G84" s="11">
        <v>19.996460999999996</v>
      </c>
      <c r="H84" s="11">
        <v>20.184075</v>
      </c>
      <c r="I84" s="12">
        <f t="shared" si="18"/>
        <v>20.090267999999998</v>
      </c>
      <c r="J84" s="11">
        <f t="shared" si="19"/>
        <v>3.3366349999999976</v>
      </c>
      <c r="K84" s="11">
        <f>J84-J75</f>
        <v>-2.0440510000000032</v>
      </c>
      <c r="L84" s="11">
        <f t="shared" si="16"/>
        <v>4.1240190587637278</v>
      </c>
    </row>
    <row r="86" spans="1:22">
      <c r="C86" s="11" t="s">
        <v>190</v>
      </c>
      <c r="D86" s="11" t="s">
        <v>191</v>
      </c>
      <c r="E86" s="12" t="s">
        <v>251</v>
      </c>
      <c r="G86" s="11" t="s">
        <v>190</v>
      </c>
      <c r="H86" s="11" t="s">
        <v>191</v>
      </c>
      <c r="I86" s="12" t="s">
        <v>251</v>
      </c>
      <c r="J86" s="17" t="s">
        <v>204</v>
      </c>
      <c r="K86" s="18" t="s">
        <v>205</v>
      </c>
      <c r="L86" s="18" t="s">
        <v>206</v>
      </c>
    </row>
    <row r="87" spans="1:22">
      <c r="A87" s="15" t="s">
        <v>192</v>
      </c>
      <c r="B87" s="28" t="s">
        <v>248</v>
      </c>
      <c r="C87" s="11">
        <v>17.264498999999997</v>
      </c>
      <c r="D87" s="11">
        <v>17.190335000000001</v>
      </c>
      <c r="E87" s="12">
        <f>AVERAGE(C87:D87)</f>
        <v>17.227416999999999</v>
      </c>
      <c r="F87" s="30" t="s">
        <v>212</v>
      </c>
      <c r="G87" s="11">
        <v>25.091291999999996</v>
      </c>
      <c r="H87" s="11">
        <v>24.94502</v>
      </c>
      <c r="I87" s="11">
        <f>AVERAGE(G87:H87)</f>
        <v>25.018155999999998</v>
      </c>
      <c r="J87" s="11">
        <f>I87-E87</f>
        <v>7.7907389999999985</v>
      </c>
      <c r="K87" s="11">
        <f>J87-J87</f>
        <v>0</v>
      </c>
      <c r="L87" s="11">
        <f t="shared" si="16"/>
        <v>1</v>
      </c>
      <c r="M87" s="11"/>
      <c r="N87" s="11" t="s">
        <v>78</v>
      </c>
      <c r="O87" s="11"/>
      <c r="P87" s="11"/>
      <c r="Q87" s="11"/>
      <c r="R87" s="11"/>
      <c r="S87" s="11"/>
      <c r="T87" s="11"/>
      <c r="U87" s="11"/>
      <c r="V87" s="11"/>
    </row>
    <row r="88" spans="1:22">
      <c r="A88" s="15" t="s">
        <v>193</v>
      </c>
      <c r="B88" s="28"/>
      <c r="C88" s="11">
        <v>17.019840000000002</v>
      </c>
      <c r="D88" s="11">
        <v>16.739024000000001</v>
      </c>
      <c r="E88" s="12">
        <f t="shared" ref="E88:E98" si="20">AVERAGE(C88:D88)</f>
        <v>16.879432000000001</v>
      </c>
      <c r="F88" s="30"/>
      <c r="G88" s="11">
        <v>24.692120000000003</v>
      </c>
      <c r="H88" s="11">
        <v>24.514949999999999</v>
      </c>
      <c r="I88" s="11">
        <f t="shared" ref="I88:I98" si="21">AVERAGE(G88:H88)</f>
        <v>24.603535000000001</v>
      </c>
      <c r="J88" s="11">
        <f t="shared" ref="J88:J98" si="22">I88-E88</f>
        <v>7.7241029999999995</v>
      </c>
      <c r="K88" s="11">
        <f>J88-J88</f>
        <v>0</v>
      </c>
      <c r="L88" s="11">
        <f t="shared" si="16"/>
        <v>1</v>
      </c>
      <c r="M88" s="11"/>
      <c r="N88" s="11" t="s">
        <v>189</v>
      </c>
      <c r="O88" s="11"/>
      <c r="P88" s="11"/>
      <c r="Q88" s="11"/>
      <c r="R88" s="11"/>
      <c r="S88" s="11"/>
      <c r="T88" s="11"/>
      <c r="U88" s="11"/>
      <c r="V88" s="11"/>
    </row>
    <row r="89" spans="1:22">
      <c r="A89" s="15" t="s">
        <v>194</v>
      </c>
      <c r="B89" s="28"/>
      <c r="C89" s="11">
        <v>16.692612999999998</v>
      </c>
      <c r="D89" s="11">
        <v>16.583051000000001</v>
      </c>
      <c r="E89" s="12">
        <f t="shared" si="20"/>
        <v>16.637832</v>
      </c>
      <c r="F89" s="30"/>
      <c r="G89" s="11">
        <v>24.262875000000005</v>
      </c>
      <c r="H89" s="11">
        <v>23.960531</v>
      </c>
      <c r="I89" s="11">
        <f t="shared" si="21"/>
        <v>24.111703000000002</v>
      </c>
      <c r="J89" s="11">
        <f t="shared" si="22"/>
        <v>7.4738710000000026</v>
      </c>
      <c r="K89" s="11">
        <f>J89-J89</f>
        <v>0</v>
      </c>
      <c r="L89" s="11">
        <f t="shared" si="16"/>
        <v>1</v>
      </c>
      <c r="M89" s="11"/>
      <c r="N89" s="11"/>
      <c r="O89" s="11" t="s">
        <v>79</v>
      </c>
      <c r="P89" s="11" t="s">
        <v>80</v>
      </c>
      <c r="Q89" s="11" t="s">
        <v>81</v>
      </c>
      <c r="R89" s="11" t="s">
        <v>82</v>
      </c>
      <c r="S89" s="11" t="s">
        <v>83</v>
      </c>
      <c r="T89" s="11"/>
      <c r="U89" s="11" t="s">
        <v>84</v>
      </c>
      <c r="V89" s="11" t="s">
        <v>85</v>
      </c>
    </row>
    <row r="90" spans="1:22">
      <c r="A90" s="15" t="s">
        <v>195</v>
      </c>
      <c r="B90" s="28"/>
      <c r="C90" s="11">
        <v>16.343152000000003</v>
      </c>
      <c r="D90" s="11">
        <v>16.510596</v>
      </c>
      <c r="E90" s="12">
        <f t="shared" si="20"/>
        <v>16.426874000000002</v>
      </c>
      <c r="F90" s="30"/>
      <c r="G90" s="11">
        <v>25.052888999999997</v>
      </c>
      <c r="H90" s="11">
        <v>24.870431</v>
      </c>
      <c r="I90" s="11">
        <f t="shared" si="21"/>
        <v>24.961659999999998</v>
      </c>
      <c r="J90" s="11">
        <f t="shared" si="22"/>
        <v>8.5347859999999969</v>
      </c>
      <c r="K90" s="11">
        <f>J90-J87</f>
        <v>0.74404699999999835</v>
      </c>
      <c r="L90" s="11">
        <f t="shared" si="16"/>
        <v>0.59706214217925258</v>
      </c>
      <c r="M90" s="11"/>
      <c r="N90" s="11"/>
      <c r="O90" s="11"/>
      <c r="P90" s="11"/>
      <c r="Q90" s="11"/>
      <c r="R90" s="11"/>
      <c r="S90" s="11" t="s">
        <v>86</v>
      </c>
      <c r="T90" s="11" t="s">
        <v>87</v>
      </c>
      <c r="U90" s="11"/>
      <c r="V90" s="11"/>
    </row>
    <row r="91" spans="1:22">
      <c r="A91" s="15" t="s">
        <v>196</v>
      </c>
      <c r="B91" s="28"/>
      <c r="C91" s="11">
        <v>16.087795999999997</v>
      </c>
      <c r="D91" s="11">
        <v>16.219574000000001</v>
      </c>
      <c r="E91" s="12">
        <f t="shared" si="20"/>
        <v>16.153684999999999</v>
      </c>
      <c r="F91" s="30"/>
      <c r="G91" s="11">
        <v>24.871381</v>
      </c>
      <c r="H91" s="11">
        <v>24.684035000000002</v>
      </c>
      <c r="I91" s="11">
        <f t="shared" si="21"/>
        <v>24.777708000000001</v>
      </c>
      <c r="J91" s="11">
        <f t="shared" si="22"/>
        <v>8.6240230000000011</v>
      </c>
      <c r="K91" s="11">
        <f t="shared" ref="K91:K92" si="23">J91-J88</f>
        <v>0.89992000000000161</v>
      </c>
      <c r="L91" s="11">
        <f t="shared" si="16"/>
        <v>0.53591644796221038</v>
      </c>
      <c r="M91" s="11" t="s">
        <v>63</v>
      </c>
      <c r="N91" s="1">
        <v>1</v>
      </c>
      <c r="O91" s="1">
        <v>3</v>
      </c>
      <c r="P91" s="11">
        <v>1</v>
      </c>
      <c r="Q91" s="11">
        <v>0</v>
      </c>
      <c r="R91" s="11">
        <v>0</v>
      </c>
      <c r="S91" s="11">
        <v>1</v>
      </c>
      <c r="T91" s="11">
        <v>1</v>
      </c>
      <c r="U91" s="11">
        <v>1</v>
      </c>
      <c r="V91" s="11">
        <v>1</v>
      </c>
    </row>
    <row r="92" spans="1:22">
      <c r="A92" s="15" t="s">
        <v>197</v>
      </c>
      <c r="B92" s="28"/>
      <c r="C92" s="11">
        <v>16.343540999999998</v>
      </c>
      <c r="D92" s="11">
        <v>16.529402999999999</v>
      </c>
      <c r="E92" s="12">
        <f t="shared" si="20"/>
        <v>16.436471999999998</v>
      </c>
      <c r="F92" s="30"/>
      <c r="G92" s="11">
        <v>24.958833999999996</v>
      </c>
      <c r="H92" s="11">
        <v>24.864930000000001</v>
      </c>
      <c r="I92" s="11">
        <f t="shared" si="21"/>
        <v>24.911881999999999</v>
      </c>
      <c r="J92" s="11">
        <f t="shared" si="22"/>
        <v>8.4754100000000001</v>
      </c>
      <c r="K92" s="11">
        <f t="shared" si="23"/>
        <v>1.0015389999999975</v>
      </c>
      <c r="L92" s="11">
        <f t="shared" si="16"/>
        <v>0.49946690763418972</v>
      </c>
      <c r="M92" s="11" t="s">
        <v>65</v>
      </c>
      <c r="N92" s="1">
        <v>2</v>
      </c>
      <c r="O92" s="1">
        <v>3</v>
      </c>
      <c r="P92" s="11">
        <v>0.54400000000000004</v>
      </c>
      <c r="Q92" s="11">
        <v>4.9489999999999999E-2</v>
      </c>
      <c r="R92" s="11">
        <v>2.8570000000000002E-2</v>
      </c>
      <c r="S92" s="11">
        <v>0.42109999999999997</v>
      </c>
      <c r="T92" s="11">
        <v>0.66690000000000005</v>
      </c>
      <c r="U92" s="11">
        <v>0.5</v>
      </c>
      <c r="V92" s="11">
        <v>0.6</v>
      </c>
    </row>
    <row r="93" spans="1:22">
      <c r="A93" s="15" t="s">
        <v>198</v>
      </c>
      <c r="B93" s="28"/>
      <c r="C93" s="11">
        <v>16.482217000000002</v>
      </c>
      <c r="D93" s="11">
        <v>16.392875</v>
      </c>
      <c r="E93" s="12">
        <f t="shared" si="20"/>
        <v>16.437546000000001</v>
      </c>
      <c r="F93" s="30"/>
      <c r="G93" s="11">
        <v>24.566873999999995</v>
      </c>
      <c r="H93" s="11">
        <v>24.710384000000001</v>
      </c>
      <c r="I93" s="11">
        <f t="shared" si="21"/>
        <v>24.638628999999998</v>
      </c>
      <c r="J93" s="11">
        <f t="shared" si="22"/>
        <v>8.201082999999997</v>
      </c>
      <c r="K93" s="11">
        <f>J93-J87</f>
        <v>0.41034399999999849</v>
      </c>
      <c r="L93" s="11">
        <f t="shared" si="16"/>
        <v>0.75244393760228212</v>
      </c>
      <c r="M93" s="11" t="s">
        <v>63</v>
      </c>
      <c r="N93" s="1">
        <v>3</v>
      </c>
      <c r="O93" s="1">
        <v>3</v>
      </c>
      <c r="P93" s="11">
        <v>0.96199999999999997</v>
      </c>
      <c r="Q93" s="11">
        <v>0.21</v>
      </c>
      <c r="R93" s="11">
        <v>0.12124</v>
      </c>
      <c r="S93" s="11">
        <v>0.44030000000000002</v>
      </c>
      <c r="T93" s="11">
        <v>1.4837</v>
      </c>
      <c r="U93" s="11">
        <v>0.75</v>
      </c>
      <c r="V93" s="11">
        <v>1.17</v>
      </c>
    </row>
    <row r="94" spans="1:22">
      <c r="A94" s="15" t="s">
        <v>199</v>
      </c>
      <c r="B94" s="28"/>
      <c r="C94" s="11">
        <v>16.777806999999999</v>
      </c>
      <c r="D94" s="11">
        <v>16.695041</v>
      </c>
      <c r="E94" s="12">
        <f t="shared" si="20"/>
        <v>16.736424</v>
      </c>
      <c r="F94" s="30"/>
      <c r="G94" s="11">
        <v>24.110661</v>
      </c>
      <c r="H94" s="11">
        <v>24.351785</v>
      </c>
      <c r="I94" s="11">
        <f t="shared" si="21"/>
        <v>24.231223</v>
      </c>
      <c r="J94" s="11">
        <f t="shared" si="22"/>
        <v>7.4947990000000004</v>
      </c>
      <c r="K94" s="11">
        <f t="shared" ref="K94:K95" si="24">J94-J88</f>
        <v>-0.22930399999999906</v>
      </c>
      <c r="L94" s="11">
        <f t="shared" si="16"/>
        <v>1.1722692744143519</v>
      </c>
      <c r="M94" s="11" t="s">
        <v>63</v>
      </c>
      <c r="N94" s="1">
        <v>4</v>
      </c>
      <c r="O94" s="1">
        <v>3</v>
      </c>
      <c r="P94" s="11">
        <v>0.98170000000000002</v>
      </c>
      <c r="Q94" s="11">
        <v>0.17354</v>
      </c>
      <c r="R94" s="11">
        <v>0.1002</v>
      </c>
      <c r="S94" s="11">
        <v>0.55059999999999998</v>
      </c>
      <c r="T94" s="11">
        <v>1.4128000000000001</v>
      </c>
      <c r="U94" s="11">
        <v>0.82</v>
      </c>
      <c r="V94" s="11">
        <v>1.17</v>
      </c>
    </row>
    <row r="95" spans="1:22">
      <c r="A95" s="15" t="s">
        <v>200</v>
      </c>
      <c r="B95" s="28"/>
      <c r="C95" s="11">
        <v>17.022611999999999</v>
      </c>
      <c r="D95" s="11">
        <v>16.830535999999999</v>
      </c>
      <c r="E95" s="12">
        <f t="shared" si="20"/>
        <v>16.926573999999999</v>
      </c>
      <c r="F95" s="30"/>
      <c r="G95" s="11">
        <v>24.392200000000003</v>
      </c>
      <c r="H95" s="11">
        <v>24.519401999999999</v>
      </c>
      <c r="I95" s="11">
        <f t="shared" si="21"/>
        <v>24.455801000000001</v>
      </c>
      <c r="J95" s="11">
        <f t="shared" si="22"/>
        <v>7.5292270000000023</v>
      </c>
      <c r="K95" s="11">
        <f t="shared" si="24"/>
        <v>5.5355999999999739E-2</v>
      </c>
      <c r="L95" s="11">
        <f t="shared" si="16"/>
        <v>0.96235694221962642</v>
      </c>
      <c r="M95" s="11"/>
      <c r="N95" s="11" t="s">
        <v>88</v>
      </c>
      <c r="O95" s="11">
        <v>12</v>
      </c>
      <c r="P95" s="11">
        <v>0.87190000000000001</v>
      </c>
      <c r="Q95" s="11">
        <v>0.23072999999999999</v>
      </c>
      <c r="R95" s="11">
        <v>6.6610000000000003E-2</v>
      </c>
      <c r="S95" s="11">
        <v>0.72529999999999994</v>
      </c>
      <c r="T95" s="11">
        <v>1.0185</v>
      </c>
      <c r="U95" s="11">
        <v>0.5</v>
      </c>
      <c r="V95" s="11">
        <v>1.17</v>
      </c>
    </row>
    <row r="96" spans="1:22">
      <c r="A96" s="15" t="s">
        <v>201</v>
      </c>
      <c r="B96" s="28"/>
      <c r="C96" s="11">
        <v>16.762315999999998</v>
      </c>
      <c r="D96" s="11">
        <v>16.525030000000001</v>
      </c>
      <c r="E96" s="12">
        <f t="shared" si="20"/>
        <v>16.643673</v>
      </c>
      <c r="F96" s="30"/>
      <c r="G96" s="11">
        <v>24.104471999999998</v>
      </c>
      <c r="H96" s="11">
        <v>24.31954</v>
      </c>
      <c r="I96" s="11">
        <f t="shared" si="21"/>
        <v>24.212005999999999</v>
      </c>
      <c r="J96" s="11">
        <f t="shared" si="22"/>
        <v>7.5683329999999991</v>
      </c>
      <c r="K96" s="11">
        <f>J96-J87</f>
        <v>-0.22240599999999944</v>
      </c>
      <c r="L96" s="11">
        <f t="shared" si="16"/>
        <v>1.1666776473994245</v>
      </c>
      <c r="M96" s="11"/>
      <c r="N96" s="11"/>
      <c r="O96" s="11"/>
      <c r="P96" s="11"/>
      <c r="Q96" s="11"/>
      <c r="R96" s="11"/>
      <c r="S96" s="11"/>
      <c r="T96" s="11"/>
      <c r="U96" s="11"/>
      <c r="V96" s="11"/>
    </row>
    <row r="97" spans="1:12">
      <c r="A97" s="15" t="s">
        <v>202</v>
      </c>
      <c r="B97" s="28"/>
      <c r="C97" s="11">
        <v>16.994840999999997</v>
      </c>
      <c r="D97" s="11">
        <v>16.736031000000001</v>
      </c>
      <c r="E97" s="12">
        <f t="shared" si="20"/>
        <v>16.865435999999999</v>
      </c>
      <c r="F97" s="30"/>
      <c r="G97" s="11">
        <v>24.720396000000001</v>
      </c>
      <c r="H97" s="11">
        <v>24.592058000000002</v>
      </c>
      <c r="I97" s="11">
        <f t="shared" si="21"/>
        <v>24.656227000000001</v>
      </c>
      <c r="J97" s="11">
        <f t="shared" si="22"/>
        <v>7.7907910000000022</v>
      </c>
      <c r="K97" s="11">
        <f t="shared" ref="K97:K98" si="25">J97-J88</f>
        <v>6.6688000000002745E-2</v>
      </c>
      <c r="L97" s="11">
        <f t="shared" si="16"/>
        <v>0.95482748463847333</v>
      </c>
    </row>
    <row r="98" spans="1:12">
      <c r="A98" s="15" t="s">
        <v>203</v>
      </c>
      <c r="B98" s="28"/>
      <c r="C98" s="11">
        <v>16.704447999999996</v>
      </c>
      <c r="D98" s="11">
        <v>16.804224000000001</v>
      </c>
      <c r="E98" s="12">
        <f t="shared" si="20"/>
        <v>16.754335999999999</v>
      </c>
      <c r="F98" s="30"/>
      <c r="G98" s="11">
        <v>24.520924000000004</v>
      </c>
      <c r="H98" s="11">
        <v>24.499103999999999</v>
      </c>
      <c r="I98" s="11">
        <f t="shared" si="21"/>
        <v>24.510014000000002</v>
      </c>
      <c r="J98" s="11">
        <f t="shared" si="22"/>
        <v>7.7556780000000032</v>
      </c>
      <c r="K98" s="11">
        <f t="shared" si="25"/>
        <v>0.28180700000000058</v>
      </c>
      <c r="L98" s="11">
        <f t="shared" si="16"/>
        <v>0.82256010130886936</v>
      </c>
    </row>
  </sheetData>
  <mergeCells count="14">
    <mergeCell ref="B87:B98"/>
    <mergeCell ref="F87:F98"/>
    <mergeCell ref="B45:B56"/>
    <mergeCell ref="F45:F56"/>
    <mergeCell ref="B59:B70"/>
    <mergeCell ref="F59:F70"/>
    <mergeCell ref="B73:B84"/>
    <mergeCell ref="F73:F84"/>
    <mergeCell ref="B3:B14"/>
    <mergeCell ref="F3:F14"/>
    <mergeCell ref="B17:B28"/>
    <mergeCell ref="F17:F28"/>
    <mergeCell ref="B31:B42"/>
    <mergeCell ref="F31:F4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9773B-A7D0-A542-BC48-F83F0F6D2F69}">
  <dimension ref="A1:K64"/>
  <sheetViews>
    <sheetView tabSelected="1" workbookViewId="0">
      <selection activeCell="R34" sqref="R34"/>
    </sheetView>
  </sheetViews>
  <sheetFormatPr baseColWidth="10" defaultRowHeight="16"/>
  <cols>
    <col min="1" max="1" width="26.6640625" style="1" customWidth="1"/>
    <col min="2" max="9" width="10.83203125" style="1"/>
    <col min="10" max="10" width="20.33203125" style="1" customWidth="1"/>
    <col min="11" max="16384" width="10.83203125" style="1"/>
  </cols>
  <sheetData>
    <row r="1" spans="1:9">
      <c r="B1" s="26" t="s">
        <v>43</v>
      </c>
      <c r="C1" s="26"/>
      <c r="D1" s="26"/>
      <c r="E1" s="26"/>
      <c r="F1" s="26"/>
      <c r="G1" s="26"/>
    </row>
    <row r="2" spans="1:9">
      <c r="B2" s="9" t="s">
        <v>227</v>
      </c>
      <c r="C2" s="9">
        <v>7.5</v>
      </c>
      <c r="D2" s="9">
        <v>7</v>
      </c>
      <c r="E2" s="9">
        <v>6</v>
      </c>
      <c r="F2" s="9">
        <v>5</v>
      </c>
      <c r="G2" s="9">
        <v>4</v>
      </c>
    </row>
    <row r="3" spans="1:9">
      <c r="A3" s="1" t="s">
        <v>111</v>
      </c>
      <c r="B3" s="10">
        <v>0.50790000000000002</v>
      </c>
      <c r="C3" s="10">
        <v>0.57279999999999998</v>
      </c>
      <c r="D3" s="10">
        <v>0.67459999999999998</v>
      </c>
      <c r="E3" s="10">
        <v>0.92720000000000002</v>
      </c>
      <c r="F3" s="10">
        <v>1.2650999999999999</v>
      </c>
      <c r="G3" s="10">
        <v>1.4903999999999999</v>
      </c>
      <c r="H3" s="1" t="s">
        <v>220</v>
      </c>
      <c r="I3" s="10">
        <v>1.4527000000000001</v>
      </c>
    </row>
    <row r="4" spans="1:9">
      <c r="A4" s="1" t="s">
        <v>112</v>
      </c>
      <c r="B4" s="10">
        <v>0.51739999999999997</v>
      </c>
      <c r="C4" s="10">
        <v>0.62260000000000004</v>
      </c>
      <c r="D4" s="10">
        <v>0.57889999999999997</v>
      </c>
      <c r="E4" s="10">
        <v>0.9194</v>
      </c>
      <c r="F4" s="10">
        <v>1.1581999999999999</v>
      </c>
      <c r="G4" s="10">
        <v>1.5415000000000001</v>
      </c>
      <c r="H4" s="1" t="s">
        <v>221</v>
      </c>
      <c r="I4" s="10">
        <v>1.4458</v>
      </c>
    </row>
    <row r="5" spans="1:9">
      <c r="A5" s="1" t="s">
        <v>113</v>
      </c>
      <c r="B5" s="10">
        <v>0.53910000000000002</v>
      </c>
      <c r="C5" s="10">
        <v>0.62080000000000002</v>
      </c>
      <c r="D5" s="10">
        <v>0.67330000000000001</v>
      </c>
      <c r="E5" s="10">
        <v>0.91</v>
      </c>
      <c r="F5" s="10">
        <v>1.4142999999999999</v>
      </c>
      <c r="G5" s="10">
        <v>1.6142000000000001</v>
      </c>
      <c r="H5" s="3" t="s">
        <v>222</v>
      </c>
      <c r="I5" s="10">
        <v>1.4391</v>
      </c>
    </row>
    <row r="6" spans="1:9">
      <c r="A6" s="1" t="s">
        <v>218</v>
      </c>
      <c r="B6" s="10">
        <v>0.5726</v>
      </c>
      <c r="C6" s="10">
        <v>0.66810000000000003</v>
      </c>
      <c r="D6" s="10">
        <v>0.66849999999999998</v>
      </c>
      <c r="E6" s="10">
        <v>1.0243</v>
      </c>
      <c r="F6" s="10">
        <v>1.2916000000000001</v>
      </c>
      <c r="G6" s="10">
        <v>1.5797000000000001</v>
      </c>
      <c r="H6" s="3" t="s">
        <v>223</v>
      </c>
      <c r="I6" s="10">
        <v>1.4468000000000001</v>
      </c>
    </row>
    <row r="7" spans="1:9">
      <c r="A7" s="1" t="s">
        <v>114</v>
      </c>
      <c r="B7" s="10">
        <v>0.40899999999999997</v>
      </c>
      <c r="C7" s="10">
        <v>0.40949999999999998</v>
      </c>
      <c r="D7" s="10">
        <v>0.4002</v>
      </c>
      <c r="E7" s="10">
        <v>0.33250000000000002</v>
      </c>
      <c r="F7" s="10">
        <v>0.28489999999999999</v>
      </c>
      <c r="G7" s="10">
        <v>0.2296</v>
      </c>
      <c r="H7" s="1" t="s">
        <v>224</v>
      </c>
      <c r="I7" s="10">
        <v>4.5400000000000003E-2</v>
      </c>
    </row>
    <row r="8" spans="1:9">
      <c r="A8" s="3" t="s">
        <v>115</v>
      </c>
      <c r="B8" s="10">
        <v>0.43640000000000001</v>
      </c>
      <c r="C8" s="10">
        <v>0.41349999999999998</v>
      </c>
      <c r="D8" s="10">
        <v>0.35499999999999998</v>
      </c>
      <c r="E8" s="10">
        <v>0.30690000000000001</v>
      </c>
      <c r="F8" s="10">
        <v>0.30099999999999999</v>
      </c>
      <c r="G8" s="10">
        <v>0.19819999999999999</v>
      </c>
      <c r="H8" s="1" t="s">
        <v>225</v>
      </c>
      <c r="I8" s="10">
        <v>4.6300000000000001E-2</v>
      </c>
    </row>
    <row r="9" spans="1:9">
      <c r="A9" s="1" t="s">
        <v>116</v>
      </c>
      <c r="B9" s="10">
        <v>0.45179999999999998</v>
      </c>
      <c r="C9" s="10">
        <v>0.40899999999999997</v>
      </c>
      <c r="D9" s="10">
        <v>0.40400000000000003</v>
      </c>
      <c r="E9" s="10">
        <v>0.35010000000000002</v>
      </c>
      <c r="F9" s="10">
        <v>0.28760000000000002</v>
      </c>
      <c r="G9" s="10">
        <v>0.1744</v>
      </c>
      <c r="H9" s="1" t="s">
        <v>226</v>
      </c>
      <c r="I9" s="10">
        <v>4.0099999999999997E-2</v>
      </c>
    </row>
    <row r="10" spans="1:9">
      <c r="B10" s="10"/>
      <c r="C10" s="10"/>
      <c r="D10" s="10"/>
      <c r="E10" s="10"/>
      <c r="F10" s="10"/>
      <c r="G10" s="10"/>
      <c r="I10" s="9"/>
    </row>
    <row r="11" spans="1:9">
      <c r="A11" s="1" t="s">
        <v>254</v>
      </c>
      <c r="B11" s="10">
        <f t="shared" ref="B11:G11" si="0">AVERAGE(B3:B6)</f>
        <v>0.53425</v>
      </c>
      <c r="C11" s="10">
        <f t="shared" si="0"/>
        <v>0.62107500000000004</v>
      </c>
      <c r="D11" s="10">
        <f t="shared" si="0"/>
        <v>0.64882499999999999</v>
      </c>
      <c r="E11" s="10">
        <f t="shared" si="0"/>
        <v>0.94522499999999998</v>
      </c>
      <c r="F11" s="10">
        <f t="shared" si="0"/>
        <v>1.2823</v>
      </c>
      <c r="G11" s="10">
        <f t="shared" si="0"/>
        <v>1.5564500000000001</v>
      </c>
      <c r="H11" s="1" t="s">
        <v>252</v>
      </c>
      <c r="I11" s="10">
        <f t="shared" ref="I11" si="1">AVERAGE(I3:I6)</f>
        <v>1.4460999999999999</v>
      </c>
    </row>
    <row r="12" spans="1:9">
      <c r="A12" s="1" t="s">
        <v>255</v>
      </c>
      <c r="B12" s="10">
        <f t="shared" ref="B12:G12" si="2">AVERAGE(B7:B9)</f>
        <v>0.43239999999999995</v>
      </c>
      <c r="C12" s="10">
        <f t="shared" si="2"/>
        <v>0.41066666666666668</v>
      </c>
      <c r="D12" s="10">
        <f t="shared" si="2"/>
        <v>0.38640000000000002</v>
      </c>
      <c r="E12" s="10">
        <f t="shared" si="2"/>
        <v>0.32983333333333337</v>
      </c>
      <c r="F12" s="10">
        <f t="shared" si="2"/>
        <v>0.29116666666666663</v>
      </c>
      <c r="G12" s="10">
        <f t="shared" si="2"/>
        <v>0.20073333333333332</v>
      </c>
      <c r="H12" s="1" t="s">
        <v>253</v>
      </c>
      <c r="I12" s="10">
        <f t="shared" ref="I12" si="3">AVERAGE(I7:I9)</f>
        <v>4.3933333333333331E-2</v>
      </c>
    </row>
    <row r="13" spans="1:9">
      <c r="A13" s="1" t="s">
        <v>256</v>
      </c>
      <c r="B13" s="21">
        <f t="shared" ref="B13:G13" si="4">B11-B12</f>
        <v>0.10185000000000005</v>
      </c>
      <c r="C13" s="21">
        <f t="shared" si="4"/>
        <v>0.21040833333333336</v>
      </c>
      <c r="D13" s="21">
        <f t="shared" si="4"/>
        <v>0.26242499999999996</v>
      </c>
      <c r="E13" s="21">
        <f t="shared" si="4"/>
        <v>0.61539166666666656</v>
      </c>
      <c r="F13" s="21">
        <f t="shared" si="4"/>
        <v>0.99113333333333342</v>
      </c>
      <c r="G13" s="21">
        <f t="shared" si="4"/>
        <v>1.3557166666666669</v>
      </c>
      <c r="H13" s="1" t="s">
        <v>257</v>
      </c>
      <c r="I13" s="21">
        <f t="shared" ref="I13" si="5">I11-I12</f>
        <v>1.4021666666666666</v>
      </c>
    </row>
    <row r="14" spans="1:9">
      <c r="B14" s="9"/>
      <c r="C14" s="9"/>
      <c r="D14" s="9"/>
      <c r="E14" s="9"/>
      <c r="F14" s="9"/>
      <c r="G14" s="9"/>
    </row>
    <row r="15" spans="1:9">
      <c r="A15" s="1" t="s">
        <v>219</v>
      </c>
      <c r="B15" s="21">
        <f t="shared" ref="B15:G15" si="6">(1.4022-B13)/1.4022*100</f>
        <v>92.736414206247332</v>
      </c>
      <c r="C15" s="21">
        <f t="shared" si="6"/>
        <v>84.994413540626638</v>
      </c>
      <c r="D15" s="21">
        <f t="shared" si="6"/>
        <v>81.284766795036376</v>
      </c>
      <c r="E15" s="21">
        <f t="shared" si="6"/>
        <v>56.112418580326164</v>
      </c>
      <c r="F15" s="21">
        <f t="shared" si="6"/>
        <v>29.315837018019291</v>
      </c>
      <c r="G15" s="21">
        <f t="shared" si="6"/>
        <v>3.3150287643227063</v>
      </c>
    </row>
    <row r="17" spans="1:11">
      <c r="B17" s="27" t="s">
        <v>12</v>
      </c>
      <c r="C17" s="27"/>
      <c r="D17" s="27"/>
      <c r="E17" s="27"/>
      <c r="F17" s="27"/>
      <c r="G17" s="27"/>
      <c r="H17" s="27"/>
      <c r="I17" s="27"/>
    </row>
    <row r="18" spans="1:11">
      <c r="B18" s="22" t="s">
        <v>228</v>
      </c>
      <c r="C18" s="9">
        <v>8</v>
      </c>
      <c r="D18" s="9">
        <v>6</v>
      </c>
      <c r="E18" s="9">
        <v>5</v>
      </c>
      <c r="F18" s="9">
        <v>4</v>
      </c>
      <c r="G18" s="9">
        <v>3</v>
      </c>
      <c r="H18" s="9">
        <v>2</v>
      </c>
      <c r="I18" s="9">
        <v>1</v>
      </c>
      <c r="J18" s="22"/>
      <c r="K18" s="22"/>
    </row>
    <row r="19" spans="1:11">
      <c r="A19" s="1" t="s">
        <v>111</v>
      </c>
      <c r="B19" s="10">
        <v>1.1566000000000001</v>
      </c>
      <c r="C19" s="10">
        <v>1.1969000000000001</v>
      </c>
      <c r="D19" s="10">
        <v>1.2828999999999999</v>
      </c>
      <c r="E19" s="10">
        <v>1.3774999999999999</v>
      </c>
      <c r="F19" s="10">
        <v>1.4068000000000001</v>
      </c>
      <c r="G19" s="10">
        <v>1.5277000000000001</v>
      </c>
      <c r="H19" s="10">
        <v>1.6575</v>
      </c>
      <c r="I19" s="10">
        <v>1.6920999999999999</v>
      </c>
      <c r="J19" s="1" t="s">
        <v>220</v>
      </c>
      <c r="K19" s="10">
        <v>1.5161</v>
      </c>
    </row>
    <row r="20" spans="1:11">
      <c r="A20" s="1" t="s">
        <v>112</v>
      </c>
      <c r="B20" s="10">
        <v>1.1003000000000001</v>
      </c>
      <c r="C20" s="10">
        <v>1.1741999999999999</v>
      </c>
      <c r="D20" s="10">
        <v>1.2916000000000001</v>
      </c>
      <c r="E20" s="10">
        <v>1.3238000000000001</v>
      </c>
      <c r="F20" s="10">
        <v>1.4004000000000001</v>
      </c>
      <c r="G20" s="10">
        <v>1.5029999999999999</v>
      </c>
      <c r="H20" s="10">
        <v>1.5964</v>
      </c>
      <c r="I20" s="10">
        <v>1.6937</v>
      </c>
      <c r="J20" s="1" t="s">
        <v>221</v>
      </c>
      <c r="K20" s="10">
        <v>1.508</v>
      </c>
    </row>
    <row r="21" spans="1:11">
      <c r="A21" s="1" t="s">
        <v>113</v>
      </c>
      <c r="B21" s="10">
        <v>1.0927</v>
      </c>
      <c r="C21" s="10">
        <v>1.1435999999999999</v>
      </c>
      <c r="D21" s="10">
        <v>1.2042999999999999</v>
      </c>
      <c r="E21" s="10">
        <v>1.2347999999999999</v>
      </c>
      <c r="F21" s="10">
        <v>1.3549</v>
      </c>
      <c r="G21" s="10">
        <v>1.5265</v>
      </c>
      <c r="H21" s="10">
        <v>1.5656000000000001</v>
      </c>
      <c r="I21" s="10">
        <v>1.6516999999999999</v>
      </c>
      <c r="J21" s="3" t="s">
        <v>222</v>
      </c>
      <c r="K21" s="10">
        <v>1.5704</v>
      </c>
    </row>
    <row r="22" spans="1:11">
      <c r="A22" s="1" t="s">
        <v>218</v>
      </c>
      <c r="B22" s="10">
        <v>1.0598000000000001</v>
      </c>
      <c r="C22" s="10">
        <v>1.0789</v>
      </c>
      <c r="D22" s="10">
        <v>1.1819</v>
      </c>
      <c r="E22" s="10">
        <v>1.2372000000000001</v>
      </c>
      <c r="F22" s="10">
        <v>1.3964000000000001</v>
      </c>
      <c r="G22" s="10">
        <v>1.3900999999999999</v>
      </c>
      <c r="H22" s="10">
        <v>1.6135999999999999</v>
      </c>
      <c r="I22" s="10">
        <v>1.7067000000000001</v>
      </c>
      <c r="J22" s="3" t="s">
        <v>223</v>
      </c>
      <c r="K22" s="10">
        <v>1.5244</v>
      </c>
    </row>
    <row r="23" spans="1:11">
      <c r="A23" s="1" t="s">
        <v>114</v>
      </c>
      <c r="B23" s="10">
        <v>0.72</v>
      </c>
      <c r="C23" s="10">
        <v>0.70489999999999997</v>
      </c>
      <c r="D23" s="10">
        <v>0.61829999999999996</v>
      </c>
      <c r="E23" s="10">
        <v>0.55820000000000003</v>
      </c>
      <c r="F23" s="10">
        <v>0.53029999999999999</v>
      </c>
      <c r="G23" s="10">
        <v>0.4541</v>
      </c>
      <c r="H23" s="10">
        <v>0.36430000000000001</v>
      </c>
      <c r="I23" s="10">
        <v>0.25469999999999998</v>
      </c>
      <c r="J23" s="1" t="s">
        <v>224</v>
      </c>
      <c r="K23" s="10">
        <v>4.2799999999999998E-2</v>
      </c>
    </row>
    <row r="24" spans="1:11">
      <c r="A24" s="3" t="s">
        <v>115</v>
      </c>
      <c r="B24" s="10">
        <v>0.70230000000000004</v>
      </c>
      <c r="C24" s="10">
        <v>0.67230000000000001</v>
      </c>
      <c r="D24" s="10">
        <v>0.62080000000000002</v>
      </c>
      <c r="E24" s="10">
        <v>0.56630000000000003</v>
      </c>
      <c r="F24" s="10">
        <v>0.51390000000000002</v>
      </c>
      <c r="G24" s="10">
        <v>0.48010000000000003</v>
      </c>
      <c r="H24" s="10">
        <v>0.35539999999999999</v>
      </c>
      <c r="I24" s="10">
        <v>0.24060000000000001</v>
      </c>
      <c r="J24" s="1" t="s">
        <v>225</v>
      </c>
      <c r="K24" s="10">
        <v>3.8899999999999997E-2</v>
      </c>
    </row>
    <row r="25" spans="1:11">
      <c r="A25" s="1" t="s">
        <v>116</v>
      </c>
      <c r="B25" s="10">
        <v>0.69950000000000001</v>
      </c>
      <c r="C25" s="10">
        <v>0.67479999999999996</v>
      </c>
      <c r="D25" s="10">
        <v>0.61029999999999995</v>
      </c>
      <c r="E25" s="10">
        <v>0.55359999999999998</v>
      </c>
      <c r="F25" s="10">
        <v>0.50760000000000005</v>
      </c>
      <c r="G25" s="10">
        <v>0.44290000000000002</v>
      </c>
      <c r="H25" s="10">
        <v>0.35670000000000002</v>
      </c>
      <c r="I25" s="10">
        <v>0.24859999999999999</v>
      </c>
      <c r="J25" s="1" t="s">
        <v>226</v>
      </c>
      <c r="K25" s="10">
        <v>4.2000000000000003E-2</v>
      </c>
    </row>
    <row r="26" spans="1:11">
      <c r="B26" s="10"/>
      <c r="C26" s="10"/>
      <c r="D26" s="10"/>
      <c r="E26" s="10"/>
      <c r="F26" s="10"/>
      <c r="G26" s="10"/>
      <c r="H26" s="10"/>
      <c r="I26" s="10"/>
      <c r="K26" s="9"/>
    </row>
    <row r="27" spans="1:11">
      <c r="A27" s="1" t="s">
        <v>254</v>
      </c>
      <c r="B27" s="10">
        <f t="shared" ref="B27:I27" si="7">AVERAGE(B19:B22)</f>
        <v>1.1023499999999999</v>
      </c>
      <c r="C27" s="10">
        <f t="shared" si="7"/>
        <v>1.1484000000000001</v>
      </c>
      <c r="D27" s="10">
        <f t="shared" si="7"/>
        <v>1.240175</v>
      </c>
      <c r="E27" s="10">
        <f t="shared" si="7"/>
        <v>1.2933249999999998</v>
      </c>
      <c r="F27" s="10">
        <f t="shared" si="7"/>
        <v>1.3896249999999999</v>
      </c>
      <c r="G27" s="10">
        <f t="shared" si="7"/>
        <v>1.4868250000000001</v>
      </c>
      <c r="H27" s="10">
        <f t="shared" si="7"/>
        <v>1.6082749999999999</v>
      </c>
      <c r="I27" s="10">
        <f t="shared" si="7"/>
        <v>1.6860499999999998</v>
      </c>
      <c r="J27" s="1" t="s">
        <v>252</v>
      </c>
      <c r="K27" s="10">
        <f t="shared" ref="K27" si="8">AVERAGE(K19:K22)</f>
        <v>1.529725</v>
      </c>
    </row>
    <row r="28" spans="1:11">
      <c r="A28" s="1" t="s">
        <v>255</v>
      </c>
      <c r="B28" s="10">
        <f t="shared" ref="B28:I28" si="9">AVERAGE(B23:B25)</f>
        <v>0.7072666666666666</v>
      </c>
      <c r="C28" s="10">
        <f t="shared" si="9"/>
        <v>0.68400000000000005</v>
      </c>
      <c r="D28" s="10">
        <f t="shared" si="9"/>
        <v>0.61646666666666672</v>
      </c>
      <c r="E28" s="10">
        <f t="shared" si="9"/>
        <v>0.55936666666666668</v>
      </c>
      <c r="F28" s="10">
        <f t="shared" si="9"/>
        <v>0.51726666666666665</v>
      </c>
      <c r="G28" s="10">
        <f t="shared" si="9"/>
        <v>0.45903333333333335</v>
      </c>
      <c r="H28" s="10">
        <f t="shared" si="9"/>
        <v>0.35880000000000001</v>
      </c>
      <c r="I28" s="10">
        <f t="shared" si="9"/>
        <v>0.24796666666666667</v>
      </c>
      <c r="J28" s="1" t="s">
        <v>253</v>
      </c>
      <c r="K28" s="10">
        <f t="shared" ref="K28" si="10">AVERAGE(K23:K25)</f>
        <v>4.1233333333333337E-2</v>
      </c>
    </row>
    <row r="29" spans="1:11">
      <c r="A29" s="1" t="s">
        <v>256</v>
      </c>
      <c r="B29" s="21">
        <f t="shared" ref="B29:I29" si="11">B27-B28</f>
        <v>0.39508333333333334</v>
      </c>
      <c r="C29" s="21">
        <f t="shared" si="11"/>
        <v>0.46440000000000003</v>
      </c>
      <c r="D29" s="21">
        <f t="shared" si="11"/>
        <v>0.62370833333333331</v>
      </c>
      <c r="E29" s="21">
        <f t="shared" si="11"/>
        <v>0.73395833333333316</v>
      </c>
      <c r="F29" s="21">
        <f t="shared" si="11"/>
        <v>0.87235833333333324</v>
      </c>
      <c r="G29" s="21">
        <f t="shared" si="11"/>
        <v>1.0277916666666667</v>
      </c>
      <c r="H29" s="21">
        <f t="shared" si="11"/>
        <v>1.2494749999999999</v>
      </c>
      <c r="I29" s="21">
        <f t="shared" si="11"/>
        <v>1.4380833333333332</v>
      </c>
      <c r="J29" s="1" t="s">
        <v>257</v>
      </c>
      <c r="K29" s="21">
        <f t="shared" ref="K29" si="12">K27-K28</f>
        <v>1.4884916666666668</v>
      </c>
    </row>
    <row r="30" spans="1:11">
      <c r="B30" s="9"/>
      <c r="C30" s="9"/>
      <c r="D30" s="9"/>
      <c r="E30" s="9"/>
      <c r="F30" s="9"/>
      <c r="G30" s="9"/>
      <c r="H30" s="9"/>
      <c r="I30" s="9"/>
      <c r="J30" s="9"/>
    </row>
    <row r="31" spans="1:11">
      <c r="A31" s="1" t="s">
        <v>219</v>
      </c>
      <c r="B31" s="21">
        <f t="shared" ref="B31:I31" si="13">(1.5885-B29)/1.4885*100</f>
        <v>80.175792184525818</v>
      </c>
      <c r="C31" s="21">
        <f t="shared" si="13"/>
        <v>75.518978837756123</v>
      </c>
      <c r="D31" s="21">
        <f t="shared" si="13"/>
        <v>64.816369947374312</v>
      </c>
      <c r="E31" s="21">
        <f t="shared" si="13"/>
        <v>57.409584592990726</v>
      </c>
      <c r="F31" s="21">
        <f t="shared" si="13"/>
        <v>48.11163363565111</v>
      </c>
      <c r="G31" s="21">
        <f t="shared" si="13"/>
        <v>37.669353935729482</v>
      </c>
      <c r="H31" s="21">
        <f t="shared" si="13"/>
        <v>22.776284850520668</v>
      </c>
      <c r="I31" s="21">
        <f t="shared" si="13"/>
        <v>10.105251371626931</v>
      </c>
      <c r="J31" s="9"/>
    </row>
    <row r="33" spans="1:9">
      <c r="B33" s="26" t="s">
        <v>231</v>
      </c>
      <c r="C33" s="26"/>
      <c r="D33" s="26"/>
      <c r="E33" s="26"/>
      <c r="F33" s="26"/>
      <c r="G33" s="26"/>
    </row>
    <row r="34" spans="1:9">
      <c r="B34" s="22" t="s">
        <v>230</v>
      </c>
      <c r="C34" s="9">
        <v>200</v>
      </c>
      <c r="D34" s="9">
        <v>100</v>
      </c>
      <c r="E34" s="9">
        <v>50</v>
      </c>
      <c r="F34" s="9">
        <v>25</v>
      </c>
      <c r="G34" s="9">
        <v>12.5</v>
      </c>
      <c r="I34" s="22"/>
    </row>
    <row r="35" spans="1:9">
      <c r="A35" s="1" t="s">
        <v>111</v>
      </c>
      <c r="B35" s="10">
        <v>0.1754</v>
      </c>
      <c r="C35" s="10">
        <v>0.1479</v>
      </c>
      <c r="D35" s="10">
        <v>0.14760000000000001</v>
      </c>
      <c r="E35" s="10">
        <v>1.1079000000000001</v>
      </c>
      <c r="F35" s="10">
        <v>1.288</v>
      </c>
      <c r="G35" s="10">
        <v>1.2883</v>
      </c>
      <c r="H35" s="1" t="s">
        <v>220</v>
      </c>
      <c r="I35" s="10">
        <v>1.3205</v>
      </c>
    </row>
    <row r="36" spans="1:9">
      <c r="A36" s="1" t="s">
        <v>112</v>
      </c>
      <c r="B36" s="10">
        <v>0.16639999999999999</v>
      </c>
      <c r="C36" s="10">
        <v>0.1411</v>
      </c>
      <c r="D36" s="10">
        <v>0.15210000000000001</v>
      </c>
      <c r="E36" s="10">
        <v>1.1013999999999999</v>
      </c>
      <c r="F36" s="10">
        <v>1.2777000000000001</v>
      </c>
      <c r="G36" s="10">
        <v>1.2983</v>
      </c>
      <c r="H36" s="1" t="s">
        <v>221</v>
      </c>
      <c r="I36" s="10">
        <v>1.276</v>
      </c>
    </row>
    <row r="37" spans="1:9">
      <c r="A37" s="1" t="s">
        <v>113</v>
      </c>
      <c r="B37" s="10">
        <v>0.16170000000000001</v>
      </c>
      <c r="C37" s="10">
        <v>0.14360000000000001</v>
      </c>
      <c r="D37" s="10">
        <v>0.1908</v>
      </c>
      <c r="E37" s="10">
        <v>1.1315</v>
      </c>
      <c r="F37" s="10">
        <v>1.3170999999999999</v>
      </c>
      <c r="G37" s="10">
        <v>1.2855000000000001</v>
      </c>
      <c r="H37" s="3" t="s">
        <v>222</v>
      </c>
      <c r="I37" s="10">
        <v>1.3411</v>
      </c>
    </row>
    <row r="38" spans="1:9">
      <c r="A38" s="1" t="s">
        <v>218</v>
      </c>
      <c r="B38" s="10">
        <v>0.16830000000000001</v>
      </c>
      <c r="C38" s="10">
        <v>0.14879999999999999</v>
      </c>
      <c r="D38" s="10">
        <v>0.1406</v>
      </c>
      <c r="E38" s="10">
        <v>1.1489</v>
      </c>
      <c r="F38" s="10">
        <v>1.2384999999999999</v>
      </c>
      <c r="G38" s="10">
        <v>1.2813000000000001</v>
      </c>
      <c r="H38" s="3" t="s">
        <v>223</v>
      </c>
      <c r="I38" s="10">
        <v>1.2928999999999999</v>
      </c>
    </row>
    <row r="39" spans="1:9">
      <c r="A39" s="1" t="s">
        <v>114</v>
      </c>
      <c r="B39" s="10">
        <v>0.1731</v>
      </c>
      <c r="C39" s="10">
        <v>0.14879999999999999</v>
      </c>
      <c r="D39" s="10">
        <v>0.1022</v>
      </c>
      <c r="E39" s="10">
        <v>7.0300000000000001E-2</v>
      </c>
      <c r="F39" s="10">
        <v>5.7500000000000002E-2</v>
      </c>
      <c r="G39" s="10">
        <v>5.2499999999999998E-2</v>
      </c>
      <c r="H39" s="1" t="s">
        <v>224</v>
      </c>
      <c r="I39" s="10">
        <v>4.5999999999999999E-2</v>
      </c>
    </row>
    <row r="40" spans="1:9">
      <c r="A40" s="3" t="s">
        <v>115</v>
      </c>
      <c r="B40" s="10">
        <v>0.16950000000000001</v>
      </c>
      <c r="C40" s="10">
        <v>0.1497</v>
      </c>
      <c r="D40" s="10">
        <v>9.7500000000000003E-2</v>
      </c>
      <c r="E40" s="10">
        <v>7.1800000000000003E-2</v>
      </c>
      <c r="F40" s="10">
        <v>5.5100000000000003E-2</v>
      </c>
      <c r="G40" s="10">
        <v>5.0599999999999999E-2</v>
      </c>
      <c r="H40" s="1" t="s">
        <v>225</v>
      </c>
      <c r="I40" s="10">
        <v>4.0500000000000001E-2</v>
      </c>
    </row>
    <row r="41" spans="1:9">
      <c r="A41" s="1" t="s">
        <v>116</v>
      </c>
      <c r="B41" s="10">
        <v>0.16689999999999999</v>
      </c>
      <c r="C41" s="10">
        <v>0.14549999999999999</v>
      </c>
      <c r="D41" s="10">
        <v>9.5299999999999996E-2</v>
      </c>
      <c r="E41" s="10">
        <v>7.0699999999999999E-2</v>
      </c>
      <c r="F41" s="10">
        <v>5.79E-2</v>
      </c>
      <c r="G41" s="10">
        <v>5.21E-2</v>
      </c>
      <c r="H41" s="1" t="s">
        <v>226</v>
      </c>
      <c r="I41" s="10">
        <v>4.6800000000000001E-2</v>
      </c>
    </row>
    <row r="42" spans="1:9">
      <c r="A42" s="1" t="s">
        <v>229</v>
      </c>
      <c r="B42" s="10">
        <v>0.17419999999999999</v>
      </c>
      <c r="C42" s="10">
        <v>0.14649999999999999</v>
      </c>
      <c r="D42" s="10">
        <v>9.4299999999999995E-2</v>
      </c>
      <c r="E42" s="10">
        <v>7.5399999999999995E-2</v>
      </c>
      <c r="F42" s="10">
        <v>6.2600000000000003E-2</v>
      </c>
      <c r="G42" s="10">
        <v>4.9200000000000001E-2</v>
      </c>
      <c r="H42" s="1" t="s">
        <v>232</v>
      </c>
      <c r="I42" s="10">
        <v>4.4499999999999998E-2</v>
      </c>
    </row>
    <row r="43" spans="1:9">
      <c r="B43" s="9"/>
      <c r="C43" s="9"/>
      <c r="D43" s="9"/>
      <c r="E43" s="9"/>
      <c r="F43" s="9"/>
      <c r="G43" s="9"/>
      <c r="I43" s="9"/>
    </row>
    <row r="44" spans="1:9">
      <c r="A44" s="1" t="s">
        <v>254</v>
      </c>
      <c r="B44" s="10">
        <f>AVERAGE(B35:B38)</f>
        <v>0.16795000000000002</v>
      </c>
      <c r="C44" s="10">
        <f t="shared" ref="C44:G44" si="14">AVERAGE(C35:C38)</f>
        <v>0.14535000000000001</v>
      </c>
      <c r="D44" s="10">
        <f t="shared" si="14"/>
        <v>0.157775</v>
      </c>
      <c r="E44" s="10">
        <f t="shared" si="14"/>
        <v>1.122425</v>
      </c>
      <c r="F44" s="10">
        <f t="shared" si="14"/>
        <v>1.2803249999999999</v>
      </c>
      <c r="G44" s="10">
        <f t="shared" si="14"/>
        <v>1.2883499999999999</v>
      </c>
      <c r="H44" s="1" t="s">
        <v>252</v>
      </c>
      <c r="I44" s="10">
        <f t="shared" ref="I44" si="15">AVERAGE(I35:I38)</f>
        <v>1.3076249999999998</v>
      </c>
    </row>
    <row r="45" spans="1:9">
      <c r="A45" s="1" t="s">
        <v>255</v>
      </c>
      <c r="B45" s="10">
        <f>AVERAGE(B39:B42)</f>
        <v>0.17092500000000002</v>
      </c>
      <c r="C45" s="10">
        <f t="shared" ref="C45:G45" si="16">AVERAGE(C39:C42)</f>
        <v>0.14762499999999998</v>
      </c>
      <c r="D45" s="10">
        <f t="shared" si="16"/>
        <v>9.7324999999999995E-2</v>
      </c>
      <c r="E45" s="10">
        <f t="shared" si="16"/>
        <v>7.2050000000000003E-2</v>
      </c>
      <c r="F45" s="10">
        <f t="shared" si="16"/>
        <v>5.8275000000000007E-2</v>
      </c>
      <c r="G45" s="10">
        <f t="shared" si="16"/>
        <v>5.11E-2</v>
      </c>
      <c r="H45" s="1" t="s">
        <v>253</v>
      </c>
      <c r="I45" s="10">
        <f t="shared" ref="I45" si="17">AVERAGE(I39:I42)</f>
        <v>4.4450000000000003E-2</v>
      </c>
    </row>
    <row r="46" spans="1:9">
      <c r="A46" s="1" t="s">
        <v>256</v>
      </c>
      <c r="B46" s="21">
        <f>B44-B45</f>
        <v>-2.9750000000000054E-3</v>
      </c>
      <c r="C46" s="21">
        <f t="shared" ref="C46:G46" si="18">C44-C45</f>
        <v>-2.2749999999999715E-3</v>
      </c>
      <c r="D46" s="21">
        <f t="shared" si="18"/>
        <v>6.0450000000000004E-2</v>
      </c>
      <c r="E46" s="21">
        <f t="shared" si="18"/>
        <v>1.0503750000000001</v>
      </c>
      <c r="F46" s="21">
        <f t="shared" si="18"/>
        <v>1.2220499999999999</v>
      </c>
      <c r="G46" s="21">
        <f t="shared" si="18"/>
        <v>1.23725</v>
      </c>
      <c r="H46" s="1" t="s">
        <v>257</v>
      </c>
      <c r="I46" s="21">
        <f t="shared" ref="I46" si="19">I44-I45</f>
        <v>1.2631749999999997</v>
      </c>
    </row>
    <row r="47" spans="1:9">
      <c r="B47" s="21"/>
      <c r="C47" s="21"/>
      <c r="D47" s="21"/>
      <c r="E47" s="21"/>
      <c r="F47" s="21"/>
      <c r="G47" s="21"/>
      <c r="I47" s="21"/>
    </row>
    <row r="48" spans="1:9">
      <c r="A48" s="1" t="s">
        <v>219</v>
      </c>
      <c r="B48" s="9">
        <f>(1.263-B46)/1.263*100</f>
        <v>100.23555027711797</v>
      </c>
      <c r="C48" s="9">
        <f t="shared" ref="C48:G48" si="20">(1.263-C46)/1.263*100</f>
        <v>100.18012668250198</v>
      </c>
      <c r="D48" s="9">
        <f t="shared" si="20"/>
        <v>95.213776722090273</v>
      </c>
      <c r="E48" s="9">
        <f t="shared" si="20"/>
        <v>16.834916864608065</v>
      </c>
      <c r="F48" s="9">
        <f t="shared" si="20"/>
        <v>3.2422802850356329</v>
      </c>
      <c r="G48" s="9">
        <f t="shared" si="20"/>
        <v>2.0387965162311907</v>
      </c>
      <c r="I48" s="9"/>
    </row>
    <row r="50" spans="1:11">
      <c r="B50" s="27" t="s">
        <v>234</v>
      </c>
      <c r="C50" s="27"/>
      <c r="D50" s="27"/>
      <c r="E50" s="27"/>
      <c r="F50" s="27"/>
      <c r="G50" s="27"/>
      <c r="H50" s="27"/>
      <c r="I50" s="27"/>
    </row>
    <row r="51" spans="1:11">
      <c r="B51" s="22" t="s">
        <v>233</v>
      </c>
      <c r="C51" s="9">
        <v>10</v>
      </c>
      <c r="D51" s="9">
        <v>8</v>
      </c>
      <c r="E51" s="9">
        <v>5</v>
      </c>
      <c r="F51" s="9">
        <v>4</v>
      </c>
      <c r="G51" s="9">
        <v>2</v>
      </c>
      <c r="H51" s="9">
        <v>1</v>
      </c>
      <c r="I51" s="9">
        <v>0.5</v>
      </c>
      <c r="J51" s="22"/>
      <c r="K51" s="22"/>
    </row>
    <row r="52" spans="1:11">
      <c r="A52" s="1" t="s">
        <v>111</v>
      </c>
      <c r="B52" s="10">
        <v>0.35439999999999999</v>
      </c>
      <c r="C52" s="10">
        <v>0.53049999999999997</v>
      </c>
      <c r="D52" s="10">
        <v>0.6038</v>
      </c>
      <c r="E52" s="10">
        <v>0.84940000000000004</v>
      </c>
      <c r="F52" s="10">
        <v>0.77200000000000002</v>
      </c>
      <c r="G52" s="10">
        <v>1.1815</v>
      </c>
      <c r="H52" s="10">
        <v>1.3891</v>
      </c>
      <c r="I52" s="10">
        <v>1.4211</v>
      </c>
      <c r="J52" s="1" t="s">
        <v>220</v>
      </c>
      <c r="K52" s="10">
        <v>1.4817</v>
      </c>
    </row>
    <row r="53" spans="1:11">
      <c r="A53" s="1" t="s">
        <v>112</v>
      </c>
      <c r="B53" s="10">
        <v>0.3367</v>
      </c>
      <c r="C53" s="10">
        <v>0.49830000000000002</v>
      </c>
      <c r="D53" s="10">
        <v>0.58809999999999996</v>
      </c>
      <c r="E53" s="10">
        <v>0.78439999999999999</v>
      </c>
      <c r="F53" s="10">
        <v>0.81440000000000001</v>
      </c>
      <c r="G53" s="10">
        <v>1.1625000000000001</v>
      </c>
      <c r="H53" s="10">
        <v>1.4161999999999999</v>
      </c>
      <c r="I53" s="10">
        <v>1.4752000000000001</v>
      </c>
      <c r="J53" s="1" t="s">
        <v>221</v>
      </c>
      <c r="K53" s="10">
        <v>1.4726999999999999</v>
      </c>
    </row>
    <row r="54" spans="1:11">
      <c r="A54" s="1" t="s">
        <v>113</v>
      </c>
      <c r="B54" s="10">
        <v>0.34210000000000002</v>
      </c>
      <c r="C54" s="10">
        <v>0.48580000000000001</v>
      </c>
      <c r="D54" s="10">
        <v>0.58650000000000002</v>
      </c>
      <c r="E54" s="10">
        <v>0.77229999999999999</v>
      </c>
      <c r="F54" s="10">
        <v>0.88449999999999995</v>
      </c>
      <c r="G54" s="10">
        <v>1.1891</v>
      </c>
      <c r="H54" s="10">
        <v>1.3758999999999999</v>
      </c>
      <c r="I54" s="10">
        <v>1.4944</v>
      </c>
      <c r="J54" s="3" t="s">
        <v>222</v>
      </c>
      <c r="K54" s="10">
        <v>1.4663999999999999</v>
      </c>
    </row>
    <row r="55" spans="1:11">
      <c r="A55" s="1" t="s">
        <v>218</v>
      </c>
      <c r="B55" s="10">
        <v>0.33069999999999999</v>
      </c>
      <c r="C55" s="10">
        <v>0.49730000000000002</v>
      </c>
      <c r="D55" s="10">
        <v>0.56140000000000001</v>
      </c>
      <c r="E55" s="10">
        <v>0.78510000000000002</v>
      </c>
      <c r="F55" s="10">
        <v>0.86080000000000001</v>
      </c>
      <c r="G55" s="10">
        <v>1.1808000000000001</v>
      </c>
      <c r="H55" s="10">
        <v>1.367</v>
      </c>
      <c r="I55" s="10">
        <v>1.4601999999999999</v>
      </c>
      <c r="J55" s="3" t="s">
        <v>223</v>
      </c>
      <c r="K55" s="10">
        <v>1.4702999999999999</v>
      </c>
    </row>
    <row r="56" spans="1:11">
      <c r="A56" s="1" t="s">
        <v>114</v>
      </c>
      <c r="B56" s="10">
        <v>4.24E-2</v>
      </c>
      <c r="C56" s="10">
        <v>4.1000000000000002E-2</v>
      </c>
      <c r="D56" s="10">
        <v>5.2600000000000001E-2</v>
      </c>
      <c r="E56" s="10">
        <v>4.4699999999999997E-2</v>
      </c>
      <c r="F56" s="10">
        <v>4.65E-2</v>
      </c>
      <c r="G56" s="10">
        <v>4.6399999999999997E-2</v>
      </c>
      <c r="H56" s="10">
        <v>4.41E-2</v>
      </c>
      <c r="I56" s="10">
        <v>4.4499999999999998E-2</v>
      </c>
      <c r="J56" s="1" t="s">
        <v>224</v>
      </c>
      <c r="K56" s="10">
        <v>4.2200000000000001E-2</v>
      </c>
    </row>
    <row r="57" spans="1:11">
      <c r="A57" s="3" t="s">
        <v>115</v>
      </c>
      <c r="B57" s="10">
        <v>4.8599999999999997E-2</v>
      </c>
      <c r="C57" s="10">
        <v>4.7E-2</v>
      </c>
      <c r="D57" s="10">
        <v>4.87E-2</v>
      </c>
      <c r="E57" s="10">
        <v>4.4400000000000002E-2</v>
      </c>
      <c r="F57" s="10">
        <v>4.2500000000000003E-2</v>
      </c>
      <c r="G57" s="10">
        <v>4.3400000000000001E-2</v>
      </c>
      <c r="H57" s="10">
        <v>4.41E-2</v>
      </c>
      <c r="I57" s="10">
        <v>4.5199999999999997E-2</v>
      </c>
      <c r="J57" s="1" t="s">
        <v>225</v>
      </c>
      <c r="K57" s="10">
        <v>4.6100000000000002E-2</v>
      </c>
    </row>
    <row r="58" spans="1:11">
      <c r="A58" s="1" t="s">
        <v>116</v>
      </c>
      <c r="B58" s="10">
        <v>4.7300000000000002E-2</v>
      </c>
      <c r="C58" s="10">
        <v>4.48E-2</v>
      </c>
      <c r="D58" s="10">
        <v>4.6699999999999998E-2</v>
      </c>
      <c r="E58" s="10">
        <v>4.2799999999999998E-2</v>
      </c>
      <c r="F58" s="10">
        <v>3.9699999999999999E-2</v>
      </c>
      <c r="G58" s="10">
        <v>4.2799999999999998E-2</v>
      </c>
      <c r="H58" s="10">
        <v>4.3900000000000002E-2</v>
      </c>
      <c r="I58" s="10">
        <v>4.8300000000000003E-2</v>
      </c>
      <c r="J58" s="1" t="s">
        <v>226</v>
      </c>
      <c r="K58" s="10">
        <v>4.53E-2</v>
      </c>
    </row>
    <row r="59" spans="1:11">
      <c r="B59" s="10"/>
      <c r="C59" s="10"/>
      <c r="D59" s="10"/>
      <c r="E59" s="10"/>
      <c r="F59" s="10"/>
      <c r="G59" s="10"/>
      <c r="H59" s="10"/>
      <c r="I59" s="10"/>
      <c r="K59" s="9"/>
    </row>
    <row r="60" spans="1:11">
      <c r="A60" s="1" t="s">
        <v>254</v>
      </c>
      <c r="B60" s="10">
        <f t="shared" ref="B60:I60" si="21">AVERAGE(B52:B55)</f>
        <v>0.34097500000000003</v>
      </c>
      <c r="C60" s="10">
        <f t="shared" si="21"/>
        <v>0.50297499999999995</v>
      </c>
      <c r="D60" s="10">
        <f t="shared" si="21"/>
        <v>0.58494999999999997</v>
      </c>
      <c r="E60" s="10">
        <f t="shared" si="21"/>
        <v>0.79779999999999995</v>
      </c>
      <c r="F60" s="10">
        <f t="shared" si="21"/>
        <v>0.83292499999999992</v>
      </c>
      <c r="G60" s="10">
        <f t="shared" si="21"/>
        <v>1.1784750000000002</v>
      </c>
      <c r="H60" s="10">
        <f t="shared" si="21"/>
        <v>1.3870499999999999</v>
      </c>
      <c r="I60" s="10">
        <f t="shared" si="21"/>
        <v>1.4627249999999998</v>
      </c>
      <c r="J60" s="1" t="s">
        <v>252</v>
      </c>
      <c r="K60" s="10">
        <f t="shared" ref="K60" si="22">AVERAGE(K52:K55)</f>
        <v>1.4727749999999999</v>
      </c>
    </row>
    <row r="61" spans="1:11">
      <c r="A61" s="1" t="s">
        <v>255</v>
      </c>
      <c r="B61" s="10">
        <f t="shared" ref="B61:I61" si="23">AVERAGE(B56:B58)</f>
        <v>4.6100000000000002E-2</v>
      </c>
      <c r="C61" s="10">
        <f t="shared" si="23"/>
        <v>4.4266666666666669E-2</v>
      </c>
      <c r="D61" s="10">
        <f t="shared" si="23"/>
        <v>4.9333333333333333E-2</v>
      </c>
      <c r="E61" s="10">
        <f t="shared" si="23"/>
        <v>4.3966666666666661E-2</v>
      </c>
      <c r="F61" s="10">
        <f t="shared" si="23"/>
        <v>4.2899999999999994E-2</v>
      </c>
      <c r="G61" s="10">
        <f t="shared" si="23"/>
        <v>4.4199999999999996E-2</v>
      </c>
      <c r="H61" s="10">
        <f t="shared" si="23"/>
        <v>4.4033333333333334E-2</v>
      </c>
      <c r="I61" s="10">
        <f t="shared" si="23"/>
        <v>4.6000000000000006E-2</v>
      </c>
      <c r="J61" s="1" t="s">
        <v>253</v>
      </c>
      <c r="K61" s="10">
        <f t="shared" ref="K61" si="24">AVERAGE(K56:K58)</f>
        <v>4.4533333333333334E-2</v>
      </c>
    </row>
    <row r="62" spans="1:11">
      <c r="A62" s="1" t="s">
        <v>256</v>
      </c>
      <c r="B62" s="21">
        <f t="shared" ref="B62:I62" si="25">B60-B61</f>
        <v>0.294875</v>
      </c>
      <c r="C62" s="21">
        <f t="shared" si="25"/>
        <v>0.45870833333333327</v>
      </c>
      <c r="D62" s="21">
        <f t="shared" si="25"/>
        <v>0.53561666666666663</v>
      </c>
      <c r="E62" s="21">
        <f t="shared" si="25"/>
        <v>0.75383333333333324</v>
      </c>
      <c r="F62" s="21">
        <f t="shared" si="25"/>
        <v>0.79002499999999998</v>
      </c>
      <c r="G62" s="21">
        <f t="shared" si="25"/>
        <v>1.1342750000000001</v>
      </c>
      <c r="H62" s="21">
        <f t="shared" si="25"/>
        <v>1.3430166666666665</v>
      </c>
      <c r="I62" s="21">
        <f t="shared" si="25"/>
        <v>1.4167249999999998</v>
      </c>
      <c r="J62" s="1" t="s">
        <v>257</v>
      </c>
      <c r="K62" s="21">
        <f t="shared" ref="K62" si="26">K60-K61</f>
        <v>1.4282416666666666</v>
      </c>
    </row>
    <row r="63" spans="1:11">
      <c r="B63" s="9"/>
      <c r="C63" s="9"/>
      <c r="D63" s="9"/>
      <c r="E63" s="9"/>
      <c r="F63" s="9"/>
      <c r="G63" s="9"/>
      <c r="H63" s="9"/>
      <c r="I63" s="9"/>
      <c r="J63" s="10"/>
    </row>
    <row r="64" spans="1:11">
      <c r="A64" s="1" t="s">
        <v>219</v>
      </c>
      <c r="B64" s="21">
        <f t="shared" ref="B64:I64" si="27">(1.4282-B62)/1.4282*100</f>
        <v>79.353381879288605</v>
      </c>
      <c r="C64" s="21">
        <f t="shared" si="27"/>
        <v>67.882066003827674</v>
      </c>
      <c r="D64" s="21">
        <f t="shared" si="27"/>
        <v>62.497082574802789</v>
      </c>
      <c r="E64" s="21">
        <f t="shared" si="27"/>
        <v>47.217943331932972</v>
      </c>
      <c r="F64" s="21">
        <f t="shared" si="27"/>
        <v>44.683867805629461</v>
      </c>
      <c r="G64" s="21">
        <f t="shared" si="27"/>
        <v>20.5801008262148</v>
      </c>
      <c r="H64" s="21">
        <f t="shared" si="27"/>
        <v>5.9643840731923676</v>
      </c>
      <c r="I64" s="21">
        <f t="shared" si="27"/>
        <v>0.8034588993138303</v>
      </c>
      <c r="J64" s="9"/>
    </row>
  </sheetData>
  <mergeCells count="4">
    <mergeCell ref="B1:G1"/>
    <mergeCell ref="B17:I17"/>
    <mergeCell ref="B33:G33"/>
    <mergeCell ref="B50:I50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03F83-20FC-624C-9D1F-49F10FE78CFA}">
  <dimension ref="A1:AP111"/>
  <sheetViews>
    <sheetView workbookViewId="0">
      <selection activeCell="E4" sqref="E4"/>
    </sheetView>
  </sheetViews>
  <sheetFormatPr baseColWidth="10" defaultRowHeight="16"/>
  <cols>
    <col min="1" max="1" width="10.83203125" style="1" customWidth="1"/>
    <col min="2" max="16384" width="10.83203125" style="1"/>
  </cols>
  <sheetData>
    <row r="1" spans="1:9">
      <c r="A1" s="7" t="s">
        <v>171</v>
      </c>
    </row>
    <row r="2" spans="1:9">
      <c r="B2" s="1" t="s">
        <v>164</v>
      </c>
      <c r="C2" s="1" t="s">
        <v>235</v>
      </c>
      <c r="D2" s="1" t="s">
        <v>166</v>
      </c>
      <c r="E2" s="1" t="s">
        <v>236</v>
      </c>
      <c r="F2" s="3"/>
      <c r="G2" s="1" t="s">
        <v>180</v>
      </c>
      <c r="H2" s="1" t="s">
        <v>110</v>
      </c>
      <c r="I2" s="3"/>
    </row>
    <row r="3" spans="1:9">
      <c r="B3" s="1">
        <v>0.11799999999999999</v>
      </c>
      <c r="C3" s="1">
        <v>0.11600000000000001</v>
      </c>
      <c r="D3" s="1">
        <v>0.16800000000000001</v>
      </c>
      <c r="E3" s="1">
        <v>0.112</v>
      </c>
      <c r="F3" s="3"/>
      <c r="G3" s="3">
        <v>0.24199999999999999</v>
      </c>
      <c r="H3" s="3">
        <v>4.1000000000000023E-2</v>
      </c>
      <c r="I3" s="3"/>
    </row>
    <row r="4" spans="1:9">
      <c r="B4" s="1">
        <v>0.11799999999999999</v>
      </c>
      <c r="C4" s="1">
        <v>0.11700000000000001</v>
      </c>
      <c r="D4" s="1">
        <v>0.157</v>
      </c>
      <c r="E4" s="1">
        <v>0.13</v>
      </c>
      <c r="F4" s="3"/>
      <c r="G4" s="3">
        <v>0.249</v>
      </c>
      <c r="H4" s="3">
        <v>5.3999999999999999E-2</v>
      </c>
      <c r="I4" s="3"/>
    </row>
    <row r="5" spans="1:9">
      <c r="B5" s="1">
        <v>0.11600000000000001</v>
      </c>
      <c r="C5" s="1">
        <v>0.12</v>
      </c>
      <c r="D5" s="1">
        <v>0.16249999999999998</v>
      </c>
      <c r="E5" s="1">
        <v>0.129</v>
      </c>
      <c r="F5" s="3"/>
      <c r="G5" s="3">
        <v>0.253</v>
      </c>
      <c r="H5" s="3">
        <v>4.9000000000000002E-2</v>
      </c>
      <c r="I5" s="3"/>
    </row>
    <row r="6" spans="1:9">
      <c r="B6" s="20"/>
      <c r="C6" s="20"/>
      <c r="D6" s="20"/>
      <c r="E6" s="20"/>
      <c r="F6" s="1" t="s">
        <v>250</v>
      </c>
      <c r="G6" s="3">
        <f>AVERAGE(G3:G5)</f>
        <v>0.248</v>
      </c>
      <c r="H6" s="3">
        <f>AVERAGE(H3:H5)</f>
        <v>4.8000000000000008E-2</v>
      </c>
      <c r="I6" s="3"/>
    </row>
    <row r="7" spans="1:9">
      <c r="B7" s="1">
        <f t="shared" ref="B7:E9" si="0">(B3-0.048)/0.2*0.347</f>
        <v>0.12144999999999996</v>
      </c>
      <c r="C7" s="1">
        <f t="shared" si="0"/>
        <v>0.11798</v>
      </c>
      <c r="D7" s="1">
        <f t="shared" si="0"/>
        <v>0.20819999999999997</v>
      </c>
      <c r="E7" s="1">
        <f t="shared" si="0"/>
        <v>0.11104</v>
      </c>
      <c r="F7" s="3"/>
      <c r="G7" s="3"/>
      <c r="H7" s="3"/>
      <c r="I7" s="3"/>
    </row>
    <row r="8" spans="1:9">
      <c r="B8" s="1">
        <f t="shared" si="0"/>
        <v>0.12144999999999996</v>
      </c>
      <c r="C8" s="1">
        <f t="shared" si="0"/>
        <v>0.119715</v>
      </c>
      <c r="D8" s="1">
        <f t="shared" si="0"/>
        <v>0.18911499999999995</v>
      </c>
      <c r="E8" s="1">
        <f t="shared" si="0"/>
        <v>0.14226999999999998</v>
      </c>
      <c r="F8" s="1" t="s">
        <v>181</v>
      </c>
      <c r="G8" s="3">
        <f>G6-H6</f>
        <v>0.19999999999999998</v>
      </c>
      <c r="H8" s="3"/>
      <c r="I8" s="3"/>
    </row>
    <row r="9" spans="1:9">
      <c r="B9" s="1">
        <f t="shared" si="0"/>
        <v>0.11798</v>
      </c>
      <c r="C9" s="1">
        <f t="shared" si="0"/>
        <v>0.12491999999999996</v>
      </c>
      <c r="D9" s="1">
        <f t="shared" si="0"/>
        <v>0.19865749999999996</v>
      </c>
      <c r="E9" s="1">
        <f t="shared" si="0"/>
        <v>0.14053499999999999</v>
      </c>
      <c r="F9" s="3"/>
      <c r="G9" s="3"/>
      <c r="H9" s="3"/>
      <c r="I9" s="3"/>
    </row>
    <row r="10" spans="1:9">
      <c r="B10" s="3"/>
      <c r="C10" s="3"/>
      <c r="D10" s="3"/>
      <c r="E10" s="3"/>
      <c r="F10" s="3"/>
      <c r="G10" s="3"/>
      <c r="H10" s="3"/>
      <c r="I10" s="3"/>
    </row>
    <row r="11" spans="1:9">
      <c r="A11" s="1" t="s">
        <v>179</v>
      </c>
      <c r="B11" s="3">
        <v>631.41390000000001</v>
      </c>
      <c r="C11" s="3">
        <v>694.14660000000003</v>
      </c>
      <c r="D11" s="3">
        <v>522.96900000000005</v>
      </c>
      <c r="E11" s="3">
        <v>367.83929999999998</v>
      </c>
      <c r="F11" s="3"/>
      <c r="G11" s="3"/>
      <c r="H11" s="3"/>
      <c r="I11" s="3"/>
    </row>
    <row r="12" spans="1:9">
      <c r="B12" s="3"/>
      <c r="C12" s="3"/>
      <c r="D12" s="3"/>
      <c r="E12" s="3"/>
      <c r="F12" s="3"/>
      <c r="G12" s="3"/>
      <c r="H12" s="3"/>
      <c r="I12" s="3"/>
    </row>
    <row r="13" spans="1:9">
      <c r="A13" s="26" t="s">
        <v>175</v>
      </c>
      <c r="B13" s="3">
        <v>0.19234609999999999</v>
      </c>
      <c r="C13" s="3">
        <v>0.16996410000000001</v>
      </c>
      <c r="D13" s="3">
        <v>0.39811154999999998</v>
      </c>
      <c r="E13" s="3">
        <v>0.30187095000000003</v>
      </c>
      <c r="F13" s="3"/>
      <c r="G13" s="3"/>
      <c r="H13" s="3"/>
      <c r="I13" s="3"/>
    </row>
    <row r="14" spans="1:9">
      <c r="A14" s="26"/>
      <c r="B14" s="3">
        <v>0.19234609999999999</v>
      </c>
      <c r="C14" s="3">
        <v>0.17246357000000001</v>
      </c>
      <c r="D14" s="3">
        <v>0.36161799</v>
      </c>
      <c r="E14" s="3">
        <v>0.38677215999999998</v>
      </c>
      <c r="F14" s="3"/>
      <c r="G14" s="3"/>
      <c r="H14" s="3"/>
      <c r="I14" s="3"/>
    </row>
    <row r="15" spans="1:9">
      <c r="A15" s="26"/>
      <c r="B15" s="3">
        <v>0.1868505</v>
      </c>
      <c r="C15" s="3">
        <v>0.17996197999999999</v>
      </c>
      <c r="D15" s="3">
        <v>0.37986477000000002</v>
      </c>
      <c r="E15" s="3">
        <v>0.38205541999999998</v>
      </c>
      <c r="F15" s="3"/>
      <c r="G15" s="3"/>
      <c r="H15" s="3"/>
      <c r="I15" s="3"/>
    </row>
    <row r="16" spans="1:9">
      <c r="B16" s="20"/>
      <c r="C16" s="20"/>
      <c r="D16" s="20"/>
      <c r="E16" s="20"/>
      <c r="F16" s="20"/>
      <c r="G16" s="20"/>
      <c r="H16" s="3"/>
      <c r="I16" s="3"/>
    </row>
    <row r="17" spans="1:29">
      <c r="C17" s="1" t="s">
        <v>78</v>
      </c>
    </row>
    <row r="18" spans="1:29">
      <c r="C18" s="1" t="s">
        <v>176</v>
      </c>
    </row>
    <row r="19" spans="1:29">
      <c r="D19" s="1" t="s">
        <v>79</v>
      </c>
      <c r="E19" s="1" t="s">
        <v>80</v>
      </c>
      <c r="F19" s="1" t="s">
        <v>81</v>
      </c>
      <c r="G19" s="1" t="s">
        <v>82</v>
      </c>
      <c r="H19" s="1" t="s">
        <v>83</v>
      </c>
      <c r="J19" s="1" t="s">
        <v>84</v>
      </c>
      <c r="K19" s="1" t="s">
        <v>85</v>
      </c>
    </row>
    <row r="20" spans="1:29">
      <c r="H20" s="1" t="s">
        <v>86</v>
      </c>
      <c r="I20" s="1" t="s">
        <v>87</v>
      </c>
    </row>
    <row r="21" spans="1:29">
      <c r="B21" s="1" t="s">
        <v>65</v>
      </c>
      <c r="C21" s="1">
        <v>1</v>
      </c>
      <c r="D21" s="1">
        <v>3</v>
      </c>
      <c r="E21" s="1">
        <v>0.19051399999999999</v>
      </c>
      <c r="F21" s="1">
        <v>3.1729000000000002E-3</v>
      </c>
      <c r="G21" s="1">
        <v>1.8319E-3</v>
      </c>
      <c r="H21" s="1">
        <v>0.18263199999999999</v>
      </c>
      <c r="I21" s="1">
        <v>0.19839599999999999</v>
      </c>
      <c r="J21" s="1">
        <v>0.18690000000000001</v>
      </c>
      <c r="K21" s="1">
        <v>0.1923</v>
      </c>
    </row>
    <row r="22" spans="1:29">
      <c r="B22" s="1" t="s">
        <v>65</v>
      </c>
      <c r="C22" s="1">
        <v>2</v>
      </c>
      <c r="D22" s="1">
        <v>3</v>
      </c>
      <c r="E22" s="1">
        <v>0.17413000000000001</v>
      </c>
      <c r="F22" s="1">
        <v>5.2031000000000004E-3</v>
      </c>
      <c r="G22" s="1">
        <v>3.0040000000000002E-3</v>
      </c>
      <c r="H22" s="1">
        <v>0.16120499999999999</v>
      </c>
      <c r="I22" s="1">
        <v>0.187055</v>
      </c>
      <c r="J22" s="1">
        <v>0.17</v>
      </c>
      <c r="K22" s="1">
        <v>0.18</v>
      </c>
    </row>
    <row r="23" spans="1:29">
      <c r="B23" s="1" t="s">
        <v>63</v>
      </c>
      <c r="C23" s="1">
        <v>3</v>
      </c>
      <c r="D23" s="1">
        <v>3</v>
      </c>
      <c r="E23" s="1">
        <v>0.37986500000000001</v>
      </c>
      <c r="F23" s="1">
        <v>1.8246800000000001E-2</v>
      </c>
      <c r="G23" s="1">
        <v>1.05348E-2</v>
      </c>
      <c r="H23" s="1">
        <v>0.33453699999999997</v>
      </c>
      <c r="I23" s="1">
        <v>0.42519200000000001</v>
      </c>
      <c r="J23" s="1">
        <v>0.36159999999999998</v>
      </c>
      <c r="K23" s="1">
        <v>0.39810000000000001</v>
      </c>
    </row>
    <row r="24" spans="1:29">
      <c r="B24" s="1" t="s">
        <v>63</v>
      </c>
      <c r="C24" s="1">
        <v>4</v>
      </c>
      <c r="D24" s="1">
        <v>3</v>
      </c>
      <c r="E24" s="1">
        <v>0.3569</v>
      </c>
      <c r="F24" s="1">
        <v>4.7714399999999997E-2</v>
      </c>
      <c r="G24" s="1">
        <v>2.75479E-2</v>
      </c>
      <c r="H24" s="1">
        <v>0.23837</v>
      </c>
      <c r="I24" s="1">
        <v>0.47542899999999999</v>
      </c>
      <c r="J24" s="1">
        <v>0.3019</v>
      </c>
      <c r="K24" s="1">
        <v>0.38679999999999998</v>
      </c>
    </row>
    <row r="25" spans="1:29">
      <c r="C25" s="1" t="s">
        <v>88</v>
      </c>
      <c r="D25" s="1">
        <v>12</v>
      </c>
      <c r="E25" s="1">
        <v>0.27535199999999999</v>
      </c>
      <c r="F25" s="1">
        <v>0.10015549999999999</v>
      </c>
      <c r="G25" s="1">
        <v>2.8912400000000001E-2</v>
      </c>
      <c r="H25" s="1">
        <v>0.21171599999999999</v>
      </c>
      <c r="I25" s="1">
        <v>0.33898800000000001</v>
      </c>
      <c r="J25" s="1">
        <v>0.17</v>
      </c>
      <c r="K25" s="1">
        <v>0.39810000000000001</v>
      </c>
    </row>
    <row r="27" spans="1:29">
      <c r="A27" s="7" t="s">
        <v>172</v>
      </c>
      <c r="B27" s="26" t="s">
        <v>164</v>
      </c>
      <c r="C27" s="26"/>
      <c r="D27" s="26"/>
      <c r="E27" s="26"/>
      <c r="F27" s="26"/>
      <c r="G27" s="26"/>
      <c r="I27" s="26" t="s">
        <v>235</v>
      </c>
      <c r="J27" s="26"/>
      <c r="K27" s="26"/>
      <c r="L27" s="26"/>
      <c r="M27" s="26"/>
      <c r="N27" s="26"/>
      <c r="P27" s="26" t="s">
        <v>166</v>
      </c>
      <c r="Q27" s="26"/>
      <c r="R27" s="26"/>
      <c r="S27" s="26"/>
      <c r="T27" s="26"/>
      <c r="U27" s="26"/>
      <c r="W27" s="26" t="s">
        <v>236</v>
      </c>
      <c r="X27" s="26"/>
      <c r="Y27" s="26"/>
      <c r="Z27" s="26"/>
      <c r="AA27" s="26"/>
      <c r="AB27" s="26"/>
    </row>
    <row r="28" spans="1:29">
      <c r="B28" s="1">
        <v>1</v>
      </c>
      <c r="C28" s="1">
        <v>2</v>
      </c>
      <c r="D28" s="1">
        <v>3</v>
      </c>
      <c r="E28" s="1">
        <v>4</v>
      </c>
      <c r="F28" s="1">
        <v>5</v>
      </c>
      <c r="G28" s="1">
        <v>6</v>
      </c>
      <c r="I28" s="1">
        <v>1</v>
      </c>
      <c r="J28" s="1">
        <v>2</v>
      </c>
      <c r="K28" s="1">
        <v>3</v>
      </c>
      <c r="L28" s="1">
        <v>4</v>
      </c>
      <c r="M28" s="1">
        <v>5</v>
      </c>
      <c r="N28" s="1">
        <v>6</v>
      </c>
      <c r="P28" s="1">
        <v>1</v>
      </c>
      <c r="Q28" s="1">
        <v>2</v>
      </c>
      <c r="R28" s="1">
        <v>3</v>
      </c>
      <c r="S28" s="1">
        <v>4</v>
      </c>
      <c r="T28" s="1">
        <v>5</v>
      </c>
      <c r="U28" s="1">
        <v>6</v>
      </c>
      <c r="W28" s="1">
        <v>1</v>
      </c>
      <c r="X28" s="1">
        <v>2</v>
      </c>
      <c r="Y28" s="1">
        <v>3</v>
      </c>
      <c r="Z28" s="1">
        <v>4</v>
      </c>
      <c r="AA28" s="1">
        <v>5</v>
      </c>
      <c r="AB28" s="1">
        <v>6</v>
      </c>
    </row>
    <row r="29" spans="1:29">
      <c r="A29" s="5">
        <v>0</v>
      </c>
      <c r="B29" s="6">
        <v>7217</v>
      </c>
      <c r="C29" s="6">
        <v>7103</v>
      </c>
      <c r="D29" s="6">
        <v>7092</v>
      </c>
      <c r="E29" s="6">
        <v>7044</v>
      </c>
      <c r="F29" s="6">
        <v>7045</v>
      </c>
      <c r="G29" s="6">
        <v>7055</v>
      </c>
      <c r="H29" s="1">
        <f>AVERAGE(B29:G29)</f>
        <v>7092.666666666667</v>
      </c>
      <c r="I29" s="6">
        <v>6806</v>
      </c>
      <c r="J29" s="6">
        <v>6896</v>
      </c>
      <c r="K29" s="6">
        <v>6926</v>
      </c>
      <c r="L29" s="6">
        <v>6857</v>
      </c>
      <c r="M29" s="6">
        <v>6917</v>
      </c>
      <c r="N29" s="6">
        <v>6971</v>
      </c>
      <c r="P29" s="6">
        <v>6630</v>
      </c>
      <c r="Q29" s="6">
        <v>6644</v>
      </c>
      <c r="R29" s="6">
        <v>6710</v>
      </c>
      <c r="S29" s="6">
        <v>6602</v>
      </c>
      <c r="T29" s="6">
        <v>6571</v>
      </c>
      <c r="U29" s="6">
        <v>6491</v>
      </c>
      <c r="W29" s="6">
        <v>6470</v>
      </c>
      <c r="X29" s="6">
        <v>6335</v>
      </c>
      <c r="Y29" s="6">
        <v>6454</v>
      </c>
      <c r="Z29" s="6">
        <v>6409</v>
      </c>
      <c r="AA29" s="6">
        <v>6448</v>
      </c>
      <c r="AB29" s="6">
        <v>6441</v>
      </c>
      <c r="AC29" s="6"/>
    </row>
    <row r="30" spans="1:29">
      <c r="A30" s="5">
        <v>20</v>
      </c>
      <c r="B30" s="6">
        <v>7301</v>
      </c>
      <c r="C30" s="6">
        <v>7249</v>
      </c>
      <c r="D30" s="6">
        <v>7257</v>
      </c>
      <c r="E30" s="6">
        <v>7115</v>
      </c>
      <c r="F30" s="6">
        <v>7089</v>
      </c>
      <c r="G30" s="6">
        <v>7244</v>
      </c>
      <c r="I30" s="6">
        <v>7144</v>
      </c>
      <c r="J30" s="6">
        <v>6999</v>
      </c>
      <c r="K30" s="6">
        <v>7126</v>
      </c>
      <c r="L30" s="6">
        <v>6864</v>
      </c>
      <c r="M30" s="6">
        <v>7195</v>
      </c>
      <c r="N30" s="6">
        <v>6976</v>
      </c>
      <c r="P30" s="6">
        <v>6869</v>
      </c>
      <c r="Q30" s="6">
        <v>6826</v>
      </c>
      <c r="R30" s="6">
        <v>6836</v>
      </c>
      <c r="S30" s="6">
        <v>6841</v>
      </c>
      <c r="T30" s="6">
        <v>6729</v>
      </c>
      <c r="U30" s="6">
        <v>6803</v>
      </c>
      <c r="W30" s="6">
        <v>6589</v>
      </c>
      <c r="X30" s="6">
        <v>6474</v>
      </c>
      <c r="Y30" s="6">
        <v>6497</v>
      </c>
      <c r="Z30" s="6">
        <v>6552</v>
      </c>
      <c r="AA30" s="6">
        <v>6637</v>
      </c>
      <c r="AB30" s="6">
        <v>6525</v>
      </c>
      <c r="AC30" s="6"/>
    </row>
    <row r="31" spans="1:29">
      <c r="A31" s="5">
        <v>40</v>
      </c>
      <c r="B31" s="6">
        <v>8077</v>
      </c>
      <c r="C31" s="6">
        <v>7876</v>
      </c>
      <c r="D31" s="6">
        <v>8022</v>
      </c>
      <c r="E31" s="6">
        <v>7707</v>
      </c>
      <c r="F31" s="6">
        <v>7811</v>
      </c>
      <c r="G31" s="6">
        <v>7853</v>
      </c>
      <c r="I31" s="6">
        <v>8034</v>
      </c>
      <c r="J31" s="6">
        <v>7708</v>
      </c>
      <c r="K31" s="6">
        <v>7954</v>
      </c>
      <c r="L31" s="6">
        <v>7544</v>
      </c>
      <c r="M31" s="6">
        <v>7983</v>
      </c>
      <c r="N31" s="6">
        <v>7796</v>
      </c>
      <c r="P31" s="6">
        <v>7931</v>
      </c>
      <c r="Q31" s="6">
        <v>7682</v>
      </c>
      <c r="R31" s="6">
        <v>7550</v>
      </c>
      <c r="S31" s="6">
        <v>7615</v>
      </c>
      <c r="T31" s="6">
        <v>7488</v>
      </c>
      <c r="U31" s="6">
        <v>7776</v>
      </c>
      <c r="W31" s="6">
        <v>7689</v>
      </c>
      <c r="X31" s="6">
        <v>7376</v>
      </c>
      <c r="Y31" s="6">
        <v>7276</v>
      </c>
      <c r="Z31" s="6">
        <v>7219</v>
      </c>
      <c r="AA31" s="6">
        <v>7492</v>
      </c>
      <c r="AB31" s="6">
        <v>7375</v>
      </c>
      <c r="AC31" s="6"/>
    </row>
    <row r="32" spans="1:29">
      <c r="A32" s="5">
        <v>60</v>
      </c>
      <c r="B32" s="6">
        <v>9108</v>
      </c>
      <c r="C32" s="6">
        <v>8856</v>
      </c>
      <c r="D32" s="6">
        <v>9062</v>
      </c>
      <c r="E32" s="6">
        <v>8585</v>
      </c>
      <c r="F32" s="6">
        <v>8744</v>
      </c>
      <c r="G32" s="6">
        <v>8797</v>
      </c>
      <c r="I32" s="6">
        <v>9004</v>
      </c>
      <c r="J32" s="6">
        <v>8568</v>
      </c>
      <c r="K32" s="6">
        <v>9107</v>
      </c>
      <c r="L32" s="6">
        <v>8317</v>
      </c>
      <c r="M32" s="6">
        <v>9263</v>
      </c>
      <c r="N32" s="6">
        <v>8838</v>
      </c>
      <c r="P32" s="6">
        <v>9361</v>
      </c>
      <c r="Q32" s="6">
        <v>8773</v>
      </c>
      <c r="R32" s="6">
        <v>8637</v>
      </c>
      <c r="S32" s="6">
        <v>8617</v>
      </c>
      <c r="T32" s="6">
        <v>8458</v>
      </c>
      <c r="U32" s="6">
        <v>9331</v>
      </c>
      <c r="W32" s="6">
        <v>9181</v>
      </c>
      <c r="X32" s="6">
        <v>8472</v>
      </c>
      <c r="Y32" s="6">
        <v>8357</v>
      </c>
      <c r="Z32" s="6">
        <v>8220</v>
      </c>
      <c r="AA32" s="6">
        <v>8704</v>
      </c>
      <c r="AB32" s="6">
        <v>8468</v>
      </c>
      <c r="AC32" s="6"/>
    </row>
    <row r="33" spans="1:29">
      <c r="A33" s="5">
        <v>80</v>
      </c>
      <c r="B33" s="6">
        <v>10387</v>
      </c>
      <c r="C33" s="6">
        <v>9944</v>
      </c>
      <c r="D33" s="6">
        <v>10267</v>
      </c>
      <c r="E33" s="6">
        <v>9485</v>
      </c>
      <c r="F33" s="6">
        <v>9693</v>
      </c>
      <c r="G33" s="6">
        <v>9954</v>
      </c>
      <c r="I33" s="6">
        <v>10371</v>
      </c>
      <c r="J33" s="6">
        <v>9762</v>
      </c>
      <c r="K33" s="6">
        <v>10610</v>
      </c>
      <c r="L33" s="6">
        <v>9378</v>
      </c>
      <c r="M33" s="6">
        <v>10545</v>
      </c>
      <c r="N33" s="6">
        <v>10092</v>
      </c>
      <c r="P33" s="6">
        <v>11316</v>
      </c>
      <c r="Q33" s="6">
        <v>10288</v>
      </c>
      <c r="R33" s="6">
        <v>10150</v>
      </c>
      <c r="S33" s="6">
        <v>9814</v>
      </c>
      <c r="T33" s="6">
        <v>9920</v>
      </c>
      <c r="U33" s="6">
        <v>11447</v>
      </c>
      <c r="W33" s="6">
        <v>11218</v>
      </c>
      <c r="X33" s="6">
        <v>10164</v>
      </c>
      <c r="Y33" s="6">
        <v>9822</v>
      </c>
      <c r="Z33" s="6">
        <v>9621</v>
      </c>
      <c r="AA33" s="6">
        <v>10245</v>
      </c>
      <c r="AB33" s="6">
        <v>9879</v>
      </c>
      <c r="AC33" s="6"/>
    </row>
    <row r="34" spans="1:29">
      <c r="A34" s="5">
        <v>100</v>
      </c>
      <c r="B34" s="6">
        <v>11871</v>
      </c>
      <c r="C34" s="6">
        <v>11402</v>
      </c>
      <c r="D34" s="6">
        <v>11940</v>
      </c>
      <c r="E34" s="6">
        <v>10761</v>
      </c>
      <c r="F34" s="6">
        <v>11051</v>
      </c>
      <c r="G34" s="6">
        <v>11212</v>
      </c>
      <c r="I34" s="6">
        <v>12184</v>
      </c>
      <c r="J34" s="6">
        <v>11202</v>
      </c>
      <c r="K34" s="6">
        <v>12590</v>
      </c>
      <c r="L34" s="6">
        <v>10676</v>
      </c>
      <c r="M34" s="6">
        <v>12360</v>
      </c>
      <c r="N34" s="6">
        <v>11799</v>
      </c>
      <c r="P34" s="6">
        <v>13712</v>
      </c>
      <c r="Q34" s="6">
        <v>12350</v>
      </c>
      <c r="R34" s="6">
        <v>11914</v>
      </c>
      <c r="S34" s="6">
        <v>11398</v>
      </c>
      <c r="T34" s="6">
        <v>11845</v>
      </c>
      <c r="U34" s="6">
        <v>14023</v>
      </c>
      <c r="W34" s="6">
        <v>13749</v>
      </c>
      <c r="X34" s="6">
        <v>12365</v>
      </c>
      <c r="Y34" s="6">
        <v>11783</v>
      </c>
      <c r="Z34" s="6">
        <v>11391</v>
      </c>
      <c r="AA34" s="6">
        <v>12099</v>
      </c>
      <c r="AB34" s="6">
        <v>11899</v>
      </c>
      <c r="AC34" s="6"/>
    </row>
    <row r="35" spans="1:29">
      <c r="A35" s="5">
        <v>120</v>
      </c>
      <c r="B35" s="6">
        <v>13690</v>
      </c>
      <c r="C35" s="6">
        <v>13228</v>
      </c>
      <c r="D35" s="6">
        <v>13813</v>
      </c>
      <c r="E35" s="6">
        <v>12034</v>
      </c>
      <c r="F35" s="6">
        <v>12601</v>
      </c>
      <c r="G35" s="6">
        <v>12843</v>
      </c>
      <c r="I35" s="6">
        <v>14219</v>
      </c>
      <c r="J35" s="6">
        <v>13071</v>
      </c>
      <c r="K35" s="6">
        <v>15053</v>
      </c>
      <c r="L35" s="6">
        <v>12269</v>
      </c>
      <c r="M35" s="6">
        <v>14444</v>
      </c>
      <c r="N35" s="6">
        <v>13686</v>
      </c>
      <c r="P35" s="6">
        <v>16633</v>
      </c>
      <c r="Q35" s="6">
        <v>14826</v>
      </c>
      <c r="R35" s="6">
        <v>13822</v>
      </c>
      <c r="S35" s="6">
        <v>13163</v>
      </c>
      <c r="T35" s="6">
        <v>14111</v>
      </c>
      <c r="U35" s="6">
        <v>16977</v>
      </c>
      <c r="W35" s="6">
        <v>16680</v>
      </c>
      <c r="X35" s="6">
        <v>14792</v>
      </c>
      <c r="Y35" s="6">
        <v>13929</v>
      </c>
      <c r="Z35" s="6">
        <v>13613</v>
      </c>
      <c r="AA35" s="6">
        <v>14193</v>
      </c>
      <c r="AB35" s="6">
        <v>13942</v>
      </c>
      <c r="AC35" s="6"/>
    </row>
    <row r="36" spans="1:29">
      <c r="A36" s="5">
        <v>140</v>
      </c>
      <c r="B36" s="6">
        <v>15630</v>
      </c>
      <c r="C36" s="6">
        <v>15095</v>
      </c>
      <c r="D36" s="6">
        <v>16052</v>
      </c>
      <c r="E36" s="6">
        <v>13640</v>
      </c>
      <c r="F36" s="6">
        <v>14420</v>
      </c>
      <c r="G36" s="6">
        <v>14699</v>
      </c>
      <c r="I36" s="6">
        <v>16491</v>
      </c>
      <c r="J36" s="6">
        <v>15086</v>
      </c>
      <c r="K36" s="6">
        <v>18055</v>
      </c>
      <c r="L36" s="6">
        <v>14226</v>
      </c>
      <c r="M36" s="6">
        <v>16699</v>
      </c>
      <c r="N36" s="6">
        <v>16079</v>
      </c>
      <c r="P36" s="6">
        <v>19666</v>
      </c>
      <c r="Q36" s="6">
        <v>17786</v>
      </c>
      <c r="R36" s="6">
        <v>16164</v>
      </c>
      <c r="S36" s="6">
        <v>15328</v>
      </c>
      <c r="T36" s="6">
        <v>16683</v>
      </c>
      <c r="U36" s="6">
        <v>20145</v>
      </c>
      <c r="W36" s="6">
        <v>20220</v>
      </c>
      <c r="X36" s="6">
        <v>17649</v>
      </c>
      <c r="Y36" s="6">
        <v>16956</v>
      </c>
      <c r="Z36" s="6">
        <v>15924</v>
      </c>
      <c r="AA36" s="6">
        <v>16747</v>
      </c>
      <c r="AB36" s="6">
        <v>16573</v>
      </c>
      <c r="AC36" s="6"/>
    </row>
    <row r="37" spans="1:29">
      <c r="A37" s="5">
        <v>160</v>
      </c>
      <c r="B37" s="6">
        <v>17697</v>
      </c>
      <c r="C37" s="6">
        <v>17445</v>
      </c>
      <c r="D37" s="6">
        <v>18221</v>
      </c>
      <c r="E37" s="6">
        <v>15448</v>
      </c>
      <c r="F37" s="6">
        <v>16395</v>
      </c>
      <c r="G37" s="6">
        <v>16664</v>
      </c>
      <c r="I37" s="6">
        <v>19249</v>
      </c>
      <c r="J37" s="6">
        <v>17441</v>
      </c>
      <c r="K37" s="6">
        <v>21194</v>
      </c>
      <c r="L37" s="6">
        <v>16196</v>
      </c>
      <c r="M37" s="6">
        <v>19217</v>
      </c>
      <c r="N37" s="6">
        <v>18461</v>
      </c>
      <c r="P37" s="6">
        <v>23024</v>
      </c>
      <c r="Q37" s="6">
        <v>20829</v>
      </c>
      <c r="R37" s="6">
        <v>18587</v>
      </c>
      <c r="S37" s="6">
        <v>17548</v>
      </c>
      <c r="T37" s="6">
        <v>19590</v>
      </c>
      <c r="U37" s="6">
        <v>23288</v>
      </c>
      <c r="W37" s="6">
        <v>23799</v>
      </c>
      <c r="X37" s="6">
        <v>20816</v>
      </c>
      <c r="Y37" s="6">
        <v>20090</v>
      </c>
      <c r="Z37" s="6">
        <v>18646</v>
      </c>
      <c r="AA37" s="6">
        <v>19625</v>
      </c>
      <c r="AB37" s="6">
        <v>19524</v>
      </c>
      <c r="AC37" s="6"/>
    </row>
    <row r="38" spans="1:29">
      <c r="A38" s="5">
        <v>180</v>
      </c>
      <c r="B38" s="6">
        <v>19875</v>
      </c>
      <c r="C38" s="6">
        <v>19782</v>
      </c>
      <c r="D38" s="6">
        <v>20715</v>
      </c>
      <c r="E38" s="6">
        <v>17380</v>
      </c>
      <c r="F38" s="6">
        <v>18615</v>
      </c>
      <c r="G38" s="6">
        <v>18798</v>
      </c>
      <c r="I38" s="6">
        <v>22281</v>
      </c>
      <c r="J38" s="6">
        <v>19875</v>
      </c>
      <c r="K38" s="6">
        <v>24880</v>
      </c>
      <c r="L38" s="6">
        <v>18629</v>
      </c>
      <c r="M38" s="6">
        <v>22148</v>
      </c>
      <c r="N38" s="6">
        <v>21147</v>
      </c>
      <c r="P38" s="6">
        <v>26976</v>
      </c>
      <c r="Q38" s="6">
        <v>23917</v>
      </c>
      <c r="R38" s="6">
        <v>21183</v>
      </c>
      <c r="S38" s="6">
        <v>20066</v>
      </c>
      <c r="T38" s="6">
        <v>22801</v>
      </c>
      <c r="U38" s="6">
        <v>26489</v>
      </c>
      <c r="W38" s="6">
        <v>27544</v>
      </c>
      <c r="X38" s="6">
        <v>24126</v>
      </c>
      <c r="Y38" s="6">
        <v>23697</v>
      </c>
      <c r="Z38" s="6">
        <v>21498</v>
      </c>
      <c r="AA38" s="6">
        <v>22571</v>
      </c>
      <c r="AB38" s="6">
        <v>22623</v>
      </c>
      <c r="AC38" s="6"/>
    </row>
    <row r="40" spans="1:29">
      <c r="A40" s="5">
        <v>0</v>
      </c>
      <c r="B40" s="1">
        <f>B29/7092.667*100</f>
        <v>101.75297952096159</v>
      </c>
      <c r="C40" s="1">
        <f t="shared" ref="C40:H49" si="1">C29/7092.667*100</f>
        <v>100.14568567789803</v>
      </c>
      <c r="D40" s="1">
        <f t="shared" si="1"/>
        <v>99.990595921111193</v>
      </c>
      <c r="E40" s="1">
        <f t="shared" si="1"/>
        <v>99.313840618768651</v>
      </c>
      <c r="F40" s="1">
        <f t="shared" si="1"/>
        <v>99.327939687567451</v>
      </c>
      <c r="G40" s="1">
        <f t="shared" si="1"/>
        <v>99.468930375555473</v>
      </c>
      <c r="H40" s="1">
        <f t="shared" si="1"/>
        <v>99.999995300310403</v>
      </c>
      <c r="I40" s="1">
        <f t="shared" ref="I40:AB49" si="2">I29/7092.667*100</f>
        <v>95.958262244653525</v>
      </c>
      <c r="J40" s="1">
        <f t="shared" si="2"/>
        <v>97.227178436545785</v>
      </c>
      <c r="K40" s="1">
        <f t="shared" si="2"/>
        <v>97.650150500509895</v>
      </c>
      <c r="L40" s="1">
        <f t="shared" si="2"/>
        <v>96.67731475339248</v>
      </c>
      <c r="M40" s="1">
        <f t="shared" si="2"/>
        <v>97.523258881320658</v>
      </c>
      <c r="N40" s="1">
        <f t="shared" si="2"/>
        <v>98.284608596456025</v>
      </c>
      <c r="P40" s="1">
        <f t="shared" si="2"/>
        <v>93.47682613606419</v>
      </c>
      <c r="Q40" s="1">
        <f t="shared" si="2"/>
        <v>93.674213099247424</v>
      </c>
      <c r="R40" s="1">
        <f t="shared" si="2"/>
        <v>94.604751639968427</v>
      </c>
      <c r="S40" s="1">
        <f t="shared" si="2"/>
        <v>93.082052209697693</v>
      </c>
      <c r="T40" s="1">
        <f t="shared" si="2"/>
        <v>92.644981076934812</v>
      </c>
      <c r="U40" s="1">
        <f t="shared" si="2"/>
        <v>91.517055573030561</v>
      </c>
      <c r="W40" s="1">
        <f t="shared" si="2"/>
        <v>91.220975128255702</v>
      </c>
      <c r="X40" s="1">
        <f t="shared" si="2"/>
        <v>89.317600840417285</v>
      </c>
      <c r="Y40" s="1">
        <f t="shared" si="2"/>
        <v>90.995390027474855</v>
      </c>
      <c r="Z40" s="1">
        <f t="shared" si="2"/>
        <v>90.360931931528711</v>
      </c>
      <c r="AA40" s="1">
        <f t="shared" si="2"/>
        <v>90.91079561468203</v>
      </c>
      <c r="AB40" s="1">
        <f t="shared" si="2"/>
        <v>90.812102133090406</v>
      </c>
    </row>
    <row r="41" spans="1:29">
      <c r="A41" s="5">
        <v>20</v>
      </c>
      <c r="B41" s="1">
        <f t="shared" ref="B41:G49" si="3">B30/7092.667*100</f>
        <v>102.93730130006102</v>
      </c>
      <c r="C41" s="1">
        <f t="shared" si="3"/>
        <v>102.20414972252327</v>
      </c>
      <c r="D41" s="1">
        <f t="shared" si="3"/>
        <v>102.31694227291371</v>
      </c>
      <c r="E41" s="1">
        <f t="shared" si="3"/>
        <v>100.31487450348367</v>
      </c>
      <c r="F41" s="1">
        <f t="shared" si="3"/>
        <v>99.948298714714795</v>
      </c>
      <c r="G41" s="1">
        <f t="shared" si="3"/>
        <v>102.13365437852926</v>
      </c>
      <c r="I41" s="1">
        <f t="shared" ref="I41:P41" si="4">I30/7092.667*100</f>
        <v>100.72374749864895</v>
      </c>
      <c r="J41" s="1">
        <f t="shared" si="4"/>
        <v>98.679382522822507</v>
      </c>
      <c r="K41" s="1">
        <f t="shared" si="4"/>
        <v>100.4699642602705</v>
      </c>
      <c r="L41" s="1">
        <f t="shared" si="4"/>
        <v>96.776008234984104</v>
      </c>
      <c r="M41" s="1">
        <f t="shared" si="4"/>
        <v>101.4428000073879</v>
      </c>
      <c r="N41" s="1">
        <f t="shared" si="4"/>
        <v>98.355103940450036</v>
      </c>
      <c r="P41" s="1">
        <f t="shared" si="4"/>
        <v>96.846503578978115</v>
      </c>
      <c r="Q41" s="1">
        <f t="shared" si="2"/>
        <v>96.240243620629585</v>
      </c>
      <c r="R41" s="1">
        <f t="shared" si="2"/>
        <v>96.381234308617607</v>
      </c>
      <c r="S41" s="1">
        <f t="shared" si="2"/>
        <v>96.451729652611633</v>
      </c>
      <c r="T41" s="1">
        <f t="shared" si="2"/>
        <v>94.872633947145687</v>
      </c>
      <c r="U41" s="1">
        <f t="shared" si="2"/>
        <v>95.915965038257113</v>
      </c>
      <c r="W41" s="1">
        <f t="shared" si="2"/>
        <v>92.898764315313258</v>
      </c>
      <c r="X41" s="1">
        <f t="shared" si="2"/>
        <v>91.277371403450914</v>
      </c>
      <c r="Y41" s="1">
        <f t="shared" si="2"/>
        <v>91.601649985823386</v>
      </c>
      <c r="Z41" s="1">
        <f t="shared" si="2"/>
        <v>92.377098769757552</v>
      </c>
      <c r="AA41" s="1">
        <f t="shared" si="2"/>
        <v>93.575519617655814</v>
      </c>
      <c r="AB41" s="1">
        <f t="shared" si="2"/>
        <v>91.996423912189869</v>
      </c>
    </row>
    <row r="42" spans="1:29">
      <c r="A42" s="5">
        <v>40</v>
      </c>
      <c r="B42" s="1">
        <f t="shared" si="3"/>
        <v>113.87817868793219</v>
      </c>
      <c r="C42" s="1">
        <f t="shared" si="1"/>
        <v>111.04426585937277</v>
      </c>
      <c r="D42" s="1">
        <f t="shared" si="1"/>
        <v>113.10272990399804</v>
      </c>
      <c r="E42" s="1">
        <f t="shared" si="1"/>
        <v>108.66152323237506</v>
      </c>
      <c r="F42" s="1">
        <f t="shared" si="1"/>
        <v>110.12782638745058</v>
      </c>
      <c r="G42" s="1">
        <f t="shared" si="1"/>
        <v>110.71998727700031</v>
      </c>
      <c r="I42" s="1">
        <f t="shared" si="2"/>
        <v>113.27191872958366</v>
      </c>
      <c r="J42" s="1">
        <f t="shared" si="2"/>
        <v>108.67562230117387</v>
      </c>
      <c r="K42" s="1">
        <f t="shared" si="2"/>
        <v>112.14399322567942</v>
      </c>
      <c r="L42" s="1">
        <f t="shared" si="2"/>
        <v>106.36337501817017</v>
      </c>
      <c r="M42" s="1">
        <f t="shared" si="2"/>
        <v>112.55286622084471</v>
      </c>
      <c r="N42" s="1">
        <f t="shared" si="2"/>
        <v>109.91634035546853</v>
      </c>
      <c r="P42" s="1">
        <f t="shared" si="2"/>
        <v>111.81971464330695</v>
      </c>
      <c r="Q42" s="1">
        <f t="shared" si="2"/>
        <v>108.30904651240499</v>
      </c>
      <c r="R42" s="1">
        <f t="shared" si="2"/>
        <v>106.447969430963</v>
      </c>
      <c r="S42" s="1">
        <f t="shared" si="2"/>
        <v>107.36440890288519</v>
      </c>
      <c r="T42" s="1">
        <f t="shared" si="2"/>
        <v>105.57382716543719</v>
      </c>
      <c r="U42" s="1">
        <f t="shared" si="2"/>
        <v>109.63435897949248</v>
      </c>
      <c r="W42" s="1">
        <f t="shared" si="2"/>
        <v>108.40773999399661</v>
      </c>
      <c r="X42" s="1">
        <f t="shared" si="2"/>
        <v>103.99473145997126</v>
      </c>
      <c r="Y42" s="1">
        <f t="shared" si="2"/>
        <v>102.58482458009095</v>
      </c>
      <c r="Z42" s="1">
        <f t="shared" si="2"/>
        <v>101.78117765855919</v>
      </c>
      <c r="AA42" s="1">
        <f t="shared" si="2"/>
        <v>105.63022344063242</v>
      </c>
      <c r="AB42" s="1">
        <f t="shared" si="2"/>
        <v>103.98063239117246</v>
      </c>
    </row>
    <row r="43" spans="1:29">
      <c r="A43" s="5">
        <v>60</v>
      </c>
      <c r="B43" s="1">
        <f t="shared" si="3"/>
        <v>128.41431861949812</v>
      </c>
      <c r="C43" s="1">
        <f t="shared" si="1"/>
        <v>124.86135328219976</v>
      </c>
      <c r="D43" s="1">
        <f t="shared" si="1"/>
        <v>127.7657614547532</v>
      </c>
      <c r="E43" s="1">
        <f t="shared" si="1"/>
        <v>121.04050563772415</v>
      </c>
      <c r="F43" s="1">
        <f t="shared" si="1"/>
        <v>123.28225757673383</v>
      </c>
      <c r="G43" s="1">
        <f t="shared" si="1"/>
        <v>124.02950822307039</v>
      </c>
      <c r="I43" s="1">
        <f t="shared" si="2"/>
        <v>126.94801546442262</v>
      </c>
      <c r="J43" s="1">
        <f t="shared" si="2"/>
        <v>120.80082146814448</v>
      </c>
      <c r="K43" s="1">
        <f t="shared" si="2"/>
        <v>128.40021955069935</v>
      </c>
      <c r="L43" s="1">
        <f t="shared" si="2"/>
        <v>117.26195519964493</v>
      </c>
      <c r="M43" s="1">
        <f t="shared" si="2"/>
        <v>130.59967428331259</v>
      </c>
      <c r="N43" s="1">
        <f t="shared" si="2"/>
        <v>124.6075700438213</v>
      </c>
      <c r="P43" s="1">
        <f t="shared" si="2"/>
        <v>131.98138302559531</v>
      </c>
      <c r="Q43" s="1">
        <f t="shared" si="2"/>
        <v>123.69113057189911</v>
      </c>
      <c r="R43" s="1">
        <f t="shared" si="2"/>
        <v>121.77365721526189</v>
      </c>
      <c r="S43" s="1">
        <f t="shared" si="2"/>
        <v>121.49167583928585</v>
      </c>
      <c r="T43" s="1">
        <f t="shared" si="2"/>
        <v>119.24992390027616</v>
      </c>
      <c r="U43" s="1">
        <f t="shared" si="2"/>
        <v>131.55841096163121</v>
      </c>
      <c r="W43" s="1">
        <f t="shared" si="2"/>
        <v>129.44355064181076</v>
      </c>
      <c r="X43" s="1">
        <f t="shared" si="2"/>
        <v>119.44731086345939</v>
      </c>
      <c r="Y43" s="1">
        <f t="shared" si="2"/>
        <v>117.82591795159705</v>
      </c>
      <c r="Z43" s="1">
        <f t="shared" si="2"/>
        <v>115.89434552616102</v>
      </c>
      <c r="AA43" s="1">
        <f t="shared" si="2"/>
        <v>122.71829482478169</v>
      </c>
      <c r="AB43" s="1">
        <f t="shared" si="2"/>
        <v>119.39091458826418</v>
      </c>
    </row>
    <row r="44" spans="1:29">
      <c r="A44" s="5">
        <v>80</v>
      </c>
      <c r="B44" s="1">
        <f t="shared" si="3"/>
        <v>146.44702761316722</v>
      </c>
      <c r="C44" s="1">
        <f t="shared" si="1"/>
        <v>140.20114013529746</v>
      </c>
      <c r="D44" s="1">
        <f t="shared" si="1"/>
        <v>144.75513935731087</v>
      </c>
      <c r="E44" s="1">
        <f t="shared" si="1"/>
        <v>133.72966755664689</v>
      </c>
      <c r="F44" s="1">
        <f t="shared" si="1"/>
        <v>136.66227386679793</v>
      </c>
      <c r="G44" s="1">
        <f t="shared" si="1"/>
        <v>140.34213082328552</v>
      </c>
      <c r="I44" s="1">
        <f t="shared" si="2"/>
        <v>146.22144251238637</v>
      </c>
      <c r="J44" s="1">
        <f t="shared" si="2"/>
        <v>137.63510961391532</v>
      </c>
      <c r="K44" s="1">
        <f t="shared" si="2"/>
        <v>149.59111995530031</v>
      </c>
      <c r="L44" s="1">
        <f t="shared" si="2"/>
        <v>132.22106719517495</v>
      </c>
      <c r="M44" s="1">
        <f t="shared" si="2"/>
        <v>148.6746804833781</v>
      </c>
      <c r="N44" s="1">
        <f t="shared" si="2"/>
        <v>142.28780231752032</v>
      </c>
      <c r="P44" s="1">
        <f t="shared" si="2"/>
        <v>159.54506252725525</v>
      </c>
      <c r="Q44" s="1">
        <f t="shared" si="2"/>
        <v>145.05121980208574</v>
      </c>
      <c r="R44" s="1">
        <f t="shared" si="2"/>
        <v>143.10554830785088</v>
      </c>
      <c r="S44" s="1">
        <f t="shared" si="2"/>
        <v>138.36826119145309</v>
      </c>
      <c r="T44" s="1">
        <f t="shared" si="2"/>
        <v>139.86276248412622</v>
      </c>
      <c r="U44" s="1">
        <f t="shared" si="2"/>
        <v>161.39204053989846</v>
      </c>
      <c r="W44" s="1">
        <f t="shared" si="2"/>
        <v>158.16335378497254</v>
      </c>
      <c r="X44" s="1">
        <f t="shared" si="2"/>
        <v>143.30293527103416</v>
      </c>
      <c r="Y44" s="1">
        <f t="shared" si="2"/>
        <v>138.48105374184348</v>
      </c>
      <c r="Z44" s="1">
        <f t="shared" si="2"/>
        <v>135.64714091328409</v>
      </c>
      <c r="AA44" s="1">
        <f t="shared" si="2"/>
        <v>144.44495984373719</v>
      </c>
      <c r="AB44" s="1">
        <f t="shared" si="2"/>
        <v>139.28470066337528</v>
      </c>
    </row>
    <row r="45" spans="1:29">
      <c r="A45" s="5">
        <v>100</v>
      </c>
      <c r="B45" s="1">
        <f t="shared" si="3"/>
        <v>167.37004571059094</v>
      </c>
      <c r="C45" s="1">
        <f t="shared" si="1"/>
        <v>160.75758244395232</v>
      </c>
      <c r="D45" s="1">
        <f t="shared" si="1"/>
        <v>168.34288145770836</v>
      </c>
      <c r="E45" s="1">
        <f t="shared" si="1"/>
        <v>151.72007934391956</v>
      </c>
      <c r="F45" s="1">
        <f t="shared" si="1"/>
        <v>155.80880929557244</v>
      </c>
      <c r="G45" s="1">
        <f t="shared" si="1"/>
        <v>158.07875937217975</v>
      </c>
      <c r="I45" s="1">
        <f t="shared" si="2"/>
        <v>171.7830542446163</v>
      </c>
      <c r="J45" s="1">
        <f t="shared" si="2"/>
        <v>157.93776868419172</v>
      </c>
      <c r="K45" s="1">
        <f t="shared" si="2"/>
        <v>177.50727617693033</v>
      </c>
      <c r="L45" s="1">
        <f t="shared" si="2"/>
        <v>150.5216584960213</v>
      </c>
      <c r="M45" s="1">
        <f t="shared" si="2"/>
        <v>174.26449035320564</v>
      </c>
      <c r="N45" s="1">
        <f t="shared" si="2"/>
        <v>166.35491275707713</v>
      </c>
      <c r="P45" s="1">
        <f t="shared" si="2"/>
        <v>193.32643136918733</v>
      </c>
      <c r="Q45" s="1">
        <f t="shared" si="2"/>
        <v>174.12349966521759</v>
      </c>
      <c r="R45" s="1">
        <f t="shared" si="2"/>
        <v>167.97630566893949</v>
      </c>
      <c r="S45" s="1">
        <f t="shared" si="2"/>
        <v>160.70118616875709</v>
      </c>
      <c r="T45" s="1">
        <f t="shared" si="2"/>
        <v>167.00346992182207</v>
      </c>
      <c r="U45" s="1">
        <f t="shared" si="2"/>
        <v>197.71124176561509</v>
      </c>
      <c r="W45" s="1">
        <f t="shared" si="2"/>
        <v>193.84809691474305</v>
      </c>
      <c r="X45" s="1">
        <f t="shared" si="2"/>
        <v>174.33498569719964</v>
      </c>
      <c r="Y45" s="1">
        <f t="shared" si="2"/>
        <v>166.12932765629625</v>
      </c>
      <c r="Z45" s="1">
        <f t="shared" si="2"/>
        <v>160.60249268716549</v>
      </c>
      <c r="AA45" s="1">
        <f t="shared" si="2"/>
        <v>170.58463339671803</v>
      </c>
      <c r="AB45" s="1">
        <f t="shared" si="2"/>
        <v>167.76481963695741</v>
      </c>
    </row>
    <row r="46" spans="1:29">
      <c r="A46" s="5">
        <v>120</v>
      </c>
      <c r="B46" s="1">
        <f t="shared" si="3"/>
        <v>193.01625185561369</v>
      </c>
      <c r="C46" s="1">
        <f t="shared" si="1"/>
        <v>186.50248207056669</v>
      </c>
      <c r="D46" s="1">
        <f t="shared" si="1"/>
        <v>194.75043731786644</v>
      </c>
      <c r="E46" s="1">
        <f t="shared" si="1"/>
        <v>169.66819392479584</v>
      </c>
      <c r="F46" s="1">
        <f t="shared" si="1"/>
        <v>177.66236593371715</v>
      </c>
      <c r="G46" s="1">
        <f t="shared" si="1"/>
        <v>181.07434058302749</v>
      </c>
      <c r="I46" s="1">
        <f t="shared" si="2"/>
        <v>200.47465925018048</v>
      </c>
      <c r="J46" s="1">
        <f t="shared" si="2"/>
        <v>184.28892826915458</v>
      </c>
      <c r="K46" s="1">
        <f t="shared" si="2"/>
        <v>212.23328262838223</v>
      </c>
      <c r="L46" s="1">
        <f t="shared" si="2"/>
        <v>172.98147509251456</v>
      </c>
      <c r="M46" s="1">
        <f t="shared" si="2"/>
        <v>203.6469497299112</v>
      </c>
      <c r="N46" s="1">
        <f t="shared" si="2"/>
        <v>192.95985558041846</v>
      </c>
      <c r="P46" s="1">
        <f t="shared" si="2"/>
        <v>234.50981133049106</v>
      </c>
      <c r="Q46" s="1">
        <f t="shared" si="2"/>
        <v>209.03279401105394</v>
      </c>
      <c r="R46" s="1">
        <f t="shared" si="2"/>
        <v>194.87732893705569</v>
      </c>
      <c r="S46" s="1">
        <f t="shared" si="2"/>
        <v>185.5860425986445</v>
      </c>
      <c r="T46" s="1">
        <f t="shared" si="2"/>
        <v>198.95195981990977</v>
      </c>
      <c r="U46" s="1">
        <f t="shared" si="2"/>
        <v>239.35989099727931</v>
      </c>
      <c r="W46" s="1">
        <f t="shared" si="2"/>
        <v>235.1724675640348</v>
      </c>
      <c r="X46" s="1">
        <f t="shared" si="2"/>
        <v>208.55342567189464</v>
      </c>
      <c r="Y46" s="1">
        <f t="shared" si="2"/>
        <v>196.3859292985276</v>
      </c>
      <c r="Z46" s="1">
        <f t="shared" si="2"/>
        <v>191.93062355810585</v>
      </c>
      <c r="AA46" s="1">
        <f t="shared" si="2"/>
        <v>200.10808346141161</v>
      </c>
      <c r="AB46" s="1">
        <f t="shared" si="2"/>
        <v>196.56921719291205</v>
      </c>
    </row>
    <row r="47" spans="1:29">
      <c r="A47" s="5">
        <v>140</v>
      </c>
      <c r="B47" s="1">
        <f t="shared" si="3"/>
        <v>220.36844532529162</v>
      </c>
      <c r="C47" s="1">
        <f t="shared" si="1"/>
        <v>212.82544351793197</v>
      </c>
      <c r="D47" s="1">
        <f t="shared" si="1"/>
        <v>226.31825235838647</v>
      </c>
      <c r="E47" s="1">
        <f t="shared" si="1"/>
        <v>192.31129841567355</v>
      </c>
      <c r="F47" s="1">
        <f t="shared" si="1"/>
        <v>203.3085720787399</v>
      </c>
      <c r="G47" s="1">
        <f t="shared" si="1"/>
        <v>207.24221227360596</v>
      </c>
      <c r="I47" s="1">
        <f t="shared" si="2"/>
        <v>232.50774356106101</v>
      </c>
      <c r="J47" s="1">
        <f t="shared" si="2"/>
        <v>212.69855189874272</v>
      </c>
      <c r="K47" s="1">
        <f t="shared" si="2"/>
        <v>254.55868716238896</v>
      </c>
      <c r="L47" s="1">
        <f t="shared" si="2"/>
        <v>200.57335273177213</v>
      </c>
      <c r="M47" s="1">
        <f t="shared" si="2"/>
        <v>235.44034987121205</v>
      </c>
      <c r="N47" s="1">
        <f t="shared" si="2"/>
        <v>226.69892721595417</v>
      </c>
      <c r="P47" s="1">
        <f t="shared" si="2"/>
        <v>277.27228699726066</v>
      </c>
      <c r="Q47" s="1">
        <f t="shared" si="2"/>
        <v>250.76603765551093</v>
      </c>
      <c r="R47" s="1">
        <f t="shared" si="2"/>
        <v>227.89734806385243</v>
      </c>
      <c r="S47" s="1">
        <f t="shared" si="2"/>
        <v>216.11052654805306</v>
      </c>
      <c r="T47" s="1">
        <f t="shared" si="2"/>
        <v>235.2147647704312</v>
      </c>
      <c r="U47" s="1">
        <f t="shared" si="2"/>
        <v>284.02574095188731</v>
      </c>
      <c r="W47" s="1">
        <f t="shared" si="2"/>
        <v>285.08317111179753</v>
      </c>
      <c r="X47" s="1">
        <f t="shared" si="2"/>
        <v>248.83446523007495</v>
      </c>
      <c r="Y47" s="1">
        <f t="shared" si="2"/>
        <v>239.06381055250444</v>
      </c>
      <c r="Z47" s="1">
        <f t="shared" si="2"/>
        <v>224.51357155213967</v>
      </c>
      <c r="AA47" s="1">
        <f t="shared" si="2"/>
        <v>236.11710517355456</v>
      </c>
      <c r="AB47" s="1">
        <f t="shared" si="2"/>
        <v>233.66386720256287</v>
      </c>
    </row>
    <row r="48" spans="1:29">
      <c r="A48" s="5">
        <v>160</v>
      </c>
      <c r="B48" s="1">
        <f t="shared" si="3"/>
        <v>249.51122053241747</v>
      </c>
      <c r="C48" s="1">
        <f t="shared" si="1"/>
        <v>245.95825519511911</v>
      </c>
      <c r="D48" s="1">
        <f t="shared" si="1"/>
        <v>256.89913258299026</v>
      </c>
      <c r="E48" s="1">
        <f t="shared" si="1"/>
        <v>217.80241480390944</v>
      </c>
      <c r="F48" s="1">
        <f t="shared" si="1"/>
        <v>231.15423295637592</v>
      </c>
      <c r="G48" s="1">
        <f t="shared" si="1"/>
        <v>234.94688246325396</v>
      </c>
      <c r="I48" s="1">
        <f t="shared" si="2"/>
        <v>271.39297530815981</v>
      </c>
      <c r="J48" s="1">
        <f t="shared" si="2"/>
        <v>245.90185891992391</v>
      </c>
      <c r="K48" s="1">
        <f t="shared" si="2"/>
        <v>298.81566412183173</v>
      </c>
      <c r="L48" s="1">
        <f t="shared" si="2"/>
        <v>228.3485182654141</v>
      </c>
      <c r="M48" s="1">
        <f t="shared" si="2"/>
        <v>270.94180510659811</v>
      </c>
      <c r="N48" s="1">
        <f t="shared" si="2"/>
        <v>260.28290909470303</v>
      </c>
      <c r="P48" s="1">
        <f t="shared" si="2"/>
        <v>324.6169600236413</v>
      </c>
      <c r="Q48" s="1">
        <f t="shared" si="2"/>
        <v>293.66950401026861</v>
      </c>
      <c r="R48" s="1">
        <f t="shared" si="2"/>
        <v>262.05939176335221</v>
      </c>
      <c r="S48" s="1">
        <f t="shared" si="2"/>
        <v>247.41045928139584</v>
      </c>
      <c r="T48" s="1">
        <f t="shared" si="2"/>
        <v>276.20075776855163</v>
      </c>
      <c r="U48" s="1">
        <f t="shared" si="2"/>
        <v>328.33911418652531</v>
      </c>
      <c r="W48" s="1">
        <f t="shared" si="2"/>
        <v>335.54373834271365</v>
      </c>
      <c r="X48" s="1">
        <f t="shared" si="2"/>
        <v>293.48621611588419</v>
      </c>
      <c r="Y48" s="1">
        <f t="shared" si="2"/>
        <v>283.25029216795315</v>
      </c>
      <c r="Z48" s="1">
        <f t="shared" si="2"/>
        <v>262.89123682248157</v>
      </c>
      <c r="AA48" s="1">
        <f t="shared" si="2"/>
        <v>276.69422517650975</v>
      </c>
      <c r="AB48" s="1">
        <f t="shared" si="2"/>
        <v>275.27021922783064</v>
      </c>
    </row>
    <row r="49" spans="1:28">
      <c r="A49" s="5">
        <v>180</v>
      </c>
      <c r="B49" s="1">
        <f t="shared" si="3"/>
        <v>280.21899237621051</v>
      </c>
      <c r="C49" s="1">
        <f t="shared" si="1"/>
        <v>278.90777897792185</v>
      </c>
      <c r="D49" s="1">
        <f t="shared" si="1"/>
        <v>292.06221016720508</v>
      </c>
      <c r="E49" s="1">
        <f t="shared" si="1"/>
        <v>245.04181572319692</v>
      </c>
      <c r="F49" s="1">
        <f t="shared" si="1"/>
        <v>262.45416568971865</v>
      </c>
      <c r="G49" s="1">
        <f t="shared" si="1"/>
        <v>265.03429527989965</v>
      </c>
      <c r="I49" s="1">
        <f t="shared" si="2"/>
        <v>314.14135190613064</v>
      </c>
      <c r="J49" s="1">
        <f t="shared" si="2"/>
        <v>280.21899237621051</v>
      </c>
      <c r="K49" s="1">
        <f t="shared" si="2"/>
        <v>350.78483171421976</v>
      </c>
      <c r="L49" s="1">
        <f t="shared" si="2"/>
        <v>262.6515526529019</v>
      </c>
      <c r="M49" s="1">
        <f t="shared" si="2"/>
        <v>312.26617575588983</v>
      </c>
      <c r="N49" s="1">
        <f t="shared" si="2"/>
        <v>298.15300788828802</v>
      </c>
      <c r="P49" s="1">
        <f t="shared" si="2"/>
        <v>380.33647991651094</v>
      </c>
      <c r="Q49" s="1">
        <f t="shared" si="2"/>
        <v>337.20742846097244</v>
      </c>
      <c r="R49" s="1">
        <f t="shared" si="2"/>
        <v>298.66057436504491</v>
      </c>
      <c r="S49" s="1">
        <f t="shared" si="2"/>
        <v>282.91191451678191</v>
      </c>
      <c r="T49" s="1">
        <f t="shared" si="2"/>
        <v>321.47286768150821</v>
      </c>
      <c r="U49" s="1">
        <f t="shared" si="2"/>
        <v>373.47023341149384</v>
      </c>
      <c r="W49" s="1">
        <f t="shared" si="2"/>
        <v>388.34475099423105</v>
      </c>
      <c r="X49" s="1">
        <f t="shared" si="2"/>
        <v>340.15413383992222</v>
      </c>
      <c r="Y49" s="1">
        <f t="shared" si="2"/>
        <v>334.10563332523571</v>
      </c>
      <c r="Z49" s="1">
        <f t="shared" si="2"/>
        <v>303.10178103666783</v>
      </c>
      <c r="AA49" s="1">
        <f t="shared" si="2"/>
        <v>318.23008185778355</v>
      </c>
      <c r="AB49" s="1">
        <f t="shared" si="2"/>
        <v>318.96323343532129</v>
      </c>
    </row>
    <row r="51" spans="1:28">
      <c r="A51" s="7" t="s">
        <v>173</v>
      </c>
    </row>
    <row r="52" spans="1:28">
      <c r="B52" s="1" t="s">
        <v>164</v>
      </c>
      <c r="C52" s="1" t="s">
        <v>166</v>
      </c>
      <c r="D52" s="1" t="s">
        <v>237</v>
      </c>
      <c r="E52" s="1" t="s">
        <v>238</v>
      </c>
      <c r="F52" s="1" t="s">
        <v>239</v>
      </c>
      <c r="H52" s="1" t="s">
        <v>180</v>
      </c>
      <c r="I52" s="1" t="s">
        <v>110</v>
      </c>
    </row>
    <row r="53" spans="1:28">
      <c r="B53" s="1">
        <v>5.7000000000000002E-2</v>
      </c>
      <c r="C53" s="1">
        <v>8.4000000000000005E-2</v>
      </c>
      <c r="D53" s="1">
        <v>7.4999999999999997E-2</v>
      </c>
      <c r="E53" s="1">
        <v>6.5000000000000002E-2</v>
      </c>
      <c r="F53" s="1">
        <v>7.2999999999999995E-2</v>
      </c>
      <c r="H53" s="1">
        <v>0.152</v>
      </c>
      <c r="I53" s="1">
        <v>4.8000000000000001E-2</v>
      </c>
    </row>
    <row r="54" spans="1:28">
      <c r="B54" s="1">
        <v>5.6000000000000001E-2</v>
      </c>
      <c r="C54" s="1">
        <v>8.2000000000000003E-2</v>
      </c>
      <c r="D54" s="1">
        <v>7.4999999999999997E-2</v>
      </c>
      <c r="E54" s="1">
        <v>6.6000000000000003E-2</v>
      </c>
      <c r="F54" s="1">
        <v>7.1999999999999995E-2</v>
      </c>
      <c r="H54" s="1">
        <v>0.158</v>
      </c>
      <c r="I54" s="1">
        <v>5.0999999999999997E-2</v>
      </c>
    </row>
    <row r="55" spans="1:28">
      <c r="B55" s="1">
        <v>5.5E-2</v>
      </c>
      <c r="C55" s="1">
        <v>7.9000000000000001E-2</v>
      </c>
      <c r="D55" s="1">
        <v>7.6999999999999999E-2</v>
      </c>
      <c r="E55" s="1">
        <v>6.6000000000000003E-2</v>
      </c>
      <c r="F55" s="1">
        <v>7.0999999999999994E-2</v>
      </c>
      <c r="H55" s="1">
        <v>0.16099999999999995</v>
      </c>
      <c r="I55" s="1">
        <v>4.2000000000000016E-2</v>
      </c>
    </row>
    <row r="56" spans="1:28">
      <c r="G56" s="1" t="s">
        <v>250</v>
      </c>
      <c r="H56" s="1">
        <f>AVERAGE(H53:H55)</f>
        <v>0.157</v>
      </c>
      <c r="I56" s="1">
        <f>AVERAGE(I53:I55)</f>
        <v>4.7000000000000007E-2</v>
      </c>
    </row>
    <row r="57" spans="1:28">
      <c r="B57" s="1">
        <f t="shared" ref="B57:F59" si="5">(B53-0.047)/0.11*0.694</f>
        <v>6.30909090909091E-2</v>
      </c>
      <c r="C57" s="1">
        <f t="shared" si="5"/>
        <v>0.23343636363636366</v>
      </c>
      <c r="D57" s="1">
        <f t="shared" si="5"/>
        <v>0.17665454545454543</v>
      </c>
      <c r="E57" s="1">
        <f t="shared" si="5"/>
        <v>0.11356363636363638</v>
      </c>
      <c r="F57" s="1">
        <f t="shared" si="5"/>
        <v>0.16403636363636359</v>
      </c>
    </row>
    <row r="58" spans="1:28">
      <c r="B58" s="1">
        <f t="shared" si="5"/>
        <v>5.678181818181819E-2</v>
      </c>
      <c r="C58" s="1">
        <f t="shared" si="5"/>
        <v>0.22081818181818183</v>
      </c>
      <c r="D58" s="1">
        <f t="shared" si="5"/>
        <v>0.17665454545454543</v>
      </c>
      <c r="E58" s="1">
        <f t="shared" si="5"/>
        <v>0.11987272727272728</v>
      </c>
      <c r="F58" s="1">
        <f t="shared" si="5"/>
        <v>0.15772727272727266</v>
      </c>
      <c r="G58" s="1" t="s">
        <v>181</v>
      </c>
      <c r="H58" s="1">
        <f>H56-I56</f>
        <v>0.10999999999999999</v>
      </c>
    </row>
    <row r="59" spans="1:28">
      <c r="B59" s="1">
        <f t="shared" si="5"/>
        <v>5.0472727272727266E-2</v>
      </c>
      <c r="C59" s="1">
        <f t="shared" si="5"/>
        <v>0.20189090909090907</v>
      </c>
      <c r="D59" s="1">
        <f t="shared" si="5"/>
        <v>0.18927272727272723</v>
      </c>
      <c r="E59" s="1">
        <f t="shared" si="5"/>
        <v>0.11987272727272728</v>
      </c>
      <c r="F59" s="1">
        <f t="shared" si="5"/>
        <v>0.15141818181818176</v>
      </c>
    </row>
    <row r="61" spans="1:28">
      <c r="A61" s="1" t="s">
        <v>179</v>
      </c>
      <c r="B61" s="1">
        <v>221.45679999999999</v>
      </c>
      <c r="C61" s="1">
        <v>433.071775</v>
      </c>
      <c r="D61" s="1">
        <v>347.73519999999996</v>
      </c>
      <c r="E61" s="1">
        <v>258.94569999999999</v>
      </c>
      <c r="F61" s="1">
        <v>328.49747500000001</v>
      </c>
    </row>
    <row r="63" spans="1:28">
      <c r="A63" s="26" t="s">
        <v>175</v>
      </c>
      <c r="B63" s="1">
        <f>B57/221.4568*1000</f>
        <v>0.2848903672901853</v>
      </c>
      <c r="C63" s="1">
        <f>C57/433.0718*1000</f>
        <v>0.53902462279087127</v>
      </c>
      <c r="D63" s="1">
        <f>D57/347.7352*1000</f>
        <v>0.50801456238696974</v>
      </c>
      <c r="E63" s="1">
        <f>E57/258.9457*1000</f>
        <v>0.43856158400636264</v>
      </c>
      <c r="F63" s="1">
        <f>F57/328.4975*1000</f>
        <v>0.49935346124814828</v>
      </c>
      <c r="L63" s="5"/>
      <c r="M63" s="5"/>
      <c r="N63" s="5"/>
      <c r="O63" s="5"/>
      <c r="P63" s="5"/>
    </row>
    <row r="64" spans="1:28">
      <c r="A64" s="26"/>
      <c r="B64" s="1">
        <f>B58/221.4568*1000</f>
        <v>0.25640133056116676</v>
      </c>
      <c r="C64" s="1">
        <f>C58/433.0718*1000</f>
        <v>0.5098881566940674</v>
      </c>
      <c r="D64" s="1">
        <f>D58/347.7352*1000</f>
        <v>0.50801456238696974</v>
      </c>
      <c r="E64" s="1">
        <f>E58/258.9457*1000</f>
        <v>0.46292611645116055</v>
      </c>
      <c r="F64" s="1">
        <f>F58/328.4975*1000</f>
        <v>0.4801475588924502</v>
      </c>
      <c r="L64" s="5"/>
      <c r="M64" s="5"/>
      <c r="N64" s="5"/>
      <c r="O64" s="5"/>
      <c r="P64" s="5"/>
    </row>
    <row r="65" spans="1:42">
      <c r="A65" s="26"/>
      <c r="B65" s="1">
        <f>B59/221.4568*1000</f>
        <v>0.22791229383214814</v>
      </c>
      <c r="C65" s="1">
        <f>C59/433.0718*1000</f>
        <v>0.46618345754886154</v>
      </c>
      <c r="D65" s="1">
        <f>D59/347.7352*1000</f>
        <v>0.54430131684318184</v>
      </c>
      <c r="E65" s="1">
        <f>E59/258.9457*1000</f>
        <v>0.46292611645116055</v>
      </c>
      <c r="F65" s="1">
        <f>F59/328.4975*1000</f>
        <v>0.46094165653675218</v>
      </c>
      <c r="L65" s="5"/>
      <c r="M65" s="5"/>
      <c r="N65" s="5"/>
      <c r="O65" s="5"/>
      <c r="P65" s="5"/>
    </row>
    <row r="67" spans="1:42">
      <c r="C67" s="1" t="s">
        <v>78</v>
      </c>
    </row>
    <row r="68" spans="1:42">
      <c r="C68" s="1" t="s">
        <v>176</v>
      </c>
    </row>
    <row r="69" spans="1:42">
      <c r="D69" s="1" t="s">
        <v>79</v>
      </c>
      <c r="E69" s="1" t="s">
        <v>80</v>
      </c>
      <c r="F69" s="1" t="s">
        <v>81</v>
      </c>
      <c r="G69" s="1" t="s">
        <v>82</v>
      </c>
      <c r="H69" s="1" t="s">
        <v>83</v>
      </c>
      <c r="J69" s="1" t="s">
        <v>84</v>
      </c>
      <c r="K69" s="1" t="s">
        <v>85</v>
      </c>
    </row>
    <row r="70" spans="1:42">
      <c r="H70" s="1" t="s">
        <v>86</v>
      </c>
      <c r="I70" s="1" t="s">
        <v>87</v>
      </c>
    </row>
    <row r="71" spans="1:42">
      <c r="B71" s="1" t="s">
        <v>64</v>
      </c>
      <c r="C71" s="1">
        <v>1</v>
      </c>
      <c r="D71" s="1">
        <v>3</v>
      </c>
      <c r="E71" s="1">
        <v>0.25640099999999999</v>
      </c>
      <c r="F71" s="1">
        <v>2.8489E-2</v>
      </c>
      <c r="G71" s="1">
        <v>1.64482E-2</v>
      </c>
      <c r="H71" s="1">
        <v>0.18563099999999999</v>
      </c>
      <c r="I71" s="1">
        <v>0.32717200000000002</v>
      </c>
      <c r="J71" s="1">
        <v>0.22789999999999999</v>
      </c>
      <c r="K71" s="1">
        <v>0.28489999999999999</v>
      </c>
    </row>
    <row r="72" spans="1:42">
      <c r="B72" s="1" t="s">
        <v>63</v>
      </c>
      <c r="C72" s="1">
        <v>2</v>
      </c>
      <c r="D72" s="1">
        <v>3</v>
      </c>
      <c r="E72" s="1">
        <v>0.50503200000000004</v>
      </c>
      <c r="F72" s="1">
        <v>3.6662599999999997E-2</v>
      </c>
      <c r="G72" s="1">
        <v>2.1167200000000001E-2</v>
      </c>
      <c r="H72" s="1">
        <v>0.41395700000000002</v>
      </c>
      <c r="I72" s="1">
        <v>0.59610700000000005</v>
      </c>
      <c r="J72" s="1">
        <v>0.4662</v>
      </c>
      <c r="K72" s="1">
        <v>0.53900000000000003</v>
      </c>
    </row>
    <row r="73" spans="1:42">
      <c r="B73" s="1" t="s">
        <v>63</v>
      </c>
      <c r="C73" s="1">
        <v>3</v>
      </c>
      <c r="D73" s="1">
        <v>3</v>
      </c>
      <c r="E73" s="1">
        <v>0.52010999999999996</v>
      </c>
      <c r="F73" s="1">
        <v>2.0950199999999999E-2</v>
      </c>
      <c r="G73" s="1">
        <v>1.20956E-2</v>
      </c>
      <c r="H73" s="1">
        <v>0.46806700000000001</v>
      </c>
      <c r="I73" s="1">
        <v>0.57215300000000002</v>
      </c>
      <c r="J73" s="1">
        <v>0.50800000000000001</v>
      </c>
      <c r="K73" s="1">
        <v>0.54430000000000001</v>
      </c>
    </row>
    <row r="74" spans="1:42">
      <c r="B74" s="1" t="s">
        <v>65</v>
      </c>
      <c r="C74" s="1">
        <v>4</v>
      </c>
      <c r="D74" s="1">
        <v>3</v>
      </c>
      <c r="E74" s="1">
        <v>0.45480500000000001</v>
      </c>
      <c r="F74" s="1">
        <v>1.40669E-2</v>
      </c>
      <c r="G74" s="1">
        <v>8.1215000000000002E-3</v>
      </c>
      <c r="H74" s="1">
        <v>0.41986099999999998</v>
      </c>
      <c r="I74" s="1">
        <v>0.48974899999999999</v>
      </c>
      <c r="J74" s="1">
        <v>0.43859999999999999</v>
      </c>
      <c r="K74" s="1">
        <v>0.46289999999999998</v>
      </c>
    </row>
    <row r="75" spans="1:42">
      <c r="B75" s="1" t="s">
        <v>178</v>
      </c>
      <c r="C75" s="1">
        <v>5</v>
      </c>
      <c r="D75" s="1">
        <v>3</v>
      </c>
      <c r="E75" s="1">
        <v>0.48014800000000002</v>
      </c>
      <c r="F75" s="1">
        <v>1.9205900000000001E-2</v>
      </c>
      <c r="G75" s="1">
        <v>1.1088499999999999E-2</v>
      </c>
      <c r="H75" s="1">
        <v>0.43243700000000002</v>
      </c>
      <c r="I75" s="1">
        <v>0.52785800000000005</v>
      </c>
      <c r="J75" s="1">
        <v>0.46089999999999998</v>
      </c>
      <c r="K75" s="1">
        <v>0.49940000000000001</v>
      </c>
    </row>
    <row r="76" spans="1:42">
      <c r="C76" s="1" t="s">
        <v>88</v>
      </c>
      <c r="D76" s="1">
        <v>15</v>
      </c>
      <c r="E76" s="1">
        <v>0.443299</v>
      </c>
      <c r="F76" s="1">
        <v>0.1016712</v>
      </c>
      <c r="G76" s="1">
        <v>2.6251400000000001E-2</v>
      </c>
      <c r="H76" s="1">
        <v>0.38699600000000001</v>
      </c>
      <c r="I76" s="1">
        <v>0.49960300000000002</v>
      </c>
      <c r="J76" s="1">
        <v>0.22789999999999999</v>
      </c>
      <c r="K76" s="1">
        <v>0.54430000000000001</v>
      </c>
    </row>
    <row r="78" spans="1:42">
      <c r="A78" s="7" t="s">
        <v>174</v>
      </c>
      <c r="B78" s="26" t="s">
        <v>164</v>
      </c>
      <c r="C78" s="26"/>
      <c r="D78" s="26"/>
      <c r="E78" s="26"/>
      <c r="F78" s="26"/>
      <c r="G78" s="26"/>
      <c r="I78" s="26" t="s">
        <v>166</v>
      </c>
      <c r="J78" s="26"/>
      <c r="K78" s="26"/>
      <c r="L78" s="26"/>
      <c r="M78" s="26"/>
      <c r="N78" s="26"/>
      <c r="P78" s="26" t="s">
        <v>237</v>
      </c>
      <c r="Q78" s="26"/>
      <c r="R78" s="26"/>
      <c r="S78" s="26"/>
      <c r="T78" s="26"/>
      <c r="U78" s="26"/>
      <c r="W78" s="26" t="s">
        <v>238</v>
      </c>
      <c r="X78" s="26"/>
      <c r="Y78" s="26"/>
      <c r="Z78" s="26"/>
      <c r="AA78" s="26"/>
      <c r="AB78" s="26"/>
      <c r="AD78" s="26" t="s">
        <v>239</v>
      </c>
      <c r="AE78" s="26"/>
      <c r="AF78" s="26"/>
      <c r="AG78" s="26"/>
      <c r="AH78" s="26"/>
      <c r="AI78" s="26"/>
    </row>
    <row r="79" spans="1:42">
      <c r="B79" s="1">
        <v>1</v>
      </c>
      <c r="C79" s="1">
        <v>2</v>
      </c>
      <c r="D79" s="1">
        <v>3</v>
      </c>
      <c r="E79" s="1">
        <v>4</v>
      </c>
      <c r="F79" s="1">
        <v>5</v>
      </c>
      <c r="G79" s="1">
        <v>6</v>
      </c>
      <c r="I79" s="1">
        <v>1</v>
      </c>
      <c r="J79" s="1">
        <v>2</v>
      </c>
      <c r="K79" s="1">
        <v>3</v>
      </c>
      <c r="L79" s="1">
        <v>4</v>
      </c>
      <c r="M79" s="1">
        <v>5</v>
      </c>
      <c r="N79" s="1">
        <v>6</v>
      </c>
      <c r="P79" s="1">
        <v>1</v>
      </c>
      <c r="Q79" s="1">
        <v>2</v>
      </c>
      <c r="R79" s="1">
        <v>3</v>
      </c>
      <c r="S79" s="1">
        <v>4</v>
      </c>
      <c r="T79" s="1">
        <v>5</v>
      </c>
      <c r="U79" s="1">
        <v>6</v>
      </c>
      <c r="W79" s="1">
        <v>1</v>
      </c>
      <c r="X79" s="1">
        <v>2</v>
      </c>
      <c r="Y79" s="1">
        <v>3</v>
      </c>
      <c r="Z79" s="1">
        <v>4</v>
      </c>
      <c r="AA79" s="1">
        <v>5</v>
      </c>
      <c r="AB79" s="1">
        <v>6</v>
      </c>
      <c r="AD79" s="1">
        <v>1</v>
      </c>
      <c r="AE79" s="1">
        <v>2</v>
      </c>
      <c r="AF79" s="1">
        <v>3</v>
      </c>
      <c r="AG79" s="1">
        <v>4</v>
      </c>
      <c r="AH79" s="1">
        <v>5</v>
      </c>
      <c r="AI79" s="1">
        <v>6</v>
      </c>
    </row>
    <row r="80" spans="1:42">
      <c r="A80" s="5">
        <v>0</v>
      </c>
      <c r="B80" s="6">
        <v>7675</v>
      </c>
      <c r="C80" s="6">
        <v>7724</v>
      </c>
      <c r="D80" s="6">
        <v>7754</v>
      </c>
      <c r="E80" s="6">
        <v>7892</v>
      </c>
      <c r="F80" s="6">
        <v>7838</v>
      </c>
      <c r="G80" s="6">
        <v>7849</v>
      </c>
      <c r="H80" s="1">
        <f>AVERAGE(B80:G80)</f>
        <v>7788.666666666667</v>
      </c>
      <c r="I80" s="6">
        <v>7597</v>
      </c>
      <c r="J80" s="6">
        <v>7518</v>
      </c>
      <c r="K80" s="6">
        <v>7626</v>
      </c>
      <c r="L80" s="6">
        <v>7566</v>
      </c>
      <c r="M80" s="6">
        <v>7715</v>
      </c>
      <c r="N80" s="6">
        <v>7647</v>
      </c>
      <c r="P80" s="6">
        <v>7083</v>
      </c>
      <c r="Q80" s="6">
        <v>7146</v>
      </c>
      <c r="R80" s="6">
        <v>6946</v>
      </c>
      <c r="S80" s="6">
        <v>7095</v>
      </c>
      <c r="T80" s="6">
        <v>7340</v>
      </c>
      <c r="U80" s="6">
        <v>7142</v>
      </c>
      <c r="W80" s="6">
        <v>7171</v>
      </c>
      <c r="X80" s="6">
        <v>7120</v>
      </c>
      <c r="Y80" s="6">
        <v>7019</v>
      </c>
      <c r="Z80" s="6">
        <v>7127</v>
      </c>
      <c r="AA80" s="6">
        <v>7189</v>
      </c>
      <c r="AB80" s="6">
        <v>7223</v>
      </c>
      <c r="AD80" s="6">
        <v>7261</v>
      </c>
      <c r="AE80" s="6">
        <v>7392</v>
      </c>
      <c r="AF80" s="6">
        <v>7317</v>
      </c>
      <c r="AG80" s="6">
        <v>7312</v>
      </c>
      <c r="AH80" s="6">
        <v>7542</v>
      </c>
      <c r="AI80" s="6">
        <v>7492</v>
      </c>
      <c r="AK80" s="6"/>
      <c r="AL80" s="6"/>
      <c r="AM80" s="6"/>
      <c r="AN80" s="6"/>
      <c r="AO80" s="6"/>
      <c r="AP80" s="6"/>
    </row>
    <row r="81" spans="1:42">
      <c r="A81" s="5">
        <v>20</v>
      </c>
      <c r="B81" s="6">
        <v>7670</v>
      </c>
      <c r="C81" s="6">
        <v>7706</v>
      </c>
      <c r="D81" s="6">
        <v>7829</v>
      </c>
      <c r="E81" s="6">
        <v>7919</v>
      </c>
      <c r="F81" s="6">
        <v>7850</v>
      </c>
      <c r="G81" s="6">
        <v>8126</v>
      </c>
      <c r="I81" s="6">
        <v>7459</v>
      </c>
      <c r="J81" s="6">
        <v>7528</v>
      </c>
      <c r="K81" s="6">
        <v>7492</v>
      </c>
      <c r="L81" s="6">
        <v>7438</v>
      </c>
      <c r="M81" s="6">
        <v>7770</v>
      </c>
      <c r="N81" s="6">
        <v>7603</v>
      </c>
      <c r="O81" s="6"/>
      <c r="P81" s="6">
        <v>6920</v>
      </c>
      <c r="Q81" s="6">
        <v>6881</v>
      </c>
      <c r="R81" s="6">
        <v>6726</v>
      </c>
      <c r="S81" s="6">
        <v>6702</v>
      </c>
      <c r="T81" s="6">
        <v>7167</v>
      </c>
      <c r="U81" s="6">
        <v>6838</v>
      </c>
      <c r="W81" s="6">
        <v>6887</v>
      </c>
      <c r="X81" s="6">
        <v>6827</v>
      </c>
      <c r="Y81" s="6">
        <v>6596</v>
      </c>
      <c r="Z81" s="6">
        <v>7005</v>
      </c>
      <c r="AA81" s="6">
        <v>6900</v>
      </c>
      <c r="AB81" s="6">
        <v>6956</v>
      </c>
      <c r="AD81" s="6">
        <v>6990</v>
      </c>
      <c r="AE81" s="6">
        <v>7117</v>
      </c>
      <c r="AF81" s="6">
        <v>6974</v>
      </c>
      <c r="AG81" s="6">
        <v>7099</v>
      </c>
      <c r="AH81" s="6">
        <v>7322</v>
      </c>
      <c r="AI81" s="6">
        <v>7246</v>
      </c>
      <c r="AK81" s="6"/>
      <c r="AL81" s="6"/>
      <c r="AM81" s="6"/>
      <c r="AN81" s="6"/>
      <c r="AO81" s="6"/>
      <c r="AP81" s="6"/>
    </row>
    <row r="82" spans="1:42">
      <c r="A82" s="5">
        <v>40</v>
      </c>
      <c r="B82" s="6">
        <v>8288</v>
      </c>
      <c r="C82" s="6">
        <v>8407</v>
      </c>
      <c r="D82" s="6">
        <v>8355</v>
      </c>
      <c r="E82" s="6">
        <v>8511</v>
      </c>
      <c r="F82" s="6">
        <v>8346</v>
      </c>
      <c r="G82" s="6">
        <v>8580</v>
      </c>
      <c r="I82" s="6">
        <v>8144</v>
      </c>
      <c r="J82" s="6">
        <v>8039</v>
      </c>
      <c r="K82" s="6">
        <v>8298</v>
      </c>
      <c r="L82" s="6">
        <v>8078</v>
      </c>
      <c r="M82" s="6">
        <v>8830</v>
      </c>
      <c r="N82" s="6">
        <v>8401</v>
      </c>
      <c r="O82" s="6"/>
      <c r="P82" s="6">
        <v>7743</v>
      </c>
      <c r="Q82" s="6">
        <v>7433</v>
      </c>
      <c r="R82" s="6">
        <v>7260</v>
      </c>
      <c r="S82" s="6">
        <v>7374</v>
      </c>
      <c r="T82" s="6">
        <v>7858</v>
      </c>
      <c r="U82" s="6">
        <v>7431</v>
      </c>
      <c r="W82" s="6">
        <v>7393</v>
      </c>
      <c r="X82" s="6">
        <v>7219</v>
      </c>
      <c r="Y82" s="6">
        <v>6931</v>
      </c>
      <c r="Z82" s="6">
        <v>7639</v>
      </c>
      <c r="AA82" s="6">
        <v>7532</v>
      </c>
      <c r="AB82" s="6">
        <v>7584</v>
      </c>
      <c r="AD82" s="6">
        <v>7676</v>
      </c>
      <c r="AE82" s="6">
        <v>7869</v>
      </c>
      <c r="AF82" s="6">
        <v>7545</v>
      </c>
      <c r="AG82" s="6">
        <v>7713</v>
      </c>
      <c r="AH82" s="6">
        <v>7824</v>
      </c>
      <c r="AI82" s="6">
        <v>7739</v>
      </c>
      <c r="AK82" s="6"/>
      <c r="AL82" s="6"/>
      <c r="AM82" s="6"/>
      <c r="AN82" s="6"/>
      <c r="AO82" s="6"/>
      <c r="AP82" s="6"/>
    </row>
    <row r="83" spans="1:42">
      <c r="A83" s="5">
        <v>60</v>
      </c>
      <c r="B83" s="6">
        <v>9108</v>
      </c>
      <c r="C83" s="6">
        <v>9112</v>
      </c>
      <c r="D83" s="6">
        <v>9258</v>
      </c>
      <c r="E83" s="6">
        <v>9462</v>
      </c>
      <c r="F83" s="6">
        <v>8967</v>
      </c>
      <c r="G83" s="6">
        <v>9296</v>
      </c>
      <c r="I83" s="6">
        <v>9010</v>
      </c>
      <c r="J83" s="6">
        <v>8974</v>
      </c>
      <c r="K83" s="6">
        <v>9049</v>
      </c>
      <c r="L83" s="6">
        <v>9063</v>
      </c>
      <c r="M83" s="6">
        <v>10193</v>
      </c>
      <c r="N83" s="6">
        <v>9543</v>
      </c>
      <c r="O83" s="6"/>
      <c r="P83" s="6">
        <v>8675</v>
      </c>
      <c r="Q83" s="6">
        <v>8550</v>
      </c>
      <c r="R83" s="6">
        <v>8024</v>
      </c>
      <c r="S83" s="6">
        <v>8269</v>
      </c>
      <c r="T83" s="6">
        <v>8864</v>
      </c>
      <c r="U83" s="6">
        <v>8275</v>
      </c>
      <c r="W83" s="6">
        <v>8063</v>
      </c>
      <c r="X83" s="6">
        <v>7864</v>
      </c>
      <c r="Y83" s="6">
        <v>7297</v>
      </c>
      <c r="Z83" s="6">
        <v>8293</v>
      </c>
      <c r="AA83" s="6">
        <v>8148</v>
      </c>
      <c r="AB83" s="6">
        <v>8517</v>
      </c>
      <c r="AD83" s="6">
        <v>8247</v>
      </c>
      <c r="AE83" s="6">
        <v>8756</v>
      </c>
      <c r="AF83" s="6">
        <v>8172</v>
      </c>
      <c r="AG83" s="6">
        <v>8318</v>
      </c>
      <c r="AH83" s="6">
        <v>8676</v>
      </c>
      <c r="AI83" s="6">
        <v>8246</v>
      </c>
      <c r="AK83" s="6"/>
      <c r="AL83" s="6"/>
      <c r="AM83" s="6"/>
      <c r="AN83" s="6"/>
      <c r="AO83" s="6"/>
      <c r="AP83" s="6"/>
    </row>
    <row r="84" spans="1:42">
      <c r="A84" s="5">
        <v>80</v>
      </c>
      <c r="B84" s="6">
        <v>10096</v>
      </c>
      <c r="C84" s="6">
        <v>10164</v>
      </c>
      <c r="D84" s="6">
        <v>10220</v>
      </c>
      <c r="E84" s="6">
        <v>10486</v>
      </c>
      <c r="F84" s="6">
        <v>9772</v>
      </c>
      <c r="G84" s="6">
        <v>10164</v>
      </c>
      <c r="I84" s="6">
        <v>10193</v>
      </c>
      <c r="J84" s="6">
        <v>10081</v>
      </c>
      <c r="K84" s="6">
        <v>10456</v>
      </c>
      <c r="L84" s="6">
        <v>10142</v>
      </c>
      <c r="M84" s="6">
        <v>12054</v>
      </c>
      <c r="N84" s="6">
        <v>10887</v>
      </c>
      <c r="O84" s="6"/>
      <c r="P84" s="6">
        <v>9802</v>
      </c>
      <c r="Q84" s="6">
        <v>9765</v>
      </c>
      <c r="R84" s="6">
        <v>9048</v>
      </c>
      <c r="S84" s="6">
        <v>9174</v>
      </c>
      <c r="T84" s="6">
        <v>10076</v>
      </c>
      <c r="U84" s="6">
        <v>9214</v>
      </c>
      <c r="W84" s="6">
        <v>8888</v>
      </c>
      <c r="X84" s="6">
        <v>8410</v>
      </c>
      <c r="Y84" s="6">
        <v>7744</v>
      </c>
      <c r="Z84" s="6">
        <v>9221</v>
      </c>
      <c r="AA84" s="6">
        <v>9029</v>
      </c>
      <c r="AB84" s="6">
        <v>9505</v>
      </c>
      <c r="AD84" s="6">
        <v>9220</v>
      </c>
      <c r="AE84" s="6">
        <v>9580</v>
      </c>
      <c r="AF84" s="6">
        <v>8906</v>
      </c>
      <c r="AG84" s="6">
        <v>8973</v>
      </c>
      <c r="AH84" s="6">
        <v>9699</v>
      </c>
      <c r="AI84" s="6">
        <v>9021</v>
      </c>
      <c r="AK84" s="6"/>
      <c r="AL84" s="6"/>
      <c r="AM84" s="6"/>
      <c r="AN84" s="6"/>
      <c r="AO84" s="6"/>
      <c r="AP84" s="6"/>
    </row>
    <row r="85" spans="1:42">
      <c r="A85" s="5">
        <v>100</v>
      </c>
      <c r="B85" s="6">
        <v>11348</v>
      </c>
      <c r="C85" s="6">
        <v>11322</v>
      </c>
      <c r="D85" s="6">
        <v>11408</v>
      </c>
      <c r="E85" s="6">
        <v>11831</v>
      </c>
      <c r="F85" s="6">
        <v>10657</v>
      </c>
      <c r="G85" s="6">
        <v>11281</v>
      </c>
      <c r="I85" s="6">
        <v>11624</v>
      </c>
      <c r="J85" s="6">
        <v>11426</v>
      </c>
      <c r="K85" s="6">
        <v>11855</v>
      </c>
      <c r="L85" s="6">
        <v>11546</v>
      </c>
      <c r="M85" s="6">
        <v>14266</v>
      </c>
      <c r="N85" s="6">
        <v>12554</v>
      </c>
      <c r="O85" s="6"/>
      <c r="P85" s="6">
        <v>11292</v>
      </c>
      <c r="Q85" s="6">
        <v>11192</v>
      </c>
      <c r="R85" s="6">
        <v>10127</v>
      </c>
      <c r="S85" s="6">
        <v>10453</v>
      </c>
      <c r="T85" s="6">
        <v>11664</v>
      </c>
      <c r="U85" s="6">
        <v>10425</v>
      </c>
      <c r="W85" s="6">
        <v>9701</v>
      </c>
      <c r="X85" s="6">
        <v>9212</v>
      </c>
      <c r="Y85" s="6">
        <v>8227</v>
      </c>
      <c r="Z85" s="6">
        <v>10345</v>
      </c>
      <c r="AA85" s="6">
        <v>9844</v>
      </c>
      <c r="AB85" s="6">
        <v>10759</v>
      </c>
      <c r="AD85" s="6">
        <v>10317</v>
      </c>
      <c r="AE85" s="6">
        <v>11223</v>
      </c>
      <c r="AF85" s="6">
        <v>9818</v>
      </c>
      <c r="AG85" s="6">
        <v>10042</v>
      </c>
      <c r="AH85" s="6">
        <v>10809</v>
      </c>
      <c r="AI85" s="6">
        <v>9883</v>
      </c>
      <c r="AK85" s="6"/>
      <c r="AL85" s="6"/>
      <c r="AM85" s="6"/>
      <c r="AN85" s="6"/>
      <c r="AO85" s="6"/>
      <c r="AP85" s="6"/>
    </row>
    <row r="86" spans="1:42">
      <c r="A86" s="5">
        <v>120</v>
      </c>
      <c r="B86" s="6">
        <v>12938</v>
      </c>
      <c r="C86" s="6">
        <v>12841</v>
      </c>
      <c r="D86" s="6">
        <v>12772</v>
      </c>
      <c r="E86" s="6">
        <v>13291</v>
      </c>
      <c r="F86" s="6">
        <v>11865</v>
      </c>
      <c r="G86" s="6">
        <v>12506</v>
      </c>
      <c r="I86" s="6">
        <v>13286</v>
      </c>
      <c r="J86" s="6">
        <v>13258</v>
      </c>
      <c r="K86" s="6">
        <v>13590</v>
      </c>
      <c r="L86" s="6">
        <v>13039</v>
      </c>
      <c r="M86" s="6">
        <v>16942</v>
      </c>
      <c r="N86" s="6">
        <v>14682</v>
      </c>
      <c r="O86" s="6"/>
      <c r="P86" s="6">
        <v>13345</v>
      </c>
      <c r="Q86" s="6">
        <v>12983</v>
      </c>
      <c r="R86" s="6">
        <v>11953</v>
      </c>
      <c r="S86" s="6">
        <v>11985</v>
      </c>
      <c r="T86" s="6">
        <v>13519</v>
      </c>
      <c r="U86" s="6">
        <v>11930</v>
      </c>
      <c r="W86" s="6">
        <v>10961</v>
      </c>
      <c r="X86" s="6">
        <v>10093</v>
      </c>
      <c r="Y86" s="6">
        <v>8943</v>
      </c>
      <c r="Z86" s="6">
        <v>11555</v>
      </c>
      <c r="AA86" s="6">
        <v>11048</v>
      </c>
      <c r="AB86" s="6">
        <v>12124</v>
      </c>
      <c r="AD86" s="6">
        <v>11486</v>
      </c>
      <c r="AE86" s="6">
        <v>12654</v>
      </c>
      <c r="AF86" s="6">
        <v>10959</v>
      </c>
      <c r="AG86" s="6">
        <v>11258</v>
      </c>
      <c r="AH86" s="6">
        <v>12123</v>
      </c>
      <c r="AI86" s="6">
        <v>10745</v>
      </c>
      <c r="AK86" s="6"/>
      <c r="AL86" s="6"/>
      <c r="AM86" s="6"/>
      <c r="AN86" s="6"/>
      <c r="AO86" s="6"/>
      <c r="AP86" s="6"/>
    </row>
    <row r="87" spans="1:42">
      <c r="A87" s="5">
        <v>140</v>
      </c>
      <c r="B87" s="6">
        <v>14907</v>
      </c>
      <c r="C87" s="6">
        <v>14796</v>
      </c>
      <c r="D87" s="6">
        <v>14340</v>
      </c>
      <c r="E87" s="6">
        <v>15049</v>
      </c>
      <c r="F87" s="6">
        <v>13001</v>
      </c>
      <c r="G87" s="6">
        <v>13948</v>
      </c>
      <c r="I87" s="6">
        <v>15474</v>
      </c>
      <c r="J87" s="6">
        <v>15212</v>
      </c>
      <c r="K87" s="6">
        <v>15816</v>
      </c>
      <c r="L87" s="6">
        <v>14845</v>
      </c>
      <c r="M87" s="6">
        <v>20219</v>
      </c>
      <c r="N87" s="6">
        <v>17237</v>
      </c>
      <c r="O87" s="6"/>
      <c r="P87" s="6">
        <v>15463</v>
      </c>
      <c r="Q87" s="6">
        <v>14977</v>
      </c>
      <c r="R87" s="6">
        <v>13729</v>
      </c>
      <c r="S87" s="6">
        <v>13887</v>
      </c>
      <c r="T87" s="6">
        <v>15614</v>
      </c>
      <c r="U87" s="6">
        <v>13596</v>
      </c>
      <c r="W87" s="6">
        <v>12457</v>
      </c>
      <c r="X87" s="6">
        <v>11150</v>
      </c>
      <c r="Y87" s="6">
        <v>9514</v>
      </c>
      <c r="Z87" s="6">
        <v>13070</v>
      </c>
      <c r="AA87" s="6">
        <v>12505</v>
      </c>
      <c r="AB87" s="6">
        <v>14002</v>
      </c>
      <c r="AD87" s="6">
        <v>13249</v>
      </c>
      <c r="AE87" s="6">
        <v>14553</v>
      </c>
      <c r="AF87" s="6">
        <v>12110</v>
      </c>
      <c r="AG87" s="6">
        <v>12382</v>
      </c>
      <c r="AH87" s="6">
        <v>13552</v>
      </c>
      <c r="AI87" s="6">
        <v>11960</v>
      </c>
      <c r="AK87" s="6"/>
      <c r="AL87" s="6"/>
      <c r="AM87" s="6"/>
      <c r="AN87" s="6"/>
      <c r="AO87" s="6"/>
      <c r="AP87" s="6"/>
    </row>
    <row r="88" spans="1:42">
      <c r="A88" s="5">
        <v>160</v>
      </c>
      <c r="B88" s="6">
        <v>17240</v>
      </c>
      <c r="C88" s="6">
        <v>16725</v>
      </c>
      <c r="D88" s="6">
        <v>16253</v>
      </c>
      <c r="E88" s="6">
        <v>17022</v>
      </c>
      <c r="F88" s="6">
        <v>14512</v>
      </c>
      <c r="G88" s="6">
        <v>15912</v>
      </c>
      <c r="I88" s="6">
        <v>17949</v>
      </c>
      <c r="J88" s="6">
        <v>17452</v>
      </c>
      <c r="K88" s="6">
        <v>18013</v>
      </c>
      <c r="L88" s="6">
        <v>16672</v>
      </c>
      <c r="M88" s="6">
        <v>24185</v>
      </c>
      <c r="N88" s="6">
        <v>20181</v>
      </c>
      <c r="O88" s="6"/>
      <c r="P88" s="6">
        <v>17692</v>
      </c>
      <c r="Q88" s="6">
        <v>17000</v>
      </c>
      <c r="R88" s="6">
        <v>15894</v>
      </c>
      <c r="S88" s="6">
        <v>15662</v>
      </c>
      <c r="T88" s="6">
        <v>17789</v>
      </c>
      <c r="U88" s="6">
        <v>15342</v>
      </c>
      <c r="W88" s="6">
        <v>14251</v>
      </c>
      <c r="X88" s="6">
        <v>12276</v>
      </c>
      <c r="Y88" s="6">
        <v>10409</v>
      </c>
      <c r="Z88" s="6">
        <v>14663</v>
      </c>
      <c r="AA88" s="6">
        <v>13810</v>
      </c>
      <c r="AB88" s="6">
        <v>15569</v>
      </c>
      <c r="AD88" s="6">
        <v>15020</v>
      </c>
      <c r="AE88" s="6">
        <v>16578</v>
      </c>
      <c r="AF88" s="6">
        <v>13535</v>
      </c>
      <c r="AG88" s="6">
        <v>13716</v>
      </c>
      <c r="AH88" s="6">
        <v>15276</v>
      </c>
      <c r="AI88" s="6">
        <v>13154</v>
      </c>
      <c r="AK88" s="6"/>
      <c r="AL88" s="6"/>
      <c r="AM88" s="6"/>
      <c r="AN88" s="6"/>
      <c r="AO88" s="6"/>
      <c r="AP88" s="6"/>
    </row>
    <row r="89" spans="1:42">
      <c r="A89" s="5">
        <v>180</v>
      </c>
      <c r="B89" s="6">
        <v>19340</v>
      </c>
      <c r="C89" s="6">
        <v>18889</v>
      </c>
      <c r="D89" s="6">
        <v>18326</v>
      </c>
      <c r="E89" s="6">
        <v>19222</v>
      </c>
      <c r="F89" s="6">
        <v>16210</v>
      </c>
      <c r="G89" s="6">
        <v>17901</v>
      </c>
      <c r="I89" s="6">
        <v>20717</v>
      </c>
      <c r="J89" s="6">
        <v>20021</v>
      </c>
      <c r="K89" s="6">
        <v>20466</v>
      </c>
      <c r="L89" s="6">
        <v>18690</v>
      </c>
      <c r="M89" s="6">
        <v>28209</v>
      </c>
      <c r="N89" s="6">
        <v>23326</v>
      </c>
      <c r="O89" s="6"/>
      <c r="P89" s="6">
        <v>20273</v>
      </c>
      <c r="Q89" s="6">
        <v>19282</v>
      </c>
      <c r="R89" s="6">
        <v>18207</v>
      </c>
      <c r="S89" s="6">
        <v>17831</v>
      </c>
      <c r="T89" s="6">
        <v>20451</v>
      </c>
      <c r="U89" s="6">
        <v>17431</v>
      </c>
      <c r="W89" s="6">
        <v>16200</v>
      </c>
      <c r="X89" s="6">
        <v>13835</v>
      </c>
      <c r="Y89" s="6">
        <v>11274</v>
      </c>
      <c r="Z89" s="6">
        <v>16467</v>
      </c>
      <c r="AA89" s="6">
        <v>15451</v>
      </c>
      <c r="AB89" s="6">
        <v>17799</v>
      </c>
      <c r="AD89" s="6">
        <v>17031</v>
      </c>
      <c r="AE89" s="6">
        <v>18896</v>
      </c>
      <c r="AF89" s="6">
        <v>15244</v>
      </c>
      <c r="AG89" s="6">
        <v>15373</v>
      </c>
      <c r="AH89" s="6">
        <v>17008</v>
      </c>
      <c r="AI89" s="6">
        <v>14805</v>
      </c>
      <c r="AK89" s="6"/>
      <c r="AL89" s="6"/>
      <c r="AM89" s="6"/>
      <c r="AN89" s="6"/>
      <c r="AO89" s="6"/>
      <c r="AP89" s="6"/>
    </row>
    <row r="91" spans="1:42">
      <c r="A91" s="5">
        <v>0</v>
      </c>
      <c r="B91" s="1">
        <f>B80/7788.667*100</f>
        <v>98.540610350911123</v>
      </c>
      <c r="C91" s="1">
        <f t="shared" ref="C91:AI97" si="6">C80/7788.667*100</f>
        <v>99.169729557060265</v>
      </c>
      <c r="D91" s="1">
        <f t="shared" si="6"/>
        <v>99.554904581233217</v>
      </c>
      <c r="E91" s="1">
        <f t="shared" si="6"/>
        <v>101.32670969242874</v>
      </c>
      <c r="F91" s="1">
        <f t="shared" si="6"/>
        <v>100.63339464891745</v>
      </c>
      <c r="G91" s="1">
        <f t="shared" si="6"/>
        <v>100.77462549111419</v>
      </c>
      <c r="H91" s="1">
        <f t="shared" si="6"/>
        <v>99.999995720277511</v>
      </c>
      <c r="I91" s="1">
        <f t="shared" si="6"/>
        <v>97.53915528806148</v>
      </c>
      <c r="J91" s="1">
        <f t="shared" si="6"/>
        <v>96.5248610577394</v>
      </c>
      <c r="K91" s="1">
        <f t="shared" si="6"/>
        <v>97.911491144761996</v>
      </c>
      <c r="L91" s="1">
        <f t="shared" si="6"/>
        <v>97.141141096416106</v>
      </c>
      <c r="M91" s="1">
        <f t="shared" si="6"/>
        <v>99.054177049808388</v>
      </c>
      <c r="N91" s="1">
        <f t="shared" si="6"/>
        <v>98.181113661683057</v>
      </c>
      <c r="P91" s="1">
        <f t="shared" si="6"/>
        <v>90.939823207231726</v>
      </c>
      <c r="Q91" s="1">
        <f t="shared" si="6"/>
        <v>91.748690757994908</v>
      </c>
      <c r="R91" s="1">
        <f t="shared" si="6"/>
        <v>89.180857263508628</v>
      </c>
      <c r="S91" s="1">
        <f t="shared" si="6"/>
        <v>91.093893216900909</v>
      </c>
      <c r="T91" s="1">
        <f t="shared" si="6"/>
        <v>94.239489247646617</v>
      </c>
      <c r="U91" s="1">
        <f t="shared" si="6"/>
        <v>91.69733408810518</v>
      </c>
      <c r="W91" s="1">
        <f t="shared" si="6"/>
        <v>92.069669944805696</v>
      </c>
      <c r="X91" s="1">
        <f t="shared" si="6"/>
        <v>91.414872403711698</v>
      </c>
      <c r="Y91" s="1">
        <f t="shared" si="6"/>
        <v>90.118116488996122</v>
      </c>
      <c r="Z91" s="1">
        <f t="shared" si="6"/>
        <v>91.504746576018718</v>
      </c>
      <c r="AA91" s="1">
        <f t="shared" si="6"/>
        <v>92.300774959309464</v>
      </c>
      <c r="AB91" s="1">
        <f t="shared" si="6"/>
        <v>92.73730665337213</v>
      </c>
      <c r="AD91" s="1">
        <f t="shared" si="6"/>
        <v>93.225195017324523</v>
      </c>
      <c r="AE91" s="1">
        <f t="shared" si="6"/>
        <v>94.907125956213051</v>
      </c>
      <c r="AF91" s="1">
        <f t="shared" si="6"/>
        <v>93.944188395780685</v>
      </c>
      <c r="AG91" s="1">
        <f t="shared" si="6"/>
        <v>93.879992558418522</v>
      </c>
      <c r="AH91" s="1">
        <f t="shared" si="6"/>
        <v>96.833001077077753</v>
      </c>
      <c r="AI91" s="1">
        <f t="shared" si="6"/>
        <v>96.191042703456191</v>
      </c>
    </row>
    <row r="92" spans="1:42">
      <c r="A92" s="5">
        <v>20</v>
      </c>
      <c r="B92" s="1">
        <f t="shared" ref="B92:B100" si="7">B81/7788.667*100</f>
        <v>98.476414513548974</v>
      </c>
      <c r="C92" s="1">
        <f t="shared" si="6"/>
        <v>98.938624542556511</v>
      </c>
      <c r="D92" s="1">
        <f t="shared" si="6"/>
        <v>100.51784214166557</v>
      </c>
      <c r="E92" s="1">
        <f t="shared" si="6"/>
        <v>101.67336721418441</v>
      </c>
      <c r="F92" s="1">
        <f t="shared" si="6"/>
        <v>100.78746465858663</v>
      </c>
      <c r="G92" s="1">
        <f t="shared" si="6"/>
        <v>104.33107488097771</v>
      </c>
      <c r="I92" s="1">
        <f t="shared" si="6"/>
        <v>95.767350176865946</v>
      </c>
      <c r="J92" s="1">
        <f t="shared" si="6"/>
        <v>96.653252732463713</v>
      </c>
      <c r="K92" s="1">
        <f t="shared" si="6"/>
        <v>96.191042703456191</v>
      </c>
      <c r="L92" s="1">
        <f t="shared" si="6"/>
        <v>95.497727659944886</v>
      </c>
      <c r="M92" s="1">
        <f t="shared" si="6"/>
        <v>99.760331260792128</v>
      </c>
      <c r="N92" s="1">
        <f t="shared" si="6"/>
        <v>97.616190292896064</v>
      </c>
      <c r="P92" s="1">
        <f t="shared" si="6"/>
        <v>88.847038909225418</v>
      </c>
      <c r="Q92" s="1">
        <f t="shared" si="6"/>
        <v>88.346311377800589</v>
      </c>
      <c r="R92" s="1">
        <f t="shared" si="6"/>
        <v>86.356240419573709</v>
      </c>
      <c r="S92" s="1">
        <f t="shared" si="6"/>
        <v>86.048100400235356</v>
      </c>
      <c r="T92" s="1">
        <f t="shared" si="6"/>
        <v>92.018313274915968</v>
      </c>
      <c r="U92" s="1">
        <f t="shared" si="6"/>
        <v>87.794227176486032</v>
      </c>
      <c r="W92" s="1">
        <f t="shared" si="6"/>
        <v>88.423346382635174</v>
      </c>
      <c r="X92" s="1">
        <f t="shared" si="6"/>
        <v>87.652996334289284</v>
      </c>
      <c r="Y92" s="1">
        <f t="shared" si="6"/>
        <v>84.687148648157631</v>
      </c>
      <c r="Z92" s="1">
        <f t="shared" si="6"/>
        <v>89.938368144382082</v>
      </c>
      <c r="AA92" s="1">
        <f t="shared" si="6"/>
        <v>88.590255559776793</v>
      </c>
      <c r="AB92" s="1">
        <f t="shared" si="6"/>
        <v>89.30924893823294</v>
      </c>
      <c r="AD92" s="1">
        <f t="shared" si="6"/>
        <v>89.745780632295606</v>
      </c>
      <c r="AE92" s="1">
        <f t="shared" si="6"/>
        <v>91.376354901294405</v>
      </c>
      <c r="AF92" s="1">
        <f t="shared" si="6"/>
        <v>89.540353952736709</v>
      </c>
      <c r="AG92" s="1">
        <f t="shared" si="6"/>
        <v>91.145249886790637</v>
      </c>
      <c r="AH92" s="1">
        <f t="shared" si="6"/>
        <v>94.008384233142834</v>
      </c>
      <c r="AI92" s="1">
        <f t="shared" si="6"/>
        <v>93.032607505238047</v>
      </c>
    </row>
    <row r="93" spans="1:42">
      <c r="A93" s="5">
        <v>40</v>
      </c>
      <c r="B93" s="1">
        <f t="shared" si="7"/>
        <v>106.4110200115116</v>
      </c>
      <c r="C93" s="1">
        <f t="shared" si="6"/>
        <v>107.93888094073094</v>
      </c>
      <c r="D93" s="1">
        <f t="shared" si="6"/>
        <v>107.27124423216449</v>
      </c>
      <c r="E93" s="1">
        <f t="shared" si="6"/>
        <v>109.27415435786381</v>
      </c>
      <c r="F93" s="1">
        <f t="shared" si="6"/>
        <v>107.15569172491261</v>
      </c>
      <c r="G93" s="1">
        <f t="shared" si="6"/>
        <v>110.16005691346156</v>
      </c>
      <c r="I93" s="1">
        <f t="shared" si="6"/>
        <v>104.56217989548146</v>
      </c>
      <c r="J93" s="1">
        <f t="shared" si="6"/>
        <v>103.21406731087617</v>
      </c>
      <c r="K93" s="1">
        <f t="shared" si="6"/>
        <v>106.53941168623591</v>
      </c>
      <c r="L93" s="1">
        <f t="shared" si="6"/>
        <v>103.71479484230099</v>
      </c>
      <c r="M93" s="1">
        <f t="shared" si="6"/>
        <v>113.36984878156942</v>
      </c>
      <c r="N93" s="1">
        <f t="shared" si="6"/>
        <v>107.86184593589634</v>
      </c>
      <c r="P93" s="1">
        <f t="shared" si="6"/>
        <v>99.413673739036469</v>
      </c>
      <c r="Q93" s="1">
        <f t="shared" si="6"/>
        <v>95.433531822582722</v>
      </c>
      <c r="R93" s="1">
        <f t="shared" si="6"/>
        <v>93.212355849852088</v>
      </c>
      <c r="S93" s="1">
        <f t="shared" si="6"/>
        <v>94.676020941709268</v>
      </c>
      <c r="T93" s="1">
        <f t="shared" si="6"/>
        <v>100.89017799836608</v>
      </c>
      <c r="U93" s="1">
        <f t="shared" si="6"/>
        <v>95.40785348763788</v>
      </c>
      <c r="W93" s="1">
        <f t="shared" si="6"/>
        <v>94.919965123685472</v>
      </c>
      <c r="X93" s="1">
        <f t="shared" si="6"/>
        <v>92.685949983482402</v>
      </c>
      <c r="Y93" s="1">
        <f t="shared" si="6"/>
        <v>88.988269751422152</v>
      </c>
      <c r="Z93" s="1">
        <f t="shared" si="6"/>
        <v>98.078400321903601</v>
      </c>
      <c r="AA93" s="1">
        <f t="shared" si="6"/>
        <v>96.704609402353441</v>
      </c>
      <c r="AB93" s="1">
        <f t="shared" si="6"/>
        <v>97.372246110919875</v>
      </c>
      <c r="AD93" s="1">
        <f t="shared" si="6"/>
        <v>98.553449518383559</v>
      </c>
      <c r="AE93" s="1">
        <f t="shared" si="6"/>
        <v>101.03140884056283</v>
      </c>
      <c r="AF93" s="1">
        <f t="shared" si="6"/>
        <v>96.871518579495046</v>
      </c>
      <c r="AG93" s="1">
        <f t="shared" si="6"/>
        <v>99.028498714863517</v>
      </c>
      <c r="AH93" s="1">
        <f t="shared" si="6"/>
        <v>100.45364630430342</v>
      </c>
      <c r="AI93" s="1">
        <f t="shared" si="6"/>
        <v>99.362317069146741</v>
      </c>
    </row>
    <row r="94" spans="1:42">
      <c r="A94" s="5">
        <v>60</v>
      </c>
      <c r="B94" s="1">
        <f t="shared" si="7"/>
        <v>116.93913733890535</v>
      </c>
      <c r="C94" s="1">
        <f t="shared" si="6"/>
        <v>116.99049400879508</v>
      </c>
      <c r="D94" s="1">
        <f t="shared" si="6"/>
        <v>118.86501245977006</v>
      </c>
      <c r="E94" s="1">
        <f t="shared" si="6"/>
        <v>121.48420262414608</v>
      </c>
      <c r="F94" s="1">
        <f t="shared" si="6"/>
        <v>115.12881472529253</v>
      </c>
      <c r="G94" s="1">
        <f t="shared" si="6"/>
        <v>119.35290082372245</v>
      </c>
      <c r="I94" s="1">
        <f t="shared" si="6"/>
        <v>115.68089892660707</v>
      </c>
      <c r="J94" s="1">
        <f t="shared" si="6"/>
        <v>115.21868889759955</v>
      </c>
      <c r="K94" s="1">
        <f t="shared" si="6"/>
        <v>116.1816264580319</v>
      </c>
      <c r="L94" s="1">
        <f t="shared" si="6"/>
        <v>116.36137480264594</v>
      </c>
      <c r="M94" s="1">
        <f t="shared" si="6"/>
        <v>130.86963404649345</v>
      </c>
      <c r="N94" s="1">
        <f t="shared" si="6"/>
        <v>122.52417518941303</v>
      </c>
      <c r="P94" s="1">
        <f t="shared" si="6"/>
        <v>111.37977782334254</v>
      </c>
      <c r="Q94" s="1">
        <f t="shared" si="6"/>
        <v>109.77488188928864</v>
      </c>
      <c r="R94" s="1">
        <f t="shared" si="6"/>
        <v>103.0214797987897</v>
      </c>
      <c r="S94" s="1">
        <f t="shared" si="6"/>
        <v>106.16707582953539</v>
      </c>
      <c r="T94" s="1">
        <f t="shared" si="6"/>
        <v>113.8063804756321</v>
      </c>
      <c r="U94" s="1">
        <f t="shared" si="6"/>
        <v>106.24411083436998</v>
      </c>
      <c r="W94" s="1">
        <f t="shared" si="6"/>
        <v>103.52220733021453</v>
      </c>
      <c r="X94" s="1">
        <f t="shared" si="6"/>
        <v>100.96721300320067</v>
      </c>
      <c r="Y94" s="1">
        <f t="shared" si="6"/>
        <v>93.68740504633206</v>
      </c>
      <c r="Z94" s="1">
        <f t="shared" si="6"/>
        <v>106.47521584887375</v>
      </c>
      <c r="AA94" s="1">
        <f t="shared" si="6"/>
        <v>104.61353656537121</v>
      </c>
      <c r="AB94" s="1">
        <f t="shared" si="6"/>
        <v>109.35118936269839</v>
      </c>
      <c r="AD94" s="1">
        <f t="shared" si="6"/>
        <v>105.8846141451419</v>
      </c>
      <c r="AE94" s="1">
        <f t="shared" si="6"/>
        <v>112.4197503886095</v>
      </c>
      <c r="AF94" s="1">
        <f t="shared" si="6"/>
        <v>104.92167658470954</v>
      </c>
      <c r="AG94" s="1">
        <f t="shared" si="6"/>
        <v>106.79619503568453</v>
      </c>
      <c r="AH94" s="1">
        <f t="shared" si="6"/>
        <v>111.39261699081497</v>
      </c>
      <c r="AI94" s="1">
        <f t="shared" si="6"/>
        <v>105.87177497766946</v>
      </c>
    </row>
    <row r="95" spans="1:42">
      <c r="A95" s="5">
        <v>80</v>
      </c>
      <c r="B95" s="1">
        <f t="shared" si="7"/>
        <v>129.6242348016676</v>
      </c>
      <c r="C95" s="1">
        <f t="shared" si="6"/>
        <v>130.49729818979296</v>
      </c>
      <c r="D95" s="1">
        <f t="shared" si="6"/>
        <v>131.21629156824909</v>
      </c>
      <c r="E95" s="1">
        <f t="shared" si="6"/>
        <v>134.63151011591586</v>
      </c>
      <c r="F95" s="1">
        <f t="shared" si="6"/>
        <v>125.46434454059982</v>
      </c>
      <c r="G95" s="1">
        <f t="shared" si="6"/>
        <v>130.49729818979296</v>
      </c>
      <c r="I95" s="1">
        <f t="shared" si="6"/>
        <v>130.86963404649345</v>
      </c>
      <c r="J95" s="1">
        <f t="shared" si="6"/>
        <v>129.43164728958112</v>
      </c>
      <c r="K95" s="1">
        <f t="shared" si="6"/>
        <v>134.24633509174291</v>
      </c>
      <c r="L95" s="1">
        <f t="shared" si="6"/>
        <v>130.21483650539943</v>
      </c>
      <c r="M95" s="1">
        <f t="shared" si="6"/>
        <v>154.76332471268833</v>
      </c>
      <c r="N95" s="1">
        <f t="shared" si="6"/>
        <v>139.78001627236085</v>
      </c>
      <c r="P95" s="1">
        <f t="shared" si="6"/>
        <v>125.84951956477275</v>
      </c>
      <c r="Q95" s="1">
        <f t="shared" si="6"/>
        <v>125.37447036829279</v>
      </c>
      <c r="R95" s="1">
        <f t="shared" si="6"/>
        <v>116.16878729055946</v>
      </c>
      <c r="S95" s="1">
        <f t="shared" si="6"/>
        <v>117.78652239208583</v>
      </c>
      <c r="T95" s="1">
        <f t="shared" si="6"/>
        <v>129.36745145221897</v>
      </c>
      <c r="U95" s="1">
        <f t="shared" si="6"/>
        <v>118.30008909098308</v>
      </c>
      <c r="W95" s="1">
        <f t="shared" si="6"/>
        <v>114.11452049497044</v>
      </c>
      <c r="X95" s="1">
        <f t="shared" si="6"/>
        <v>107.97739844314822</v>
      </c>
      <c r="Y95" s="1">
        <f t="shared" si="6"/>
        <v>99.426512906508904</v>
      </c>
      <c r="Z95" s="1">
        <f t="shared" si="6"/>
        <v>118.3899632632901</v>
      </c>
      <c r="AA95" s="1">
        <f t="shared" si="6"/>
        <v>115.92484310858326</v>
      </c>
      <c r="AB95" s="1">
        <f t="shared" si="6"/>
        <v>122.03628682546064</v>
      </c>
      <c r="AD95" s="1">
        <f t="shared" si="6"/>
        <v>118.37712409581766</v>
      </c>
      <c r="AE95" s="1">
        <f t="shared" si="6"/>
        <v>122.99922438589299</v>
      </c>
      <c r="AF95" s="1">
        <f t="shared" si="6"/>
        <v>114.3456255094742</v>
      </c>
      <c r="AG95" s="1">
        <f t="shared" si="6"/>
        <v>115.20584973012711</v>
      </c>
      <c r="AH95" s="1">
        <f t="shared" si="6"/>
        <v>124.52708531511232</v>
      </c>
      <c r="AI95" s="1">
        <f t="shared" si="6"/>
        <v>115.82212976880382</v>
      </c>
    </row>
    <row r="96" spans="1:42">
      <c r="A96" s="5">
        <v>100</v>
      </c>
      <c r="B96" s="1">
        <f t="shared" si="7"/>
        <v>145.69887247715175</v>
      </c>
      <c r="C96" s="1">
        <f t="shared" si="6"/>
        <v>145.36505412286851</v>
      </c>
      <c r="D96" s="1">
        <f t="shared" si="6"/>
        <v>146.4692225254976</v>
      </c>
      <c r="E96" s="1">
        <f t="shared" si="6"/>
        <v>151.90019036633612</v>
      </c>
      <c r="F96" s="1">
        <f t="shared" si="6"/>
        <v>136.82700775370162</v>
      </c>
      <c r="G96" s="1">
        <f t="shared" si="6"/>
        <v>144.83864825649883</v>
      </c>
      <c r="I96" s="1">
        <f t="shared" si="6"/>
        <v>149.24248269954282</v>
      </c>
      <c r="J96" s="1">
        <f t="shared" si="6"/>
        <v>146.70032754000138</v>
      </c>
      <c r="K96" s="1">
        <f t="shared" si="6"/>
        <v>152.20833038567446</v>
      </c>
      <c r="L96" s="1">
        <f t="shared" si="6"/>
        <v>148.24102763669316</v>
      </c>
      <c r="M96" s="1">
        <f t="shared" si="6"/>
        <v>183.16356316170661</v>
      </c>
      <c r="N96" s="1">
        <f t="shared" si="6"/>
        <v>161.18290844890402</v>
      </c>
      <c r="P96" s="1">
        <f t="shared" si="6"/>
        <v>144.97987909869556</v>
      </c>
      <c r="Q96" s="1">
        <f t="shared" si="6"/>
        <v>143.69596235145244</v>
      </c>
      <c r="R96" s="1">
        <f t="shared" si="6"/>
        <v>130.02224899331296</v>
      </c>
      <c r="S96" s="1">
        <f t="shared" si="6"/>
        <v>134.2078175893256</v>
      </c>
      <c r="T96" s="1">
        <f t="shared" si="6"/>
        <v>149.75604939844004</v>
      </c>
      <c r="U96" s="1">
        <f t="shared" si="6"/>
        <v>133.84832090009752</v>
      </c>
      <c r="W96" s="1">
        <f t="shared" si="6"/>
        <v>124.55276365005719</v>
      </c>
      <c r="X96" s="1">
        <f t="shared" si="6"/>
        <v>118.27441075603822</v>
      </c>
      <c r="Y96" s="1">
        <f t="shared" si="6"/>
        <v>105.62783079569327</v>
      </c>
      <c r="Z96" s="1">
        <f t="shared" si="6"/>
        <v>132.82118750230302</v>
      </c>
      <c r="AA96" s="1">
        <f t="shared" si="6"/>
        <v>126.38876459861488</v>
      </c>
      <c r="AB96" s="1">
        <f t="shared" si="6"/>
        <v>138.13660283588962</v>
      </c>
      <c r="AD96" s="1">
        <f t="shared" si="6"/>
        <v>132.46169081307494</v>
      </c>
      <c r="AE96" s="1">
        <f t="shared" si="6"/>
        <v>144.09397654309782</v>
      </c>
      <c r="AF96" s="1">
        <f t="shared" si="6"/>
        <v>126.05494624433166</v>
      </c>
      <c r="AG96" s="1">
        <f t="shared" si="6"/>
        <v>128.93091975815628</v>
      </c>
      <c r="AH96" s="1">
        <f t="shared" si="6"/>
        <v>138.7785612095112</v>
      </c>
      <c r="AI96" s="1">
        <f t="shared" si="6"/>
        <v>126.8894921300397</v>
      </c>
    </row>
    <row r="97" spans="1:35">
      <c r="A97" s="5">
        <v>120</v>
      </c>
      <c r="B97" s="1">
        <f t="shared" si="7"/>
        <v>166.11314875831769</v>
      </c>
      <c r="C97" s="1">
        <f t="shared" si="6"/>
        <v>164.86774951349184</v>
      </c>
      <c r="D97" s="1">
        <f t="shared" si="6"/>
        <v>163.98184695789405</v>
      </c>
      <c r="E97" s="1">
        <f t="shared" si="6"/>
        <v>170.64537487608598</v>
      </c>
      <c r="F97" s="1">
        <f t="shared" si="6"/>
        <v>152.33672206039876</v>
      </c>
      <c r="G97" s="1">
        <f t="shared" si="6"/>
        <v>160.56662841022731</v>
      </c>
      <c r="I97" s="1">
        <f t="shared" si="6"/>
        <v>170.58117903872383</v>
      </c>
      <c r="J97" s="1">
        <f t="shared" si="6"/>
        <v>170.22168234949575</v>
      </c>
      <c r="K97" s="1">
        <f t="shared" si="6"/>
        <v>174.48428595034298</v>
      </c>
      <c r="L97" s="1">
        <f t="shared" si="6"/>
        <v>167.40990467303325</v>
      </c>
      <c r="M97" s="1">
        <f t="shared" si="6"/>
        <v>217.52117531793309</v>
      </c>
      <c r="N97" s="1">
        <f t="shared" si="6"/>
        <v>188.50465683023808</v>
      </c>
      <c r="P97" s="1">
        <f t="shared" si="6"/>
        <v>171.33868991959727</v>
      </c>
      <c r="Q97" s="1">
        <f t="shared" si="6"/>
        <v>166.69091129457709</v>
      </c>
      <c r="R97" s="1">
        <f t="shared" ref="C97:AI100" si="8">R86/7788.667*100</f>
        <v>153.46656879797274</v>
      </c>
      <c r="S97" s="1">
        <f t="shared" si="8"/>
        <v>153.87742215709054</v>
      </c>
      <c r="T97" s="1">
        <f t="shared" si="8"/>
        <v>173.57270505980034</v>
      </c>
      <c r="U97" s="1">
        <f t="shared" si="8"/>
        <v>153.17126794610684</v>
      </c>
      <c r="W97" s="1">
        <f t="shared" si="8"/>
        <v>140.73011466532077</v>
      </c>
      <c r="X97" s="1">
        <f t="shared" si="8"/>
        <v>129.58571729925029</v>
      </c>
      <c r="Y97" s="1">
        <f t="shared" si="8"/>
        <v>114.82067470595416</v>
      </c>
      <c r="Z97" s="1">
        <f t="shared" si="8"/>
        <v>148.35658014394505</v>
      </c>
      <c r="AA97" s="1">
        <f t="shared" si="8"/>
        <v>141.84712223542232</v>
      </c>
      <c r="AB97" s="1">
        <f t="shared" si="8"/>
        <v>155.6620664357585</v>
      </c>
      <c r="AD97" s="1">
        <f t="shared" si="8"/>
        <v>147.47067758834726</v>
      </c>
      <c r="AE97" s="1">
        <f t="shared" si="8"/>
        <v>162.46682519614717</v>
      </c>
      <c r="AF97" s="1">
        <f t="shared" si="8"/>
        <v>140.7044363303759</v>
      </c>
      <c r="AG97" s="1">
        <f t="shared" si="8"/>
        <v>144.5433474046329</v>
      </c>
      <c r="AH97" s="1">
        <f t="shared" si="8"/>
        <v>155.64922726828607</v>
      </c>
      <c r="AI97" s="1">
        <f t="shared" si="8"/>
        <v>137.95685449127561</v>
      </c>
    </row>
    <row r="98" spans="1:35">
      <c r="A98" s="5">
        <v>140</v>
      </c>
      <c r="B98" s="1">
        <f t="shared" si="7"/>
        <v>191.39346951153516</v>
      </c>
      <c r="C98" s="1">
        <f t="shared" si="8"/>
        <v>189.96832192209524</v>
      </c>
      <c r="D98" s="1">
        <f t="shared" si="8"/>
        <v>184.11366155466652</v>
      </c>
      <c r="E98" s="1">
        <f t="shared" si="8"/>
        <v>193.21663129262041</v>
      </c>
      <c r="F98" s="1">
        <f t="shared" si="8"/>
        <v>166.92201630908085</v>
      </c>
      <c r="G98" s="1">
        <f t="shared" si="8"/>
        <v>179.08070790547342</v>
      </c>
      <c r="I98" s="1">
        <f t="shared" si="8"/>
        <v>198.67327746840374</v>
      </c>
      <c r="J98" s="1">
        <f t="shared" si="8"/>
        <v>195.30941559062674</v>
      </c>
      <c r="K98" s="1">
        <f t="shared" si="8"/>
        <v>203.06427274397532</v>
      </c>
      <c r="L98" s="1">
        <f t="shared" si="8"/>
        <v>190.59744112824438</v>
      </c>
      <c r="M98" s="1">
        <f t="shared" si="8"/>
        <v>259.59512712509081</v>
      </c>
      <c r="N98" s="1">
        <f t="shared" si="8"/>
        <v>221.30872972230034</v>
      </c>
      <c r="P98" s="1">
        <f t="shared" si="8"/>
        <v>198.53204662620703</v>
      </c>
      <c r="Q98" s="1">
        <f t="shared" si="8"/>
        <v>192.29221123460533</v>
      </c>
      <c r="R98" s="1">
        <f t="shared" si="8"/>
        <v>176.26893022901095</v>
      </c>
      <c r="S98" s="1">
        <f t="shared" si="8"/>
        <v>178.29751868965511</v>
      </c>
      <c r="T98" s="1">
        <f t="shared" si="8"/>
        <v>200.47076091454414</v>
      </c>
      <c r="U98" s="1">
        <f t="shared" si="8"/>
        <v>174.56132095517756</v>
      </c>
      <c r="W98" s="1">
        <f t="shared" si="8"/>
        <v>159.93750920407817</v>
      </c>
      <c r="X98" s="1">
        <f t="shared" si="8"/>
        <v>143.15671731761032</v>
      </c>
      <c r="Y98" s="1">
        <f t="shared" si="8"/>
        <v>122.15183933271251</v>
      </c>
      <c r="Z98" s="1">
        <f t="shared" si="8"/>
        <v>167.80791886467864</v>
      </c>
      <c r="AA98" s="1">
        <f t="shared" si="8"/>
        <v>160.55378924275487</v>
      </c>
      <c r="AB98" s="1">
        <f t="shared" si="8"/>
        <v>179.77402294898474</v>
      </c>
      <c r="AD98" s="1">
        <f t="shared" si="8"/>
        <v>170.10612984224386</v>
      </c>
      <c r="AE98" s="1">
        <f t="shared" si="8"/>
        <v>186.84840422629443</v>
      </c>
      <c r="AF98" s="1">
        <f t="shared" si="8"/>
        <v>155.48231809114446</v>
      </c>
      <c r="AG98" s="1">
        <f t="shared" si="8"/>
        <v>158.97457164364582</v>
      </c>
      <c r="AH98" s="1">
        <f t="shared" si="8"/>
        <v>173.99639758639057</v>
      </c>
      <c r="AI98" s="1">
        <f t="shared" si="8"/>
        <v>153.55644297027976</v>
      </c>
    </row>
    <row r="99" spans="1:35">
      <c r="A99" s="5">
        <v>160</v>
      </c>
      <c r="B99" s="1">
        <f t="shared" si="7"/>
        <v>221.34724722471765</v>
      </c>
      <c r="C99" s="1">
        <f t="shared" si="8"/>
        <v>214.73507597641546</v>
      </c>
      <c r="D99" s="1">
        <f t="shared" si="8"/>
        <v>208.67498892942785</v>
      </c>
      <c r="E99" s="1">
        <f t="shared" si="8"/>
        <v>218.54830871572761</v>
      </c>
      <c r="F99" s="1">
        <f t="shared" si="8"/>
        <v>186.32199835992475</v>
      </c>
      <c r="G99" s="1">
        <f t="shared" si="8"/>
        <v>204.29683282132874</v>
      </c>
      <c r="I99" s="1">
        <f t="shared" si="8"/>
        <v>230.4502169626715</v>
      </c>
      <c r="J99" s="1">
        <f t="shared" si="8"/>
        <v>224.0691507288731</v>
      </c>
      <c r="K99" s="1">
        <f t="shared" si="8"/>
        <v>231.27192368090715</v>
      </c>
      <c r="L99" s="1">
        <f t="shared" si="8"/>
        <v>214.0546001003766</v>
      </c>
      <c r="M99" s="1">
        <f t="shared" si="8"/>
        <v>310.51526532075388</v>
      </c>
      <c r="N99" s="1">
        <f t="shared" si="8"/>
        <v>259.10723876113843</v>
      </c>
      <c r="P99" s="1">
        <f t="shared" si="8"/>
        <v>227.15055092225666</v>
      </c>
      <c r="Q99" s="1">
        <f t="shared" si="8"/>
        <v>218.26584703133412</v>
      </c>
      <c r="R99" s="1">
        <f t="shared" si="8"/>
        <v>204.06572780682498</v>
      </c>
      <c r="S99" s="1">
        <f t="shared" si="8"/>
        <v>201.08704095322088</v>
      </c>
      <c r="T99" s="1">
        <f t="shared" si="8"/>
        <v>228.39595016708247</v>
      </c>
      <c r="U99" s="1">
        <f t="shared" si="8"/>
        <v>196.97850736204282</v>
      </c>
      <c r="W99" s="1">
        <f t="shared" si="8"/>
        <v>182.97097564962016</v>
      </c>
      <c r="X99" s="1">
        <f t="shared" si="8"/>
        <v>157.61361989156808</v>
      </c>
      <c r="Y99" s="1">
        <f t="shared" si="8"/>
        <v>133.64289422053864</v>
      </c>
      <c r="Z99" s="1">
        <f t="shared" si="8"/>
        <v>188.26071264826189</v>
      </c>
      <c r="AA99" s="1">
        <f t="shared" si="8"/>
        <v>177.30890279427788</v>
      </c>
      <c r="AB99" s="1">
        <f t="shared" si="8"/>
        <v>199.89299837828474</v>
      </c>
      <c r="AD99" s="1">
        <f t="shared" si="8"/>
        <v>192.84429543591989</v>
      </c>
      <c r="AE99" s="1">
        <f t="shared" si="8"/>
        <v>212.84771835796806</v>
      </c>
      <c r="AF99" s="1">
        <f t="shared" si="8"/>
        <v>173.77813173935922</v>
      </c>
      <c r="AG99" s="1">
        <f t="shared" si="8"/>
        <v>176.10202105186934</v>
      </c>
      <c r="AH99" s="1">
        <f t="shared" si="8"/>
        <v>196.13112230886233</v>
      </c>
      <c r="AI99" s="1">
        <f t="shared" si="8"/>
        <v>168.88640893236285</v>
      </c>
    </row>
    <row r="100" spans="1:35">
      <c r="A100" s="5">
        <v>180</v>
      </c>
      <c r="B100" s="1">
        <f t="shared" si="7"/>
        <v>248.3094989168236</v>
      </c>
      <c r="C100" s="1">
        <f t="shared" si="8"/>
        <v>242.51903438675706</v>
      </c>
      <c r="D100" s="1">
        <f t="shared" si="8"/>
        <v>235.29058309977816</v>
      </c>
      <c r="E100" s="1">
        <f t="shared" si="8"/>
        <v>246.79447715507669</v>
      </c>
      <c r="F100" s="1">
        <f t="shared" si="8"/>
        <v>208.12290472811327</v>
      </c>
      <c r="G100" s="1">
        <f t="shared" si="8"/>
        <v>229.83393692399483</v>
      </c>
      <c r="I100" s="1">
        <f t="shared" si="8"/>
        <v>265.98903252636165</v>
      </c>
      <c r="J100" s="1">
        <f t="shared" si="8"/>
        <v>257.05297196554943</v>
      </c>
      <c r="K100" s="1">
        <f t="shared" si="8"/>
        <v>262.76640149078139</v>
      </c>
      <c r="L100" s="1">
        <f t="shared" si="8"/>
        <v>239.96404005974318</v>
      </c>
      <c r="M100" s="1">
        <f t="shared" si="8"/>
        <v>362.18007522981787</v>
      </c>
      <c r="N100" s="1">
        <f t="shared" si="8"/>
        <v>299.48642046193527</v>
      </c>
      <c r="P100" s="1">
        <f t="shared" si="8"/>
        <v>260.2884421686021</v>
      </c>
      <c r="Q100" s="1">
        <f t="shared" si="8"/>
        <v>247.5648272034226</v>
      </c>
      <c r="R100" s="1">
        <f t="shared" si="8"/>
        <v>233.76272217055885</v>
      </c>
      <c r="S100" s="1">
        <f t="shared" si="8"/>
        <v>228.9351952009246</v>
      </c>
      <c r="T100" s="1">
        <f t="shared" si="8"/>
        <v>262.57381397869494</v>
      </c>
      <c r="U100" s="1">
        <f t="shared" si="8"/>
        <v>223.79952821195204</v>
      </c>
      <c r="W100" s="1">
        <f t="shared" si="8"/>
        <v>207.99451305338897</v>
      </c>
      <c r="X100" s="1">
        <f t="shared" si="8"/>
        <v>177.62988198108866</v>
      </c>
      <c r="Y100" s="1">
        <f t="shared" si="8"/>
        <v>144.74877408419181</v>
      </c>
      <c r="Z100" s="1">
        <f t="shared" si="8"/>
        <v>211.42257076852817</v>
      </c>
      <c r="AA100" s="1">
        <f t="shared" si="8"/>
        <v>198.37797661653784</v>
      </c>
      <c r="AB100" s="1">
        <f t="shared" si="8"/>
        <v>228.5243418418068</v>
      </c>
      <c r="AD100" s="1">
        <f t="shared" si="8"/>
        <v>218.66386122297948</v>
      </c>
      <c r="AE100" s="1">
        <f t="shared" si="8"/>
        <v>242.6089085590641</v>
      </c>
      <c r="AF100" s="1">
        <f t="shared" si="8"/>
        <v>195.72026894974454</v>
      </c>
      <c r="AG100" s="1">
        <f t="shared" si="8"/>
        <v>197.37652155368818</v>
      </c>
      <c r="AH100" s="1">
        <f t="shared" si="8"/>
        <v>218.36856037111355</v>
      </c>
      <c r="AI100" s="1">
        <f t="shared" si="8"/>
        <v>190.08387442934713</v>
      </c>
    </row>
    <row r="102" spans="1:35">
      <c r="B102" s="5"/>
      <c r="C102" s="5"/>
      <c r="D102" s="5"/>
      <c r="E102" s="5"/>
      <c r="F102" s="5"/>
      <c r="G102" s="5"/>
      <c r="I102" s="5"/>
      <c r="J102" s="5"/>
      <c r="K102" s="5"/>
      <c r="L102" s="5"/>
      <c r="M102" s="5"/>
      <c r="N102" s="5"/>
      <c r="P102" s="5"/>
      <c r="Q102" s="5"/>
      <c r="R102" s="5"/>
      <c r="S102" s="5"/>
      <c r="T102" s="5"/>
      <c r="U102" s="5"/>
      <c r="W102" s="5"/>
      <c r="X102" s="5"/>
      <c r="Y102" s="5"/>
      <c r="Z102" s="5"/>
      <c r="AA102" s="5"/>
      <c r="AB102" s="5"/>
      <c r="AD102" s="5"/>
      <c r="AE102" s="5"/>
      <c r="AF102" s="5"/>
      <c r="AG102" s="5"/>
      <c r="AH102" s="5"/>
      <c r="AI102" s="5"/>
    </row>
    <row r="103" spans="1:35">
      <c r="B103" s="5"/>
      <c r="C103" s="5"/>
      <c r="D103" s="5"/>
      <c r="E103" s="5"/>
      <c r="F103" s="5"/>
      <c r="G103" s="5"/>
      <c r="I103" s="5"/>
      <c r="J103" s="5"/>
      <c r="K103" s="5"/>
      <c r="L103" s="5"/>
      <c r="M103" s="5"/>
      <c r="N103" s="5"/>
      <c r="P103" s="5"/>
      <c r="Q103" s="5"/>
      <c r="R103" s="5"/>
      <c r="S103" s="5"/>
      <c r="T103" s="5"/>
      <c r="U103" s="5"/>
      <c r="W103" s="5"/>
      <c r="X103" s="5"/>
      <c r="Y103" s="5"/>
      <c r="Z103" s="5"/>
      <c r="AA103" s="5"/>
      <c r="AB103" s="5"/>
      <c r="AD103" s="5"/>
      <c r="AE103" s="5"/>
      <c r="AF103" s="5"/>
      <c r="AG103" s="5"/>
      <c r="AH103" s="5"/>
      <c r="AI103" s="5"/>
    </row>
    <row r="104" spans="1:35">
      <c r="B104" s="5"/>
      <c r="C104" s="5"/>
      <c r="D104" s="5"/>
      <c r="E104" s="5"/>
      <c r="F104" s="5"/>
      <c r="G104" s="5"/>
      <c r="I104" s="5"/>
      <c r="J104" s="5"/>
      <c r="K104" s="5"/>
      <c r="L104" s="5"/>
      <c r="M104" s="5"/>
      <c r="N104" s="5"/>
      <c r="P104" s="5"/>
      <c r="Q104" s="5"/>
      <c r="R104" s="5"/>
      <c r="S104" s="5"/>
      <c r="T104" s="5"/>
      <c r="U104" s="5"/>
      <c r="W104" s="5"/>
      <c r="X104" s="5"/>
      <c r="Y104" s="5"/>
      <c r="Z104" s="5"/>
      <c r="AA104" s="5"/>
      <c r="AB104" s="5"/>
      <c r="AD104" s="5"/>
      <c r="AE104" s="5"/>
      <c r="AF104" s="5"/>
      <c r="AG104" s="5"/>
      <c r="AH104" s="5"/>
      <c r="AI104" s="5"/>
    </row>
    <row r="105" spans="1:35">
      <c r="B105" s="5"/>
      <c r="C105" s="5"/>
      <c r="D105" s="5"/>
      <c r="E105" s="5"/>
      <c r="F105" s="5"/>
      <c r="G105" s="5"/>
      <c r="I105" s="5"/>
      <c r="J105" s="5"/>
      <c r="K105" s="5"/>
      <c r="L105" s="5"/>
      <c r="M105" s="5"/>
      <c r="N105" s="5"/>
      <c r="P105" s="5"/>
      <c r="Q105" s="5"/>
      <c r="R105" s="5"/>
      <c r="S105" s="5"/>
      <c r="T105" s="5"/>
      <c r="U105" s="5"/>
      <c r="W105" s="5"/>
      <c r="X105" s="5"/>
      <c r="Y105" s="5"/>
      <c r="Z105" s="5"/>
      <c r="AA105" s="5"/>
      <c r="AB105" s="5"/>
      <c r="AD105" s="5"/>
      <c r="AE105" s="5"/>
      <c r="AF105" s="5"/>
      <c r="AG105" s="5"/>
      <c r="AH105" s="5"/>
      <c r="AI105" s="5"/>
    </row>
    <row r="106" spans="1:35">
      <c r="B106" s="5"/>
      <c r="C106" s="5"/>
      <c r="D106" s="5"/>
      <c r="E106" s="5"/>
      <c r="F106" s="5"/>
      <c r="G106" s="5"/>
      <c r="I106" s="5"/>
      <c r="J106" s="5"/>
      <c r="K106" s="5"/>
      <c r="L106" s="5"/>
      <c r="M106" s="5"/>
      <c r="N106" s="5"/>
      <c r="P106" s="5"/>
      <c r="Q106" s="5"/>
      <c r="R106" s="5"/>
      <c r="S106" s="5"/>
      <c r="T106" s="5"/>
      <c r="U106" s="5"/>
      <c r="W106" s="5"/>
      <c r="X106" s="5"/>
      <c r="Y106" s="5"/>
      <c r="Z106" s="5"/>
      <c r="AA106" s="5"/>
      <c r="AB106" s="5"/>
      <c r="AD106" s="5"/>
      <c r="AE106" s="5"/>
      <c r="AF106" s="5"/>
      <c r="AG106" s="5"/>
      <c r="AH106" s="5"/>
      <c r="AI106" s="5"/>
    </row>
    <row r="107" spans="1:35">
      <c r="B107" s="5"/>
      <c r="C107" s="5"/>
      <c r="D107" s="5"/>
      <c r="E107" s="5"/>
      <c r="F107" s="5"/>
      <c r="G107" s="5"/>
      <c r="I107" s="5"/>
      <c r="J107" s="5"/>
      <c r="K107" s="5"/>
      <c r="L107" s="5"/>
      <c r="M107" s="5"/>
      <c r="N107" s="5"/>
      <c r="P107" s="5"/>
      <c r="Q107" s="5"/>
      <c r="R107" s="5"/>
      <c r="S107" s="5"/>
      <c r="T107" s="5"/>
      <c r="U107" s="5"/>
      <c r="W107" s="5"/>
      <c r="X107" s="5"/>
      <c r="Y107" s="5"/>
      <c r="Z107" s="5"/>
      <c r="AA107" s="5"/>
      <c r="AB107" s="5"/>
      <c r="AD107" s="5"/>
      <c r="AE107" s="5"/>
      <c r="AF107" s="5"/>
      <c r="AG107" s="5"/>
      <c r="AH107" s="5"/>
      <c r="AI107" s="5"/>
    </row>
    <row r="108" spans="1:35">
      <c r="B108" s="5"/>
      <c r="C108" s="5"/>
      <c r="D108" s="5"/>
      <c r="E108" s="5"/>
      <c r="F108" s="5"/>
      <c r="G108" s="5"/>
      <c r="I108" s="5"/>
      <c r="J108" s="5"/>
      <c r="K108" s="5"/>
      <c r="L108" s="5"/>
      <c r="M108" s="5"/>
      <c r="N108" s="5"/>
      <c r="P108" s="5"/>
      <c r="Q108" s="5"/>
      <c r="R108" s="5"/>
      <c r="S108" s="5"/>
      <c r="T108" s="5"/>
      <c r="U108" s="5"/>
      <c r="W108" s="5"/>
      <c r="X108" s="5"/>
      <c r="Y108" s="5"/>
      <c r="Z108" s="5"/>
      <c r="AA108" s="5"/>
      <c r="AB108" s="5"/>
      <c r="AD108" s="5"/>
      <c r="AE108" s="5"/>
      <c r="AF108" s="5"/>
      <c r="AG108" s="5"/>
      <c r="AH108" s="5"/>
      <c r="AI108" s="5"/>
    </row>
    <row r="109" spans="1:35">
      <c r="B109" s="5"/>
      <c r="C109" s="5"/>
      <c r="D109" s="5"/>
      <c r="E109" s="5"/>
      <c r="F109" s="5"/>
      <c r="G109" s="5"/>
      <c r="I109" s="5"/>
      <c r="J109" s="5"/>
      <c r="K109" s="5"/>
      <c r="L109" s="5"/>
      <c r="M109" s="5"/>
      <c r="N109" s="5"/>
      <c r="P109" s="5"/>
      <c r="Q109" s="5"/>
      <c r="R109" s="5"/>
      <c r="S109" s="5"/>
      <c r="T109" s="5"/>
      <c r="U109" s="5"/>
      <c r="W109" s="5"/>
      <c r="X109" s="5"/>
      <c r="Y109" s="5"/>
      <c r="Z109" s="5"/>
      <c r="AA109" s="5"/>
      <c r="AB109" s="5"/>
      <c r="AD109" s="5"/>
      <c r="AE109" s="5"/>
      <c r="AF109" s="5"/>
      <c r="AG109" s="5"/>
      <c r="AH109" s="5"/>
      <c r="AI109" s="5"/>
    </row>
    <row r="110" spans="1:35">
      <c r="B110" s="5"/>
      <c r="C110" s="5"/>
      <c r="D110" s="5"/>
      <c r="E110" s="5"/>
      <c r="F110" s="5"/>
      <c r="G110" s="5"/>
      <c r="I110" s="5"/>
      <c r="J110" s="5"/>
      <c r="K110" s="5"/>
      <c r="L110" s="5"/>
      <c r="M110" s="5"/>
      <c r="N110" s="5"/>
      <c r="P110" s="5"/>
      <c r="Q110" s="5"/>
      <c r="R110" s="5"/>
      <c r="S110" s="5"/>
      <c r="T110" s="5"/>
      <c r="U110" s="5"/>
      <c r="W110" s="5"/>
      <c r="X110" s="5"/>
      <c r="Y110" s="5"/>
      <c r="Z110" s="5"/>
      <c r="AA110" s="5"/>
      <c r="AB110" s="5"/>
      <c r="AD110" s="5"/>
      <c r="AE110" s="5"/>
      <c r="AF110" s="5"/>
      <c r="AG110" s="5"/>
      <c r="AH110" s="5"/>
      <c r="AI110" s="5"/>
    </row>
    <row r="111" spans="1:35">
      <c r="B111" s="5"/>
      <c r="C111" s="5"/>
      <c r="D111" s="5"/>
      <c r="E111" s="5"/>
      <c r="F111" s="5"/>
      <c r="G111" s="5"/>
      <c r="I111" s="5"/>
      <c r="J111" s="5"/>
      <c r="K111" s="5"/>
      <c r="L111" s="5"/>
      <c r="M111" s="5"/>
      <c r="N111" s="5"/>
      <c r="P111" s="5"/>
      <c r="Q111" s="5"/>
      <c r="R111" s="5"/>
      <c r="S111" s="5"/>
      <c r="T111" s="5"/>
      <c r="U111" s="5"/>
      <c r="W111" s="5"/>
      <c r="X111" s="5"/>
      <c r="Y111" s="5"/>
      <c r="Z111" s="5"/>
      <c r="AA111" s="5"/>
      <c r="AB111" s="5"/>
      <c r="AD111" s="5"/>
      <c r="AE111" s="5"/>
      <c r="AF111" s="5"/>
      <c r="AG111" s="5"/>
      <c r="AH111" s="5"/>
      <c r="AI111" s="5"/>
    </row>
  </sheetData>
  <mergeCells count="11">
    <mergeCell ref="A63:A65"/>
    <mergeCell ref="A13:A15"/>
    <mergeCell ref="B27:G27"/>
    <mergeCell ref="I27:N27"/>
    <mergeCell ref="P27:U27"/>
    <mergeCell ref="AD78:AI78"/>
    <mergeCell ref="W27:AB27"/>
    <mergeCell ref="B78:G78"/>
    <mergeCell ref="I78:N78"/>
    <mergeCell ref="P78:U78"/>
    <mergeCell ref="W78:AB78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0DACB-E444-EA4E-B7B6-8C608FC1169B}">
  <dimension ref="A1:O39"/>
  <sheetViews>
    <sheetView topLeftCell="A3" workbookViewId="0">
      <selection activeCell="C12" sqref="C12"/>
    </sheetView>
  </sheetViews>
  <sheetFormatPr baseColWidth="10" defaultRowHeight="16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>
      <c r="A2" s="1"/>
      <c r="B2" s="23" t="s">
        <v>240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26" t="s">
        <v>241</v>
      </c>
      <c r="C3" s="1">
        <v>4.4999999999999998E-2</v>
      </c>
      <c r="D3" s="1">
        <v>0.17299999999999999</v>
      </c>
      <c r="E3" s="1">
        <v>0.26600000000000001</v>
      </c>
      <c r="F3" s="1">
        <v>0.45200000000000001</v>
      </c>
      <c r="G3" s="1">
        <v>0.55300000000000005</v>
      </c>
      <c r="H3" s="1">
        <v>0.69099999999999995</v>
      </c>
      <c r="I3" s="1">
        <v>1.3360000000000001</v>
      </c>
      <c r="J3" s="1">
        <v>1.9650000000000001</v>
      </c>
      <c r="K3" s="1">
        <v>2.3199999999999998</v>
      </c>
      <c r="L3" s="1"/>
      <c r="M3" s="1"/>
      <c r="N3" s="1"/>
      <c r="O3" s="1"/>
    </row>
    <row r="4" spans="1:15">
      <c r="A4" s="1"/>
      <c r="B4" s="26"/>
      <c r="C4" s="1">
        <v>4.7E-2</v>
      </c>
      <c r="D4" s="1">
        <v>0.17399999999999999</v>
      </c>
      <c r="E4" s="1">
        <v>0.27</v>
      </c>
      <c r="F4" s="1">
        <v>0.45300000000000001</v>
      </c>
      <c r="G4" s="1">
        <v>0.56299999999999994</v>
      </c>
      <c r="H4" s="1">
        <v>0.70299999999999996</v>
      </c>
      <c r="I4" s="1">
        <v>1.353</v>
      </c>
      <c r="J4" s="1">
        <v>1.968</v>
      </c>
      <c r="K4" s="1">
        <v>2.343</v>
      </c>
      <c r="L4" s="1"/>
      <c r="M4" s="1"/>
      <c r="N4" s="1"/>
      <c r="O4" s="1"/>
    </row>
    <row r="5" spans="1:15">
      <c r="A5" s="1"/>
      <c r="B5" s="26"/>
      <c r="C5" s="1">
        <v>4.5999999999999999E-2</v>
      </c>
      <c r="D5" s="1">
        <v>0.17100000000000001</v>
      </c>
      <c r="E5" s="1">
        <v>0.26800000000000002</v>
      </c>
      <c r="F5" s="1">
        <v>0.45600000000000002</v>
      </c>
      <c r="G5" s="1">
        <v>0.55400000000000005</v>
      </c>
      <c r="H5" s="1">
        <v>0.69899999999999995</v>
      </c>
      <c r="I5" s="1">
        <v>1.343</v>
      </c>
      <c r="J5" s="1">
        <v>1.966</v>
      </c>
      <c r="K5" s="1">
        <v>2.3450000000000002</v>
      </c>
      <c r="L5" s="1"/>
      <c r="M5" s="1"/>
      <c r="N5" s="1"/>
      <c r="O5" s="1"/>
    </row>
    <row r="6" spans="1:15">
      <c r="A6" s="1"/>
      <c r="B6" s="22" t="s">
        <v>242</v>
      </c>
      <c r="C6" s="1">
        <f>AVERAGE(C3:C5)</f>
        <v>4.6000000000000006E-2</v>
      </c>
      <c r="D6" s="1">
        <f t="shared" ref="D6:K6" si="0">AVERAGE(D3:D5)</f>
        <v>0.17266666666666666</v>
      </c>
      <c r="E6" s="1">
        <f t="shared" si="0"/>
        <v>0.26800000000000002</v>
      </c>
      <c r="F6" s="1">
        <f t="shared" si="0"/>
        <v>0.45366666666666666</v>
      </c>
      <c r="G6" s="1">
        <f t="shared" si="0"/>
        <v>0.55666666666666675</v>
      </c>
      <c r="H6" s="1">
        <f t="shared" si="0"/>
        <v>0.69766666666666666</v>
      </c>
      <c r="I6" s="1">
        <f t="shared" si="0"/>
        <v>1.3440000000000001</v>
      </c>
      <c r="J6" s="1">
        <f t="shared" si="0"/>
        <v>1.9663333333333333</v>
      </c>
      <c r="K6" s="1">
        <f t="shared" si="0"/>
        <v>2.3360000000000003</v>
      </c>
      <c r="L6" s="1"/>
      <c r="M6" s="1"/>
      <c r="N6" s="1"/>
      <c r="O6" s="1"/>
    </row>
    <row r="7" spans="1:15">
      <c r="A7" s="1"/>
      <c r="B7" s="9" t="s">
        <v>243</v>
      </c>
      <c r="C7" s="10">
        <v>0</v>
      </c>
      <c r="D7" s="10">
        <v>4.0000000000000001E-3</v>
      </c>
      <c r="E7" s="10">
        <v>8.0000000000000002E-3</v>
      </c>
      <c r="F7" s="10">
        <v>1.2E-2</v>
      </c>
      <c r="G7" s="10">
        <v>1.6E-2</v>
      </c>
      <c r="H7" s="10">
        <v>0.02</v>
      </c>
      <c r="I7" s="10">
        <v>0.04</v>
      </c>
      <c r="J7" s="10">
        <v>0.06</v>
      </c>
      <c r="K7" s="10">
        <v>0.08</v>
      </c>
      <c r="L7" s="1"/>
      <c r="M7" s="1"/>
      <c r="N7" s="1"/>
      <c r="O7" s="1"/>
    </row>
    <row r="8" spans="1:15">
      <c r="A8" s="1"/>
      <c r="B8" s="9"/>
      <c r="C8" s="10"/>
      <c r="D8" s="10"/>
      <c r="E8" s="10"/>
      <c r="F8" s="10"/>
      <c r="G8" s="10"/>
      <c r="H8" s="10"/>
      <c r="I8" s="10"/>
      <c r="J8" s="10"/>
      <c r="K8" s="10"/>
      <c r="L8" s="1"/>
      <c r="M8" s="1"/>
      <c r="N8" s="1"/>
      <c r="O8" s="1"/>
    </row>
    <row r="9" spans="1:15" ht="18">
      <c r="A9" s="1"/>
      <c r="B9" s="24" t="s">
        <v>40</v>
      </c>
      <c r="C9" s="26" t="s">
        <v>244</v>
      </c>
      <c r="D9" s="26"/>
      <c r="E9" s="26"/>
      <c r="F9" s="26"/>
      <c r="G9" s="26"/>
      <c r="H9" s="26"/>
      <c r="I9" s="26"/>
      <c r="J9" s="26"/>
      <c r="K9" s="1"/>
      <c r="L9" s="1"/>
      <c r="M9" s="1"/>
      <c r="N9" s="1"/>
      <c r="O9" s="1"/>
    </row>
    <row r="10" spans="1:15">
      <c r="A10" s="1"/>
      <c r="B10" s="1"/>
      <c r="C10" s="1" t="s">
        <v>1</v>
      </c>
      <c r="D10" s="1" t="s">
        <v>2</v>
      </c>
      <c r="E10" s="1" t="s">
        <v>3</v>
      </c>
      <c r="F10" s="1" t="s">
        <v>4</v>
      </c>
      <c r="G10" s="1" t="s">
        <v>5</v>
      </c>
      <c r="H10" s="1" t="s">
        <v>6</v>
      </c>
      <c r="I10" s="1" t="s">
        <v>7</v>
      </c>
      <c r="J10" s="1" t="s">
        <v>8</v>
      </c>
      <c r="K10" s="1"/>
      <c r="L10" s="1"/>
      <c r="M10" s="1"/>
      <c r="N10" s="1"/>
      <c r="O10" s="1"/>
    </row>
    <row r="11" spans="1:15">
      <c r="A11" s="1"/>
      <c r="B11" s="26" t="s">
        <v>241</v>
      </c>
      <c r="C11" s="1">
        <v>0.36</v>
      </c>
      <c r="D11" s="1">
        <v>0.33900000000000002</v>
      </c>
      <c r="E11" s="1">
        <v>0.37</v>
      </c>
      <c r="F11" s="1">
        <v>0.36299999999999999</v>
      </c>
      <c r="G11" s="1">
        <v>0.35</v>
      </c>
      <c r="H11" s="1">
        <v>0.34899999999999998</v>
      </c>
      <c r="I11" s="1">
        <v>0.35499999999999998</v>
      </c>
      <c r="J11" s="1">
        <v>0.371</v>
      </c>
      <c r="K11" s="1"/>
      <c r="L11" s="1"/>
      <c r="M11" s="1"/>
      <c r="N11" s="1"/>
      <c r="O11" s="1"/>
    </row>
    <row r="12" spans="1:15">
      <c r="A12" s="1"/>
      <c r="B12" s="26"/>
      <c r="C12" s="1">
        <v>0.35399999999999998</v>
      </c>
      <c r="D12" s="1">
        <v>0.32700000000000001</v>
      </c>
      <c r="E12" s="1">
        <v>0.34200000000000003</v>
      </c>
      <c r="F12" s="1">
        <v>0.34799999999999998</v>
      </c>
      <c r="G12" s="1">
        <v>0.33400000000000002</v>
      </c>
      <c r="H12" s="1">
        <v>0.36499999999999999</v>
      </c>
      <c r="I12" s="1">
        <v>0.33600000000000002</v>
      </c>
      <c r="J12" s="1">
        <v>0.36499999999999999</v>
      </c>
      <c r="K12" s="1"/>
      <c r="L12" s="1"/>
      <c r="M12" s="1"/>
      <c r="N12" s="1"/>
      <c r="O12" s="1"/>
    </row>
    <row r="13" spans="1:15">
      <c r="A13" s="1"/>
      <c r="B13" s="26"/>
      <c r="C13" s="1">
        <v>0.35599999999999998</v>
      </c>
      <c r="D13" s="1">
        <v>0.34300000000000003</v>
      </c>
      <c r="E13" s="1">
        <v>0.35899999999999999</v>
      </c>
      <c r="F13" s="1">
        <v>0.34399999999999997</v>
      </c>
      <c r="G13" s="1">
        <v>0.33500000000000002</v>
      </c>
      <c r="H13" s="1">
        <v>0.35199999999999998</v>
      </c>
      <c r="I13" s="1">
        <v>0.33800000000000002</v>
      </c>
      <c r="J13" s="1">
        <v>0.35</v>
      </c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26" t="s">
        <v>245</v>
      </c>
      <c r="C15" s="1">
        <f>C11*0.0334-0.0025</f>
        <v>9.5239999999999995E-3</v>
      </c>
      <c r="D15" s="1">
        <f t="shared" ref="D15:J15" si="1">D11*0.0334-0.0025</f>
        <v>8.8225999999999999E-3</v>
      </c>
      <c r="E15" s="1">
        <f t="shared" si="1"/>
        <v>9.8579999999999987E-3</v>
      </c>
      <c r="F15" s="1">
        <f t="shared" si="1"/>
        <v>9.6241999999999994E-3</v>
      </c>
      <c r="G15" s="1">
        <f t="shared" si="1"/>
        <v>9.1899999999999985E-3</v>
      </c>
      <c r="H15" s="1">
        <f t="shared" si="1"/>
        <v>9.1565999999999991E-3</v>
      </c>
      <c r="I15" s="1">
        <f t="shared" si="1"/>
        <v>9.356999999999999E-3</v>
      </c>
      <c r="J15" s="1">
        <f t="shared" si="1"/>
        <v>9.8913999999999998E-3</v>
      </c>
      <c r="K15" s="1"/>
      <c r="L15" s="1"/>
      <c r="M15" s="1"/>
      <c r="N15" s="1"/>
      <c r="O15" s="1"/>
    </row>
    <row r="16" spans="1:15">
      <c r="A16" s="1"/>
      <c r="B16" s="26"/>
      <c r="C16" s="1">
        <f t="shared" ref="C16:J17" si="2">C12*0.0334-0.0025</f>
        <v>9.3235999999999979E-3</v>
      </c>
      <c r="D16" s="1">
        <f t="shared" si="2"/>
        <v>8.4218000000000001E-3</v>
      </c>
      <c r="E16" s="1">
        <f t="shared" si="2"/>
        <v>8.9227999999999998E-3</v>
      </c>
      <c r="F16" s="1">
        <f t="shared" si="2"/>
        <v>9.123199999999998E-3</v>
      </c>
      <c r="G16" s="1">
        <f t="shared" si="2"/>
        <v>8.6555999999999994E-3</v>
      </c>
      <c r="H16" s="1">
        <f t="shared" si="2"/>
        <v>9.6909999999999982E-3</v>
      </c>
      <c r="I16" s="1">
        <f t="shared" si="2"/>
        <v>8.7223999999999999E-3</v>
      </c>
      <c r="J16" s="1">
        <f t="shared" si="2"/>
        <v>9.6909999999999982E-3</v>
      </c>
      <c r="K16" s="1"/>
      <c r="L16" s="1"/>
      <c r="M16" s="1"/>
      <c r="N16" s="1"/>
      <c r="O16" s="1"/>
    </row>
    <row r="17" spans="1:15">
      <c r="A17" s="1"/>
      <c r="B17" s="26"/>
      <c r="C17" s="1">
        <f t="shared" si="2"/>
        <v>9.3903999999999984E-3</v>
      </c>
      <c r="D17" s="1">
        <f t="shared" si="2"/>
        <v>8.956200000000001E-3</v>
      </c>
      <c r="E17" s="1">
        <f t="shared" si="2"/>
        <v>9.4905999999999983E-3</v>
      </c>
      <c r="F17" s="1">
        <f t="shared" si="2"/>
        <v>8.9895999999999986E-3</v>
      </c>
      <c r="G17" s="1">
        <f t="shared" si="2"/>
        <v>8.6890000000000005E-3</v>
      </c>
      <c r="H17" s="1">
        <f t="shared" si="2"/>
        <v>9.2567999999999991E-3</v>
      </c>
      <c r="I17" s="1">
        <f t="shared" si="2"/>
        <v>8.7892000000000005E-3</v>
      </c>
      <c r="J17" s="1">
        <f t="shared" si="2"/>
        <v>9.1899999999999985E-3</v>
      </c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1"/>
      <c r="B19" s="26" t="s">
        <v>246</v>
      </c>
      <c r="C19" s="1">
        <f>C15*500</f>
        <v>4.7619999999999996</v>
      </c>
      <c r="D19" s="1">
        <f t="shared" ref="D19:J19" si="3">D15*500</f>
        <v>4.4112999999999998</v>
      </c>
      <c r="E19" s="1">
        <f t="shared" si="3"/>
        <v>4.9289999999999994</v>
      </c>
      <c r="F19" s="1">
        <f t="shared" si="3"/>
        <v>4.8121</v>
      </c>
      <c r="G19" s="1">
        <f t="shared" si="3"/>
        <v>4.5949999999999989</v>
      </c>
      <c r="H19" s="1">
        <f t="shared" si="3"/>
        <v>4.5782999999999996</v>
      </c>
      <c r="I19" s="1">
        <f t="shared" si="3"/>
        <v>4.6784999999999997</v>
      </c>
      <c r="J19" s="1">
        <f t="shared" si="3"/>
        <v>4.9456999999999995</v>
      </c>
      <c r="K19" s="1"/>
      <c r="L19" s="1"/>
      <c r="M19" s="1"/>
      <c r="N19" s="1"/>
      <c r="O19" s="1"/>
    </row>
    <row r="20" spans="1:15">
      <c r="A20" s="1"/>
      <c r="B20" s="26"/>
      <c r="C20" s="1">
        <f t="shared" ref="C20:J21" si="4">C16*500</f>
        <v>4.6617999999999986</v>
      </c>
      <c r="D20" s="1">
        <f t="shared" si="4"/>
        <v>4.2108999999999996</v>
      </c>
      <c r="E20" s="1">
        <f t="shared" si="4"/>
        <v>4.4614000000000003</v>
      </c>
      <c r="F20" s="1">
        <f t="shared" si="4"/>
        <v>4.5615999999999985</v>
      </c>
      <c r="G20" s="1">
        <f t="shared" si="4"/>
        <v>4.3277999999999999</v>
      </c>
      <c r="H20" s="1">
        <f t="shared" si="4"/>
        <v>4.8454999999999995</v>
      </c>
      <c r="I20" s="1">
        <f t="shared" si="4"/>
        <v>4.3612000000000002</v>
      </c>
      <c r="J20" s="1">
        <f t="shared" si="4"/>
        <v>4.8454999999999995</v>
      </c>
      <c r="K20" s="1"/>
      <c r="L20" s="1"/>
      <c r="M20" s="1"/>
      <c r="N20" s="1"/>
      <c r="O20" s="1"/>
    </row>
    <row r="21" spans="1:15">
      <c r="A21" s="1"/>
      <c r="B21" s="26"/>
      <c r="C21" s="1">
        <f t="shared" si="4"/>
        <v>4.6951999999999989</v>
      </c>
      <c r="D21" s="1">
        <f t="shared" si="4"/>
        <v>4.4781000000000004</v>
      </c>
      <c r="E21" s="1">
        <f t="shared" si="4"/>
        <v>4.7452999999999994</v>
      </c>
      <c r="F21" s="1">
        <f t="shared" si="4"/>
        <v>4.4947999999999997</v>
      </c>
      <c r="G21" s="1">
        <f t="shared" si="4"/>
        <v>4.3445</v>
      </c>
      <c r="H21" s="1">
        <f t="shared" si="4"/>
        <v>4.6283999999999992</v>
      </c>
      <c r="I21" s="1">
        <f t="shared" si="4"/>
        <v>4.3946000000000005</v>
      </c>
      <c r="J21" s="1">
        <f t="shared" si="4"/>
        <v>4.5949999999999989</v>
      </c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1"/>
      <c r="B23" s="26" t="s">
        <v>247</v>
      </c>
      <c r="C23" s="1">
        <f>C19/10*100</f>
        <v>47.62</v>
      </c>
      <c r="D23" s="1">
        <f t="shared" ref="D23:J23" si="5">D19/10*100</f>
        <v>44.113</v>
      </c>
      <c r="E23" s="1">
        <f t="shared" si="5"/>
        <v>49.289999999999992</v>
      </c>
      <c r="F23" s="1">
        <f t="shared" si="5"/>
        <v>48.121000000000002</v>
      </c>
      <c r="G23" s="1">
        <f t="shared" si="5"/>
        <v>45.949999999999989</v>
      </c>
      <c r="H23" s="1">
        <f t="shared" si="5"/>
        <v>45.782999999999994</v>
      </c>
      <c r="I23" s="1">
        <f t="shared" si="5"/>
        <v>46.784999999999997</v>
      </c>
      <c r="J23" s="1">
        <f t="shared" si="5"/>
        <v>49.456999999999994</v>
      </c>
      <c r="K23" s="1"/>
      <c r="L23" s="1"/>
      <c r="M23" s="1"/>
      <c r="N23" s="1"/>
      <c r="O23" s="1"/>
    </row>
    <row r="24" spans="1:15">
      <c r="A24" s="1"/>
      <c r="B24" s="26"/>
      <c r="C24" s="1">
        <f t="shared" ref="C24:J25" si="6">C20/10*100</f>
        <v>46.617999999999988</v>
      </c>
      <c r="D24" s="1">
        <f t="shared" si="6"/>
        <v>42.108999999999995</v>
      </c>
      <c r="E24" s="1">
        <f t="shared" si="6"/>
        <v>44.614000000000004</v>
      </c>
      <c r="F24" s="1">
        <f t="shared" si="6"/>
        <v>45.615999999999985</v>
      </c>
      <c r="G24" s="1">
        <f t="shared" si="6"/>
        <v>43.277999999999999</v>
      </c>
      <c r="H24" s="1">
        <f t="shared" si="6"/>
        <v>48.454999999999991</v>
      </c>
      <c r="I24" s="1">
        <f t="shared" si="6"/>
        <v>43.612000000000002</v>
      </c>
      <c r="J24" s="1">
        <f t="shared" si="6"/>
        <v>48.454999999999991</v>
      </c>
      <c r="K24" s="1"/>
      <c r="L24" s="1"/>
      <c r="M24" s="1"/>
      <c r="N24" s="1"/>
      <c r="O24" s="1"/>
    </row>
    <row r="25" spans="1:15">
      <c r="A25" s="1"/>
      <c r="B25" s="26"/>
      <c r="C25" s="1">
        <f t="shared" si="6"/>
        <v>46.951999999999991</v>
      </c>
      <c r="D25" s="1">
        <f t="shared" si="6"/>
        <v>44.781000000000006</v>
      </c>
      <c r="E25" s="1">
        <f t="shared" si="6"/>
        <v>47.452999999999996</v>
      </c>
      <c r="F25" s="1">
        <f t="shared" si="6"/>
        <v>44.948</v>
      </c>
      <c r="G25" s="1">
        <f t="shared" si="6"/>
        <v>43.445</v>
      </c>
      <c r="H25" s="1">
        <f t="shared" si="6"/>
        <v>46.283999999999992</v>
      </c>
      <c r="I25" s="1">
        <f t="shared" si="6"/>
        <v>43.946000000000005</v>
      </c>
      <c r="J25" s="1">
        <f t="shared" si="6"/>
        <v>45.949999999999989</v>
      </c>
      <c r="K25" s="1"/>
      <c r="L25" s="1"/>
      <c r="M25" s="1"/>
      <c r="N25" s="1"/>
      <c r="O25" s="1"/>
    </row>
    <row r="26" spans="1: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 t="s">
        <v>78</v>
      </c>
      <c r="D27" s="1"/>
      <c r="E27" s="1"/>
      <c r="F27" s="1"/>
      <c r="G27" s="1"/>
      <c r="H27" s="1"/>
      <c r="I27" s="1"/>
      <c r="J27" s="1"/>
      <c r="K27" s="1"/>
      <c r="M27" s="1"/>
      <c r="N27" s="1"/>
      <c r="O27" s="1"/>
    </row>
    <row r="28" spans="1:15">
      <c r="A28" s="1"/>
      <c r="B28" s="1"/>
      <c r="C28" s="1" t="s">
        <v>263</v>
      </c>
      <c r="D28" s="1"/>
      <c r="E28" s="1"/>
      <c r="F28" s="1"/>
      <c r="G28" s="1"/>
      <c r="H28" s="1"/>
      <c r="I28" s="1"/>
      <c r="J28" s="1"/>
      <c r="K28" s="1"/>
      <c r="M28" s="1"/>
      <c r="N28" s="1"/>
      <c r="O28" s="1"/>
    </row>
    <row r="29" spans="1:15">
      <c r="A29" s="1"/>
      <c r="B29" s="1"/>
      <c r="C29" s="1"/>
      <c r="D29" s="1" t="s">
        <v>79</v>
      </c>
      <c r="E29" s="1" t="s">
        <v>80</v>
      </c>
      <c r="F29" s="1" t="s">
        <v>81</v>
      </c>
      <c r="G29" s="1" t="s">
        <v>82</v>
      </c>
      <c r="H29" s="1" t="s">
        <v>83</v>
      </c>
      <c r="I29" s="1"/>
      <c r="J29" s="1" t="s">
        <v>84</v>
      </c>
      <c r="K29" s="1" t="s">
        <v>85</v>
      </c>
      <c r="M29" s="1"/>
      <c r="N29" s="1"/>
      <c r="O29" s="1"/>
    </row>
    <row r="30" spans="1:15">
      <c r="A30" s="1"/>
      <c r="B30" s="1"/>
      <c r="C30" s="1"/>
      <c r="D30" s="1"/>
      <c r="E30" s="1"/>
      <c r="F30" s="1"/>
      <c r="G30" s="1"/>
      <c r="H30" s="1" t="s">
        <v>86</v>
      </c>
      <c r="I30" s="1" t="s">
        <v>87</v>
      </c>
      <c r="J30" s="1"/>
      <c r="K30" s="1"/>
      <c r="M30" s="1"/>
      <c r="N30" s="1"/>
      <c r="O30" s="1"/>
    </row>
    <row r="31" spans="1:15">
      <c r="A31" s="1"/>
      <c r="B31" s="1" t="s">
        <v>259</v>
      </c>
      <c r="C31" s="1">
        <v>1</v>
      </c>
      <c r="D31" s="1">
        <v>3</v>
      </c>
      <c r="E31" s="25">
        <v>47.063299999999998</v>
      </c>
      <c r="F31" s="25">
        <v>0.51019000000000003</v>
      </c>
      <c r="G31" s="1">
        <v>0.29455999999999999</v>
      </c>
      <c r="H31" s="1">
        <v>45.795900000000003</v>
      </c>
      <c r="I31" s="1">
        <v>48.3307</v>
      </c>
      <c r="J31" s="1">
        <v>46.62</v>
      </c>
      <c r="K31" s="1">
        <v>47.62</v>
      </c>
      <c r="M31" s="1"/>
      <c r="N31" s="1"/>
      <c r="O31" s="1"/>
    </row>
    <row r="32" spans="1:15">
      <c r="A32" s="1"/>
      <c r="B32" s="1" t="s">
        <v>262</v>
      </c>
      <c r="C32" s="1">
        <v>2</v>
      </c>
      <c r="D32" s="1">
        <v>3</v>
      </c>
      <c r="E32" s="25">
        <v>43.667700000000004</v>
      </c>
      <c r="F32" s="25">
        <v>1.39055</v>
      </c>
      <c r="G32" s="1">
        <v>0.80284</v>
      </c>
      <c r="H32" s="1">
        <v>40.213299999999997</v>
      </c>
      <c r="I32" s="1">
        <v>47.122</v>
      </c>
      <c r="J32" s="1">
        <v>42.11</v>
      </c>
      <c r="K32" s="1">
        <v>44.78</v>
      </c>
      <c r="M32" s="1"/>
      <c r="N32" s="1"/>
      <c r="O32" s="1"/>
    </row>
    <row r="33" spans="1:15">
      <c r="A33" s="1"/>
      <c r="B33" s="1" t="s">
        <v>259</v>
      </c>
      <c r="C33" s="1">
        <v>3</v>
      </c>
      <c r="D33" s="1">
        <v>3</v>
      </c>
      <c r="E33" s="25">
        <v>46.729300000000002</v>
      </c>
      <c r="F33" s="25">
        <v>1.8621300000000001</v>
      </c>
      <c r="G33" s="1">
        <v>1.0750999999999999</v>
      </c>
      <c r="H33" s="1">
        <v>42.103499999999997</v>
      </c>
      <c r="I33" s="1">
        <v>51.3551</v>
      </c>
      <c r="J33" s="1">
        <v>44.61</v>
      </c>
      <c r="K33" s="1">
        <v>48.12</v>
      </c>
      <c r="M33" s="1"/>
      <c r="N33" s="1"/>
      <c r="O33" s="1"/>
    </row>
    <row r="34" spans="1:15">
      <c r="A34" s="1"/>
      <c r="B34" s="1" t="s">
        <v>260</v>
      </c>
      <c r="C34" s="1">
        <v>4</v>
      </c>
      <c r="D34" s="1">
        <v>3</v>
      </c>
      <c r="E34" s="25">
        <v>46.228299999999997</v>
      </c>
      <c r="F34" s="25">
        <v>1.6727799999999999</v>
      </c>
      <c r="G34" s="1">
        <v>0.96577999999999997</v>
      </c>
      <c r="H34" s="1">
        <v>42.072899999999997</v>
      </c>
      <c r="I34" s="1">
        <v>50.383800000000001</v>
      </c>
      <c r="J34" s="1">
        <v>44.95</v>
      </c>
      <c r="K34" s="1">
        <v>48.12</v>
      </c>
      <c r="M34" s="1"/>
      <c r="N34" s="1"/>
      <c r="O34" s="1"/>
    </row>
    <row r="35" spans="1:15">
      <c r="A35" s="1"/>
      <c r="B35" s="1" t="s">
        <v>261</v>
      </c>
      <c r="C35" s="1">
        <v>5</v>
      </c>
      <c r="D35" s="1">
        <v>3</v>
      </c>
      <c r="E35" s="25">
        <v>44.224299999999999</v>
      </c>
      <c r="F35" s="25">
        <v>1.4967999999999999</v>
      </c>
      <c r="G35" s="1">
        <v>0.86417999999999995</v>
      </c>
      <c r="H35" s="1">
        <v>40.506100000000004</v>
      </c>
      <c r="I35" s="1">
        <v>47.942599999999999</v>
      </c>
      <c r="J35" s="1">
        <v>43.28</v>
      </c>
      <c r="K35" s="1">
        <v>45.95</v>
      </c>
      <c r="M35" s="1"/>
      <c r="N35" s="1"/>
      <c r="O35" s="1"/>
    </row>
    <row r="36" spans="1:15">
      <c r="A36" s="1"/>
      <c r="B36" s="1" t="s">
        <v>259</v>
      </c>
      <c r="C36" s="1">
        <v>6</v>
      </c>
      <c r="D36" s="1">
        <v>3</v>
      </c>
      <c r="E36" s="25">
        <v>46.840699999999998</v>
      </c>
      <c r="F36" s="25">
        <v>1.42032</v>
      </c>
      <c r="G36" s="1">
        <v>0.82001999999999997</v>
      </c>
      <c r="H36" s="1">
        <v>43.312399999999997</v>
      </c>
      <c r="I36" s="1">
        <v>50.368899999999996</v>
      </c>
      <c r="J36" s="1">
        <v>45.78</v>
      </c>
      <c r="K36" s="1">
        <v>48.46</v>
      </c>
      <c r="M36" s="1"/>
      <c r="N36" s="1"/>
      <c r="O36" s="1"/>
    </row>
    <row r="37" spans="1:15">
      <c r="A37" s="1"/>
      <c r="B37" s="1" t="s">
        <v>261</v>
      </c>
      <c r="C37" s="1">
        <v>7</v>
      </c>
      <c r="D37" s="1">
        <v>3</v>
      </c>
      <c r="E37" s="25">
        <v>44.780999999999999</v>
      </c>
      <c r="F37" s="25">
        <v>1.74353</v>
      </c>
      <c r="G37" s="1">
        <v>1.0066299999999999</v>
      </c>
      <c r="H37" s="1">
        <v>40.449800000000003</v>
      </c>
      <c r="I37" s="1">
        <v>49.112200000000001</v>
      </c>
      <c r="J37" s="1">
        <v>43.61</v>
      </c>
      <c r="K37" s="1">
        <v>46.79</v>
      </c>
      <c r="M37" s="1"/>
      <c r="N37" s="1"/>
      <c r="O37" s="1"/>
    </row>
    <row r="38" spans="1:15">
      <c r="A38" s="1"/>
      <c r="B38" s="1" t="s">
        <v>258</v>
      </c>
      <c r="C38" s="1">
        <v>8</v>
      </c>
      <c r="D38" s="1">
        <v>3</v>
      </c>
      <c r="E38" s="25">
        <v>47.954000000000001</v>
      </c>
      <c r="F38" s="25">
        <v>1.8063800000000001</v>
      </c>
      <c r="G38" s="1">
        <v>1.04291</v>
      </c>
      <c r="H38" s="1">
        <v>43.466700000000003</v>
      </c>
      <c r="I38" s="1">
        <v>52.441299999999998</v>
      </c>
      <c r="J38" s="1">
        <v>45.95</v>
      </c>
      <c r="K38" s="1">
        <v>49.46</v>
      </c>
      <c r="M38" s="1"/>
      <c r="N38" s="1"/>
      <c r="O38" s="1"/>
    </row>
    <row r="39" spans="1:15">
      <c r="A39" s="1"/>
      <c r="B39" s="1"/>
      <c r="C39" s="1" t="s">
        <v>88</v>
      </c>
      <c r="D39" s="1">
        <v>24</v>
      </c>
      <c r="E39" s="25">
        <v>45.936100000000003</v>
      </c>
      <c r="F39" s="25">
        <v>1.9437500000000001</v>
      </c>
      <c r="G39" s="1">
        <v>0.39677000000000001</v>
      </c>
      <c r="H39" s="1">
        <v>45.115299999999998</v>
      </c>
      <c r="I39" s="1">
        <v>46.756900000000002</v>
      </c>
      <c r="J39" s="1">
        <v>42.11</v>
      </c>
      <c r="K39" s="1">
        <v>49.46</v>
      </c>
      <c r="M39" s="1"/>
      <c r="N39" s="1"/>
      <c r="O39" s="1"/>
    </row>
  </sheetData>
  <mergeCells count="6">
    <mergeCell ref="B23:B25"/>
    <mergeCell ref="B3:B5"/>
    <mergeCell ref="C9:J9"/>
    <mergeCell ref="B11:B13"/>
    <mergeCell ref="B15:B17"/>
    <mergeCell ref="B19:B21"/>
  </mergeCells>
  <phoneticPr fontId="1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Fig.1,Table1</vt:lpstr>
      <vt:lpstr>Fig.2</vt:lpstr>
      <vt:lpstr>Fig.3</vt:lpstr>
      <vt:lpstr>Fig.4</vt:lpstr>
      <vt:lpstr>Fig.5</vt:lpstr>
      <vt:lpstr>Fig.5E</vt:lpstr>
      <vt:lpstr>Table 2</vt:lpstr>
      <vt:lpstr>Fig.S1</vt:lpstr>
      <vt:lpstr>Table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2023-07-11T12:11:51Z</dcterms:created>
  <dcterms:modified xsi:type="dcterms:W3CDTF">2023-07-18T10:15:32Z</dcterms:modified>
</cp:coreProperties>
</file>