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FL8000U\Desktop\课题\论文\羰基清除\food function\大修\"/>
    </mc:Choice>
  </mc:AlternateContent>
  <xr:revisionPtr revIDLastSave="0" documentId="13_ncr:1_{D9675C64-1D96-46B8-B8BC-148D63E2C9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tal phenolic content" sheetId="21" r:id="rId1"/>
    <sheet name="Polyphenols composition" sheetId="20" r:id="rId2"/>
    <sheet name="Carbonyl scavenge capacity" sheetId="30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0" i="20" l="1"/>
  <c r="E340" i="20" s="1"/>
  <c r="C343" i="20"/>
  <c r="E343" i="20" s="1"/>
  <c r="C342" i="20"/>
  <c r="E342" i="20" s="1"/>
  <c r="C341" i="20"/>
  <c r="E341" i="20" s="1"/>
  <c r="C339" i="20"/>
  <c r="E339" i="20" s="1"/>
  <c r="C338" i="20"/>
  <c r="E338" i="20" s="1"/>
  <c r="C337" i="20"/>
  <c r="E337" i="20" s="1"/>
  <c r="C333" i="20"/>
  <c r="E333" i="20" s="1"/>
  <c r="C332" i="20"/>
  <c r="E332" i="20" s="1"/>
  <c r="C331" i="20"/>
  <c r="E331" i="20" s="1"/>
  <c r="C330" i="20"/>
  <c r="D330" i="20" s="1"/>
  <c r="C329" i="20"/>
  <c r="D329" i="20" s="1"/>
  <c r="C328" i="20"/>
  <c r="E328" i="20" s="1"/>
  <c r="C327" i="20"/>
  <c r="E327" i="20" s="1"/>
  <c r="C303" i="20"/>
  <c r="D303" i="20" s="1"/>
  <c r="C302" i="20"/>
  <c r="E302" i="20" s="1"/>
  <c r="C301" i="20"/>
  <c r="D301" i="20" s="1"/>
  <c r="C300" i="20"/>
  <c r="E300" i="20" s="1"/>
  <c r="C299" i="20"/>
  <c r="E299" i="20" s="1"/>
  <c r="C298" i="20"/>
  <c r="E298" i="20" s="1"/>
  <c r="C297" i="20"/>
  <c r="E297" i="20" s="1"/>
  <c r="C293" i="20"/>
  <c r="E293" i="20" s="1"/>
  <c r="C292" i="20"/>
  <c r="E292" i="20" s="1"/>
  <c r="C291" i="20"/>
  <c r="E291" i="20" s="1"/>
  <c r="C290" i="20"/>
  <c r="E290" i="20" s="1"/>
  <c r="C289" i="20"/>
  <c r="E289" i="20" s="1"/>
  <c r="C288" i="20"/>
  <c r="D288" i="20" s="1"/>
  <c r="C287" i="20"/>
  <c r="E287" i="20" s="1"/>
  <c r="C263" i="20"/>
  <c r="E263" i="20" s="1"/>
  <c r="C262" i="20"/>
  <c r="E262" i="20" s="1"/>
  <c r="C261" i="20"/>
  <c r="E261" i="20" s="1"/>
  <c r="C260" i="20"/>
  <c r="E260" i="20" s="1"/>
  <c r="C259" i="20"/>
  <c r="D259" i="20" s="1"/>
  <c r="C258" i="20"/>
  <c r="D258" i="20" s="1"/>
  <c r="C257" i="20"/>
  <c r="E257" i="20" s="1"/>
  <c r="C253" i="20"/>
  <c r="D253" i="20" s="1"/>
  <c r="C252" i="20"/>
  <c r="E252" i="20" s="1"/>
  <c r="C251" i="20"/>
  <c r="D251" i="20" s="1"/>
  <c r="C250" i="20"/>
  <c r="E250" i="20" s="1"/>
  <c r="C249" i="20"/>
  <c r="D249" i="20" s="1"/>
  <c r="C248" i="20"/>
  <c r="E248" i="20" s="1"/>
  <c r="C247" i="20"/>
  <c r="E247" i="20" s="1"/>
  <c r="C223" i="20"/>
  <c r="D223" i="20" s="1"/>
  <c r="E223" i="20" s="1"/>
  <c r="C222" i="20"/>
  <c r="D222" i="20" s="1"/>
  <c r="E222" i="20" s="1"/>
  <c r="C221" i="20"/>
  <c r="D221" i="20" s="1"/>
  <c r="E221" i="20" s="1"/>
  <c r="C220" i="20"/>
  <c r="D220" i="20" s="1"/>
  <c r="E220" i="20" s="1"/>
  <c r="C219" i="20"/>
  <c r="D219" i="20" s="1"/>
  <c r="E219" i="20" s="1"/>
  <c r="C189" i="20"/>
  <c r="D189" i="20" s="1"/>
  <c r="E189" i="20" s="1"/>
  <c r="C188" i="20"/>
  <c r="D188" i="20" s="1"/>
  <c r="E188" i="20" s="1"/>
  <c r="C187" i="20"/>
  <c r="D187" i="20" s="1"/>
  <c r="E187" i="20" s="1"/>
  <c r="C186" i="20"/>
  <c r="D186" i="20" s="1"/>
  <c r="E186" i="20" s="1"/>
  <c r="C185" i="20"/>
  <c r="D185" i="20" s="1"/>
  <c r="E185" i="20" s="1"/>
  <c r="C184" i="20"/>
  <c r="D184" i="20" s="1"/>
  <c r="E184" i="20" s="1"/>
  <c r="C180" i="20"/>
  <c r="D180" i="20" s="1"/>
  <c r="E180" i="20" s="1"/>
  <c r="C179" i="20"/>
  <c r="D179" i="20" s="1"/>
  <c r="E179" i="20" s="1"/>
  <c r="C178" i="20"/>
  <c r="D178" i="20" s="1"/>
  <c r="E178" i="20" s="1"/>
  <c r="C177" i="20"/>
  <c r="D177" i="20" s="1"/>
  <c r="E177" i="20" s="1"/>
  <c r="C176" i="20"/>
  <c r="D176" i="20" s="1"/>
  <c r="E176" i="20" s="1"/>
  <c r="C175" i="20"/>
  <c r="D175" i="20" s="1"/>
  <c r="E175" i="20" s="1"/>
  <c r="C153" i="20"/>
  <c r="D153" i="20" s="1"/>
  <c r="E153" i="20" s="1"/>
  <c r="C152" i="20"/>
  <c r="D152" i="20" s="1"/>
  <c r="E152" i="20" s="1"/>
  <c r="C151" i="20"/>
  <c r="D151" i="20" s="1"/>
  <c r="E151" i="20" s="1"/>
  <c r="C150" i="20"/>
  <c r="D150" i="20" s="1"/>
  <c r="E150" i="20" s="1"/>
  <c r="C149" i="20"/>
  <c r="D149" i="20" s="1"/>
  <c r="E149" i="20" s="1"/>
  <c r="C148" i="20"/>
  <c r="D148" i="20" s="1"/>
  <c r="E148" i="20" s="1"/>
  <c r="C144" i="20"/>
  <c r="D144" i="20" s="1"/>
  <c r="E144" i="20" s="1"/>
  <c r="C143" i="20"/>
  <c r="D143" i="20" s="1"/>
  <c r="E143" i="20" s="1"/>
  <c r="C142" i="20"/>
  <c r="D142" i="20" s="1"/>
  <c r="E142" i="20" s="1"/>
  <c r="C141" i="20"/>
  <c r="D141" i="20" s="1"/>
  <c r="E141" i="20" s="1"/>
  <c r="C140" i="20"/>
  <c r="D140" i="20" s="1"/>
  <c r="E140" i="20" s="1"/>
  <c r="C139" i="20"/>
  <c r="D139" i="20" s="1"/>
  <c r="E139" i="20" s="1"/>
  <c r="C116" i="20"/>
  <c r="D116" i="20" s="1"/>
  <c r="E116" i="20" s="1"/>
  <c r="C115" i="20"/>
  <c r="D115" i="20" s="1"/>
  <c r="E115" i="20" s="1"/>
  <c r="C114" i="20"/>
  <c r="D114" i="20" s="1"/>
  <c r="E114" i="20" s="1"/>
  <c r="C113" i="20"/>
  <c r="D113" i="20" s="1"/>
  <c r="E113" i="20" s="1"/>
  <c r="C112" i="20"/>
  <c r="D112" i="20" s="1"/>
  <c r="E112" i="20" s="1"/>
  <c r="C111" i="20"/>
  <c r="D111" i="20" s="1"/>
  <c r="E111" i="20" s="1"/>
  <c r="C110" i="20"/>
  <c r="D110" i="20" s="1"/>
  <c r="E110" i="20" s="1"/>
  <c r="C106" i="20"/>
  <c r="D106" i="20" s="1"/>
  <c r="E106" i="20" s="1"/>
  <c r="C105" i="20"/>
  <c r="D105" i="20" s="1"/>
  <c r="E105" i="20" s="1"/>
  <c r="C104" i="20"/>
  <c r="D104" i="20" s="1"/>
  <c r="E104" i="20" s="1"/>
  <c r="C103" i="20"/>
  <c r="D103" i="20" s="1"/>
  <c r="E103" i="20" s="1"/>
  <c r="C102" i="20"/>
  <c r="D102" i="20" s="1"/>
  <c r="E102" i="20" s="1"/>
  <c r="C101" i="20"/>
  <c r="D101" i="20" s="1"/>
  <c r="E101" i="20" s="1"/>
  <c r="C100" i="20"/>
  <c r="D100" i="20" s="1"/>
  <c r="E100" i="20" s="1"/>
  <c r="C215" i="20"/>
  <c r="D215" i="20" s="1"/>
  <c r="E215" i="20" s="1"/>
  <c r="C214" i="20"/>
  <c r="D214" i="20" s="1"/>
  <c r="E214" i="20" s="1"/>
  <c r="C213" i="20"/>
  <c r="D213" i="20" s="1"/>
  <c r="E213" i="20" s="1"/>
  <c r="C212" i="20"/>
  <c r="D212" i="20" s="1"/>
  <c r="E212" i="20" s="1"/>
  <c r="C211" i="20"/>
  <c r="D211" i="20" s="1"/>
  <c r="E211" i="20" s="1"/>
  <c r="C207" i="20"/>
  <c r="D207" i="20" s="1"/>
  <c r="E207" i="20" s="1"/>
  <c r="C206" i="20"/>
  <c r="D206" i="20" s="1"/>
  <c r="E206" i="20" s="1"/>
  <c r="C205" i="20"/>
  <c r="D205" i="20" s="1"/>
  <c r="E205" i="20" s="1"/>
  <c r="C204" i="20"/>
  <c r="D204" i="20" s="1"/>
  <c r="E204" i="20" s="1"/>
  <c r="C203" i="20"/>
  <c r="D203" i="20" s="1"/>
  <c r="E203" i="20" s="1"/>
  <c r="C318" i="20"/>
  <c r="E318" i="20" s="1"/>
  <c r="C317" i="20"/>
  <c r="E317" i="20" s="1"/>
  <c r="C278" i="20"/>
  <c r="E278" i="20" s="1"/>
  <c r="C277" i="20"/>
  <c r="E277" i="20" s="1"/>
  <c r="C238" i="20"/>
  <c r="E238" i="20" s="1"/>
  <c r="C237" i="20"/>
  <c r="E237" i="20" s="1"/>
  <c r="C323" i="20"/>
  <c r="E323" i="20" s="1"/>
  <c r="C322" i="20"/>
  <c r="E322" i="20" s="1"/>
  <c r="C321" i="20"/>
  <c r="E321" i="20" s="1"/>
  <c r="C320" i="20"/>
  <c r="E320" i="20" s="1"/>
  <c r="C319" i="20"/>
  <c r="E319" i="20" s="1"/>
  <c r="C283" i="20"/>
  <c r="E283" i="20" s="1"/>
  <c r="C282" i="20"/>
  <c r="E282" i="20" s="1"/>
  <c r="C281" i="20"/>
  <c r="E281" i="20" s="1"/>
  <c r="C280" i="20"/>
  <c r="E280" i="20" s="1"/>
  <c r="C279" i="20"/>
  <c r="E279" i="20" s="1"/>
  <c r="C243" i="20"/>
  <c r="E243" i="20" s="1"/>
  <c r="C242" i="20"/>
  <c r="E242" i="20" s="1"/>
  <c r="C241" i="20"/>
  <c r="E241" i="20" s="1"/>
  <c r="C240" i="20"/>
  <c r="E240" i="20" s="1"/>
  <c r="C239" i="20"/>
  <c r="E239" i="20" s="1"/>
  <c r="C171" i="20"/>
  <c r="D171" i="20" s="1"/>
  <c r="E171" i="20" s="1"/>
  <c r="C131" i="20"/>
  <c r="D131" i="20" s="1"/>
  <c r="E131" i="20" s="1"/>
  <c r="C130" i="20"/>
  <c r="D130" i="20" s="1"/>
  <c r="E130" i="20" s="1"/>
  <c r="C96" i="20"/>
  <c r="D96" i="20" s="1"/>
  <c r="E96" i="20" s="1"/>
  <c r="C95" i="20"/>
  <c r="D95" i="20" s="1"/>
  <c r="E95" i="20" s="1"/>
  <c r="C94" i="20"/>
  <c r="D94" i="20" s="1"/>
  <c r="E94" i="20" s="1"/>
  <c r="C93" i="20"/>
  <c r="D93" i="20" s="1"/>
  <c r="E93" i="20" s="1"/>
  <c r="C135" i="20"/>
  <c r="D135" i="20" s="1"/>
  <c r="E135" i="20" s="1"/>
  <c r="C170" i="20"/>
  <c r="D170" i="20" s="1"/>
  <c r="E170" i="20" s="1"/>
  <c r="C169" i="20"/>
  <c r="D169" i="20" s="1"/>
  <c r="E169" i="20" s="1"/>
  <c r="C168" i="20"/>
  <c r="D168" i="20" s="1"/>
  <c r="E168" i="20" s="1"/>
  <c r="C167" i="20"/>
  <c r="D167" i="20" s="1"/>
  <c r="E167" i="20" s="1"/>
  <c r="C166" i="20"/>
  <c r="D166" i="20" s="1"/>
  <c r="E166" i="20" s="1"/>
  <c r="C133" i="20"/>
  <c r="D133" i="20" s="1"/>
  <c r="E133" i="20" s="1"/>
  <c r="C134" i="20"/>
  <c r="D134" i="20" s="1"/>
  <c r="E134" i="20" s="1"/>
  <c r="C132" i="20"/>
  <c r="D132" i="20" s="1"/>
  <c r="E132" i="20" s="1"/>
  <c r="C92" i="20"/>
  <c r="D92" i="20" s="1"/>
  <c r="E92" i="20" s="1"/>
  <c r="C91" i="20"/>
  <c r="D91" i="20" s="1"/>
  <c r="E91" i="20" s="1"/>
  <c r="C90" i="20"/>
  <c r="D90" i="20" s="1"/>
  <c r="E90" i="20" s="1"/>
  <c r="C534" i="30"/>
  <c r="D534" i="30"/>
  <c r="B534" i="30"/>
  <c r="C526" i="30"/>
  <c r="D526" i="30"/>
  <c r="B526" i="30"/>
  <c r="C518" i="30"/>
  <c r="D518" i="30"/>
  <c r="B518" i="30"/>
  <c r="C510" i="30"/>
  <c r="D510" i="30"/>
  <c r="B510" i="30"/>
  <c r="C500" i="30"/>
  <c r="D500" i="30"/>
  <c r="B500" i="30"/>
  <c r="C492" i="30"/>
  <c r="D492" i="30"/>
  <c r="B492" i="30"/>
  <c r="C484" i="30"/>
  <c r="D484" i="30"/>
  <c r="B484" i="30"/>
  <c r="C476" i="30"/>
  <c r="D476" i="30"/>
  <c r="B476" i="30"/>
  <c r="C466" i="30"/>
  <c r="D466" i="30"/>
  <c r="B466" i="30"/>
  <c r="C458" i="30"/>
  <c r="D458" i="30"/>
  <c r="B458" i="30"/>
  <c r="C450" i="30"/>
  <c r="D450" i="30"/>
  <c r="B450" i="30"/>
  <c r="C442" i="30"/>
  <c r="D442" i="30"/>
  <c r="B442" i="30"/>
  <c r="C432" i="30"/>
  <c r="D432" i="30"/>
  <c r="B432" i="30"/>
  <c r="C424" i="30"/>
  <c r="D424" i="30"/>
  <c r="B424" i="30"/>
  <c r="C416" i="30"/>
  <c r="D416" i="30"/>
  <c r="B416" i="30"/>
  <c r="C408" i="30"/>
  <c r="D408" i="30"/>
  <c r="B408" i="30"/>
  <c r="C398" i="30"/>
  <c r="D398" i="30"/>
  <c r="B398" i="30"/>
  <c r="C390" i="30"/>
  <c r="D390" i="30"/>
  <c r="B390" i="30"/>
  <c r="C382" i="30"/>
  <c r="D382" i="30"/>
  <c r="B382" i="30"/>
  <c r="C374" i="30"/>
  <c r="D374" i="30"/>
  <c r="B374" i="30"/>
  <c r="C364" i="30"/>
  <c r="D364" i="30"/>
  <c r="B364" i="30"/>
  <c r="C356" i="30"/>
  <c r="D356" i="30"/>
  <c r="B356" i="30"/>
  <c r="C348" i="30"/>
  <c r="D348" i="30"/>
  <c r="B348" i="30"/>
  <c r="C340" i="30"/>
  <c r="D340" i="30"/>
  <c r="B340" i="30"/>
  <c r="C330" i="30"/>
  <c r="D330" i="30"/>
  <c r="B330" i="30"/>
  <c r="C322" i="30"/>
  <c r="D322" i="30"/>
  <c r="B322" i="30"/>
  <c r="C314" i="30"/>
  <c r="D314" i="30"/>
  <c r="B314" i="30"/>
  <c r="C306" i="30"/>
  <c r="D306" i="30"/>
  <c r="B306" i="30"/>
  <c r="C297" i="30"/>
  <c r="D297" i="30"/>
  <c r="B297" i="30"/>
  <c r="C289" i="30"/>
  <c r="D289" i="30"/>
  <c r="B289" i="30"/>
  <c r="C281" i="30"/>
  <c r="D281" i="30"/>
  <c r="B281" i="30"/>
  <c r="C273" i="30"/>
  <c r="D273" i="30"/>
  <c r="B273" i="30"/>
  <c r="C264" i="30"/>
  <c r="D264" i="30"/>
  <c r="B264" i="30"/>
  <c r="C256" i="30"/>
  <c r="D256" i="30"/>
  <c r="B256" i="30"/>
  <c r="C248" i="30"/>
  <c r="D248" i="30"/>
  <c r="B248" i="30"/>
  <c r="C240" i="30"/>
  <c r="D240" i="30"/>
  <c r="B240" i="30"/>
  <c r="C231" i="30"/>
  <c r="D231" i="30"/>
  <c r="B231" i="30"/>
  <c r="C223" i="30"/>
  <c r="D223" i="30"/>
  <c r="B223" i="30"/>
  <c r="C215" i="30"/>
  <c r="D215" i="30"/>
  <c r="B215" i="30"/>
  <c r="C207" i="30"/>
  <c r="D207" i="30"/>
  <c r="B207" i="30"/>
  <c r="C122" i="20" l="1"/>
  <c r="C119" i="20"/>
  <c r="C121" i="20"/>
  <c r="C124" i="20"/>
  <c r="C120" i="20"/>
  <c r="C123" i="20"/>
  <c r="C230" i="20"/>
  <c r="B331" i="30"/>
  <c r="B434" i="30"/>
  <c r="B249" i="30"/>
  <c r="C125" i="20"/>
  <c r="C227" i="20"/>
  <c r="C269" i="20"/>
  <c r="B226" i="20"/>
  <c r="C308" i="20"/>
  <c r="B311" i="20"/>
  <c r="C309" i="20"/>
  <c r="C350" i="20"/>
  <c r="C311" i="20"/>
  <c r="C352" i="20"/>
  <c r="B230" i="20"/>
  <c r="B269" i="20"/>
  <c r="B352" i="20"/>
  <c r="C351" i="20"/>
  <c r="B351" i="20"/>
  <c r="B350" i="20"/>
  <c r="B347" i="20"/>
  <c r="C347" i="20"/>
  <c r="C346" i="20"/>
  <c r="B346" i="20"/>
  <c r="B309" i="20"/>
  <c r="B308" i="20"/>
  <c r="B306" i="20"/>
  <c r="C306" i="20"/>
  <c r="B271" i="20"/>
  <c r="C271" i="20"/>
  <c r="C266" i="20"/>
  <c r="B266" i="20"/>
  <c r="C229" i="20"/>
  <c r="B229" i="20"/>
  <c r="C228" i="20"/>
  <c r="B228" i="20"/>
  <c r="C226" i="20"/>
  <c r="B227" i="20"/>
  <c r="D248" i="20"/>
  <c r="E258" i="20"/>
  <c r="B267" i="20" s="1"/>
  <c r="D293" i="20"/>
  <c r="E259" i="20"/>
  <c r="D260" i="20"/>
  <c r="D290" i="20"/>
  <c r="E301" i="20"/>
  <c r="B310" i="20" s="1"/>
  <c r="D328" i="20"/>
  <c r="D300" i="20"/>
  <c r="E329" i="20"/>
  <c r="D289" i="20"/>
  <c r="E330" i="20"/>
  <c r="E253" i="20"/>
  <c r="D298" i="20"/>
  <c r="E288" i="20"/>
  <c r="D291" i="20"/>
  <c r="E303" i="20"/>
  <c r="C312" i="20" s="1"/>
  <c r="D333" i="20"/>
  <c r="D261" i="20"/>
  <c r="D341" i="20"/>
  <c r="E251" i="20"/>
  <c r="D262" i="20"/>
  <c r="D331" i="20"/>
  <c r="D338" i="20"/>
  <c r="D342" i="20"/>
  <c r="D332" i="20"/>
  <c r="D339" i="20"/>
  <c r="D337" i="20"/>
  <c r="D340" i="20"/>
  <c r="D343" i="20"/>
  <c r="D327" i="20"/>
  <c r="D299" i="20"/>
  <c r="D302" i="20"/>
  <c r="D297" i="20"/>
  <c r="D292" i="20"/>
  <c r="D287" i="20"/>
  <c r="D257" i="20"/>
  <c r="D263" i="20"/>
  <c r="E249" i="20"/>
  <c r="D252" i="20"/>
  <c r="D247" i="20"/>
  <c r="D250" i="20"/>
  <c r="B194" i="20"/>
  <c r="C157" i="20"/>
  <c r="B192" i="20"/>
  <c r="B195" i="20"/>
  <c r="C196" i="20"/>
  <c r="B193" i="20"/>
  <c r="C193" i="20"/>
  <c r="C197" i="20"/>
  <c r="B197" i="20"/>
  <c r="B196" i="20"/>
  <c r="C194" i="20"/>
  <c r="C195" i="20"/>
  <c r="C192" i="20"/>
  <c r="C158" i="20"/>
  <c r="B158" i="20"/>
  <c r="C161" i="20"/>
  <c r="B161" i="20"/>
  <c r="B160" i="20"/>
  <c r="C160" i="20"/>
  <c r="B159" i="20"/>
  <c r="C159" i="20"/>
  <c r="B156" i="20"/>
  <c r="C156" i="20"/>
  <c r="B157" i="20"/>
  <c r="B122" i="20"/>
  <c r="B123" i="20"/>
  <c r="B124" i="20"/>
  <c r="B121" i="20"/>
  <c r="B120" i="20"/>
  <c r="B119" i="20"/>
  <c r="B125" i="20"/>
  <c r="D317" i="20"/>
  <c r="D238" i="20"/>
  <c r="D277" i="20"/>
  <c r="D323" i="20"/>
  <c r="D237" i="20"/>
  <c r="D283" i="20"/>
  <c r="D322" i="20"/>
  <c r="D243" i="20"/>
  <c r="D282" i="20"/>
  <c r="D321" i="20"/>
  <c r="D242" i="20"/>
  <c r="D281" i="20"/>
  <c r="D320" i="20"/>
  <c r="D241" i="20"/>
  <c r="D280" i="20"/>
  <c r="D319" i="20"/>
  <c r="D240" i="20"/>
  <c r="D279" i="20"/>
  <c r="D318" i="20"/>
  <c r="D239" i="20"/>
  <c r="D278" i="20"/>
  <c r="B535" i="30"/>
  <c r="B536" i="30"/>
  <c r="B528" i="30"/>
  <c r="B527" i="30"/>
  <c r="B520" i="30"/>
  <c r="B519" i="30"/>
  <c r="B511" i="30"/>
  <c r="B512" i="30"/>
  <c r="B502" i="30"/>
  <c r="B501" i="30"/>
  <c r="B494" i="30"/>
  <c r="B493" i="30"/>
  <c r="B485" i="30"/>
  <c r="B486" i="30"/>
  <c r="B478" i="30"/>
  <c r="B477" i="30"/>
  <c r="B467" i="30"/>
  <c r="B468" i="30"/>
  <c r="B460" i="30"/>
  <c r="B459" i="30"/>
  <c r="B451" i="30"/>
  <c r="B452" i="30"/>
  <c r="B443" i="30"/>
  <c r="B444" i="30"/>
  <c r="B433" i="30"/>
  <c r="B426" i="30"/>
  <c r="B425" i="30"/>
  <c r="B418" i="30"/>
  <c r="B417" i="30"/>
  <c r="B409" i="30"/>
  <c r="B410" i="30"/>
  <c r="B399" i="30"/>
  <c r="B400" i="30"/>
  <c r="B391" i="30"/>
  <c r="B392" i="30"/>
  <c r="B384" i="30"/>
  <c r="B383" i="30"/>
  <c r="B365" i="30"/>
  <c r="B366" i="30"/>
  <c r="B358" i="30"/>
  <c r="B357" i="30"/>
  <c r="B350" i="30"/>
  <c r="B349" i="30"/>
  <c r="B342" i="30"/>
  <c r="B341" i="30"/>
  <c r="B376" i="30"/>
  <c r="B375" i="30"/>
  <c r="B332" i="30"/>
  <c r="B324" i="30"/>
  <c r="B323" i="30"/>
  <c r="B316" i="30"/>
  <c r="B315" i="30"/>
  <c r="B307" i="30"/>
  <c r="B308" i="30"/>
  <c r="B299" i="30"/>
  <c r="B298" i="30"/>
  <c r="B291" i="30"/>
  <c r="B290" i="30"/>
  <c r="B283" i="30"/>
  <c r="B282" i="30"/>
  <c r="B274" i="30"/>
  <c r="B275" i="30"/>
  <c r="B258" i="30"/>
  <c r="B257" i="30"/>
  <c r="B266" i="30"/>
  <c r="B265" i="30"/>
  <c r="B250" i="30"/>
  <c r="B242" i="30"/>
  <c r="B241" i="30"/>
  <c r="B232" i="30"/>
  <c r="B233" i="30"/>
  <c r="B225" i="30"/>
  <c r="B224" i="30"/>
  <c r="B216" i="30"/>
  <c r="B217" i="30"/>
  <c r="B208" i="30"/>
  <c r="B209" i="30"/>
  <c r="C267" i="20" l="1"/>
  <c r="C310" i="20"/>
  <c r="B349" i="20"/>
  <c r="C349" i="20"/>
  <c r="B348" i="20"/>
  <c r="C348" i="20"/>
  <c r="B312" i="20"/>
  <c r="B307" i="20"/>
  <c r="C307" i="20"/>
  <c r="B272" i="20"/>
  <c r="C272" i="20"/>
  <c r="B270" i="20"/>
  <c r="C270" i="20"/>
  <c r="C268" i="20"/>
  <c r="B268" i="20"/>
  <c r="C197" i="30" l="1"/>
  <c r="D197" i="30"/>
  <c r="B197" i="30"/>
  <c r="C189" i="30"/>
  <c r="D189" i="30"/>
  <c r="B189" i="30"/>
  <c r="C181" i="30"/>
  <c r="D181" i="30"/>
  <c r="B181" i="30"/>
  <c r="C173" i="30"/>
  <c r="D173" i="30"/>
  <c r="B173" i="30"/>
  <c r="C164" i="30"/>
  <c r="D164" i="30"/>
  <c r="B164" i="30"/>
  <c r="C156" i="30"/>
  <c r="D156" i="30"/>
  <c r="B156" i="30"/>
  <c r="C148" i="30"/>
  <c r="D148" i="30"/>
  <c r="B148" i="30"/>
  <c r="C140" i="30"/>
  <c r="D140" i="30"/>
  <c r="B140" i="30"/>
  <c r="C131" i="30"/>
  <c r="D131" i="30"/>
  <c r="B131" i="30"/>
  <c r="C123" i="30"/>
  <c r="D123" i="30"/>
  <c r="B123" i="30"/>
  <c r="C115" i="30"/>
  <c r="D115" i="30"/>
  <c r="B115" i="30"/>
  <c r="C107" i="30"/>
  <c r="D107" i="30"/>
  <c r="B107" i="30"/>
  <c r="C97" i="30"/>
  <c r="D97" i="30"/>
  <c r="B97" i="30"/>
  <c r="C64" i="30"/>
  <c r="D64" i="30"/>
  <c r="B64" i="30"/>
  <c r="C31" i="30"/>
  <c r="D31" i="30"/>
  <c r="B31" i="30"/>
  <c r="C89" i="30"/>
  <c r="D89" i="30"/>
  <c r="B89" i="30"/>
  <c r="C56" i="30"/>
  <c r="D56" i="30"/>
  <c r="B56" i="30"/>
  <c r="C23" i="30"/>
  <c r="D23" i="30"/>
  <c r="B23" i="30"/>
  <c r="C81" i="30"/>
  <c r="D81" i="30"/>
  <c r="B81" i="30"/>
  <c r="C48" i="30"/>
  <c r="D48" i="30"/>
  <c r="B48" i="30"/>
  <c r="C15" i="30"/>
  <c r="D15" i="30"/>
  <c r="B15" i="30"/>
  <c r="C73" i="30"/>
  <c r="D73" i="30"/>
  <c r="B73" i="30"/>
  <c r="C40" i="30"/>
  <c r="D40" i="30"/>
  <c r="B40" i="30"/>
  <c r="C7" i="30"/>
  <c r="D7" i="30"/>
  <c r="B7" i="30"/>
  <c r="B157" i="30" l="1"/>
  <c r="B158" i="30"/>
  <c r="B198" i="30"/>
  <c r="B199" i="30"/>
  <c r="B191" i="30"/>
  <c r="B190" i="30"/>
  <c r="B182" i="30"/>
  <c r="B183" i="30"/>
  <c r="B174" i="30"/>
  <c r="B175" i="30"/>
  <c r="B166" i="30"/>
  <c r="B165" i="30"/>
  <c r="B149" i="30"/>
  <c r="B150" i="30"/>
  <c r="B142" i="30"/>
  <c r="B141" i="30"/>
  <c r="B133" i="30"/>
  <c r="B132" i="30"/>
  <c r="B125" i="30"/>
  <c r="B124" i="30"/>
  <c r="B117" i="30"/>
  <c r="B116" i="30"/>
  <c r="B109" i="30"/>
  <c r="B108" i="30"/>
  <c r="B65" i="30"/>
  <c r="B99" i="30"/>
  <c r="B98" i="30"/>
  <c r="B66" i="30"/>
  <c r="B33" i="30"/>
  <c r="B32" i="30"/>
  <c r="B90" i="30"/>
  <c r="B91" i="30"/>
  <c r="B58" i="30"/>
  <c r="B57" i="30"/>
  <c r="B25" i="30"/>
  <c r="B24" i="30"/>
  <c r="B83" i="30"/>
  <c r="B82" i="30"/>
  <c r="B49" i="30"/>
  <c r="B50" i="30"/>
  <c r="B17" i="30"/>
  <c r="B16" i="30"/>
  <c r="B75" i="30"/>
  <c r="B74" i="30"/>
  <c r="B41" i="30"/>
  <c r="B42" i="30"/>
  <c r="B9" i="30"/>
  <c r="B8" i="30"/>
  <c r="B152" i="21" l="1"/>
  <c r="C152" i="21" s="1"/>
  <c r="D152" i="21" s="1"/>
  <c r="B151" i="21"/>
  <c r="C151" i="21" s="1"/>
  <c r="D151" i="21" s="1"/>
  <c r="B139" i="21"/>
  <c r="C139" i="21" s="1"/>
  <c r="D139" i="21" s="1"/>
  <c r="B138" i="21"/>
  <c r="C138" i="21" s="1"/>
  <c r="D138" i="21" s="1"/>
  <c r="B126" i="21"/>
  <c r="C126" i="21" s="1"/>
  <c r="D126" i="21" s="1"/>
  <c r="B125" i="21"/>
  <c r="C125" i="21" s="1"/>
  <c r="D125" i="21" s="1"/>
  <c r="B113" i="21"/>
  <c r="B112" i="21"/>
  <c r="C112" i="21" s="1"/>
  <c r="D112" i="21" s="1"/>
  <c r="B100" i="21"/>
  <c r="C100" i="21" s="1"/>
  <c r="D100" i="21" s="1"/>
  <c r="B99" i="21"/>
  <c r="C99" i="21" s="1"/>
  <c r="D99" i="21" s="1"/>
  <c r="B87" i="21"/>
  <c r="B86" i="21"/>
  <c r="B74" i="21"/>
  <c r="C74" i="21" s="1"/>
  <c r="D74" i="21" s="1"/>
  <c r="A78" i="21" s="1"/>
  <c r="B78" i="21" s="1"/>
  <c r="B73" i="21"/>
  <c r="C73" i="21" s="1"/>
  <c r="D73" i="21" s="1"/>
  <c r="A77" i="21" s="1"/>
  <c r="B77" i="21" s="1"/>
  <c r="B60" i="21"/>
  <c r="C60" i="21" s="1"/>
  <c r="D60" i="21" s="1"/>
  <c r="A64" i="21" s="1"/>
  <c r="B64" i="21" s="1"/>
  <c r="B48" i="21"/>
  <c r="C48" i="21" s="1"/>
  <c r="D48" i="21" s="1"/>
  <c r="A52" i="21" s="1"/>
  <c r="B52" i="21" s="1"/>
  <c r="B47" i="21"/>
  <c r="C47" i="21" s="1"/>
  <c r="D47" i="21" s="1"/>
  <c r="A51" i="21" s="1"/>
  <c r="B51" i="21" s="1"/>
  <c r="B38" i="21"/>
  <c r="C38" i="21" s="1"/>
  <c r="D38" i="21" s="1"/>
  <c r="B24" i="21"/>
  <c r="C24" i="21" s="1"/>
  <c r="D24" i="21" s="1"/>
  <c r="A28" i="21" s="1"/>
  <c r="B140" i="21"/>
  <c r="B153" i="21"/>
  <c r="C153" i="21" s="1"/>
  <c r="D153" i="21" s="1"/>
  <c r="B127" i="21"/>
  <c r="C127" i="21" s="1"/>
  <c r="D127" i="21" s="1"/>
  <c r="B114" i="21"/>
  <c r="B88" i="21"/>
  <c r="B101" i="21"/>
  <c r="C101" i="21" s="1"/>
  <c r="D101" i="21" s="1"/>
  <c r="B75" i="21"/>
  <c r="C75" i="21" s="1"/>
  <c r="D75" i="21" s="1"/>
  <c r="A79" i="21" s="1"/>
  <c r="B79" i="21" s="1"/>
  <c r="B62" i="21"/>
  <c r="C62" i="21" s="1"/>
  <c r="D62" i="21" s="1"/>
  <c r="A66" i="21" s="1"/>
  <c r="B66" i="21" s="1"/>
  <c r="B61" i="21"/>
  <c r="C61" i="21" s="1"/>
  <c r="D61" i="21" s="1"/>
  <c r="A65" i="21" s="1"/>
  <c r="B65" i="21" s="1"/>
  <c r="B49" i="21"/>
  <c r="C49" i="21" s="1"/>
  <c r="D49" i="21" s="1"/>
  <c r="A53" i="21" s="1"/>
  <c r="B53" i="21" s="1"/>
  <c r="B39" i="21"/>
  <c r="C39" i="21" s="1"/>
  <c r="D39" i="21" s="1"/>
  <c r="B40" i="21"/>
  <c r="C40" i="21" s="1"/>
  <c r="D40" i="21" s="1"/>
  <c r="B25" i="21"/>
  <c r="C25" i="21" s="1"/>
  <c r="D25" i="21" s="1"/>
  <c r="A29" i="21" s="1"/>
  <c r="B26" i="21"/>
  <c r="C26" i="21" s="1"/>
  <c r="D26" i="21" s="1"/>
  <c r="A30" i="21" s="1"/>
  <c r="B82" i="21" l="1"/>
  <c r="A82" i="21"/>
  <c r="B69" i="21"/>
  <c r="A69" i="21"/>
  <c r="B56" i="21"/>
  <c r="A56" i="21"/>
  <c r="C114" i="21"/>
  <c r="D114" i="21" s="1"/>
  <c r="A118" i="21" s="1"/>
  <c r="C140" i="21"/>
  <c r="D140" i="21" s="1"/>
  <c r="A144" i="21" s="1"/>
  <c r="C86" i="21"/>
  <c r="D86" i="21" s="1"/>
  <c r="A90" i="21" s="1"/>
  <c r="C87" i="21"/>
  <c r="D87" i="21" s="1"/>
  <c r="A91" i="21" s="1"/>
  <c r="C88" i="21"/>
  <c r="D88" i="21" s="1"/>
  <c r="A92" i="21" s="1"/>
  <c r="C113" i="21"/>
  <c r="D113" i="21" s="1"/>
  <c r="A117" i="21" s="1"/>
  <c r="A116" i="21"/>
  <c r="A143" i="21"/>
  <c r="A158" i="21"/>
  <c r="A157" i="21"/>
  <c r="A156" i="21"/>
  <c r="A131" i="21"/>
  <c r="A129" i="21"/>
  <c r="A130" i="21"/>
  <c r="A104" i="21"/>
  <c r="A105" i="21"/>
  <c r="A103" i="21"/>
  <c r="B43" i="21"/>
  <c r="B95" i="21" l="1"/>
  <c r="A95" i="21"/>
  <c r="B121" i="21"/>
  <c r="A121" i="21"/>
  <c r="B33" i="21"/>
  <c r="B161" i="21"/>
  <c r="A161" i="21"/>
  <c r="B134" i="21"/>
  <c r="A134" i="21"/>
  <c r="A108" i="21"/>
  <c r="B108" i="21"/>
  <c r="A43" i="21"/>
  <c r="A33" i="21"/>
  <c r="A142" i="21" l="1"/>
  <c r="B147" i="21" l="1"/>
  <c r="A147" i="21"/>
</calcChain>
</file>

<file path=xl/sharedStrings.xml><?xml version="1.0" encoding="utf-8"?>
<sst xmlns="http://schemas.openxmlformats.org/spreadsheetml/2006/main" count="919" uniqueCount="97">
  <si>
    <t>ug</t>
    <phoneticPr fontId="1" type="noConversion"/>
  </si>
  <si>
    <t>Absorbance</t>
    <phoneticPr fontId="1" type="noConversion"/>
  </si>
  <si>
    <t>Bound polyphenols content of quinoa BP-IDF</t>
    <phoneticPr fontId="1" type="noConversion"/>
  </si>
  <si>
    <t>The standard curve and regression equation</t>
    <phoneticPr fontId="1" type="noConversion"/>
  </si>
  <si>
    <t>Gallic acid 
concentration (mg/mL)</t>
    <phoneticPr fontId="1" type="noConversion"/>
  </si>
  <si>
    <t>mean</t>
    <phoneticPr fontId="1" type="noConversion"/>
  </si>
  <si>
    <t>SD</t>
    <phoneticPr fontId="1" type="noConversion"/>
  </si>
  <si>
    <t>Reseased polyphenols from quinoa BP-IDF</t>
    <phoneticPr fontId="1" type="noConversion"/>
  </si>
  <si>
    <t>Simulated GI digestion</t>
    <phoneticPr fontId="1" type="noConversion"/>
  </si>
  <si>
    <t>Colonic fermentation for 6 h</t>
    <phoneticPr fontId="1" type="noConversion"/>
  </si>
  <si>
    <t>Colonic fermentation for 12 h</t>
    <phoneticPr fontId="1" type="noConversion"/>
  </si>
  <si>
    <t>Colonic fermentation for 24 h</t>
    <phoneticPr fontId="1" type="noConversion"/>
  </si>
  <si>
    <t>Total phenolic content of quinoa BP-IDF after alkaline hydrolysis</t>
    <phoneticPr fontId="1" type="noConversion"/>
  </si>
  <si>
    <t>Total phenolic content of quinoa BP-IDF after acid hydrolysis</t>
    <phoneticPr fontId="1" type="noConversion"/>
  </si>
  <si>
    <t>*dilution multiple (2×)</t>
    <phoneticPr fontId="1" type="noConversion"/>
  </si>
  <si>
    <t>*resolution volume (1 mL)</t>
    <phoneticPr fontId="1" type="noConversion"/>
  </si>
  <si>
    <t>Total phenolic content of rye BP-IDF after alkaline hydrolysis</t>
    <phoneticPr fontId="1" type="noConversion"/>
  </si>
  <si>
    <t>Total phenolic content of rye BP-IDF after acid hydrolysis</t>
    <phoneticPr fontId="1" type="noConversion"/>
  </si>
  <si>
    <t>Total phenolic content of wheat BP-IDF after alkaline hydrolysis</t>
    <phoneticPr fontId="1" type="noConversion"/>
  </si>
  <si>
    <t>Total phenolic content of wheat BP-IDF after acid hydrolysis</t>
    <phoneticPr fontId="1" type="noConversion"/>
  </si>
  <si>
    <t>TPC mg GAE/100 g DW</t>
    <phoneticPr fontId="1" type="noConversion"/>
  </si>
  <si>
    <t>Carbonyl scavenging capacity of three whole grains BP-IDF</t>
    <phoneticPr fontId="1" type="noConversion"/>
  </si>
  <si>
    <t xml:space="preserve">Peak area1 </t>
    <phoneticPr fontId="1" type="noConversion"/>
  </si>
  <si>
    <t xml:space="preserve">Peak area2 </t>
    <phoneticPr fontId="1" type="noConversion"/>
  </si>
  <si>
    <t>Peak area3</t>
    <phoneticPr fontId="1" type="noConversion"/>
  </si>
  <si>
    <t>quinoa BP-IDF (sample)</t>
    <phoneticPr fontId="1" type="noConversion"/>
  </si>
  <si>
    <t>cellulose (blank)</t>
    <phoneticPr fontId="1" type="noConversion"/>
  </si>
  <si>
    <t>rye BP-IDF (sample)</t>
    <phoneticPr fontId="1" type="noConversion"/>
  </si>
  <si>
    <t>wheat BP-IDF (sample)</t>
    <phoneticPr fontId="1" type="noConversion"/>
  </si>
  <si>
    <t>Carbonyl scavenging capacity of GI-digested quinoa BP-IDF</t>
    <phoneticPr fontId="1" type="noConversion"/>
  </si>
  <si>
    <t>GI-digested residue of
quinoa BP-IDF (sample)</t>
    <phoneticPr fontId="1" type="noConversion"/>
  </si>
  <si>
    <t>GI-digested residue of 
dephenolized IDF (blank)</t>
    <phoneticPr fontId="1" type="noConversion"/>
  </si>
  <si>
    <t>Carbonyl scavenging capacity of fermented quinoa BP-IDF</t>
    <phoneticPr fontId="1" type="noConversion"/>
  </si>
  <si>
    <t>fermented residue of
quinoa BP-IDF (sample)</t>
    <phoneticPr fontId="1" type="noConversion"/>
  </si>
  <si>
    <t>fermented residue of 
dephenolized IDF (blank)</t>
    <phoneticPr fontId="1" type="noConversion"/>
  </si>
  <si>
    <t>Carbonyl scavenging capacity of alkali-hydrolyzed IDF</t>
    <phoneticPr fontId="1" type="noConversion"/>
  </si>
  <si>
    <t>Alkali-hydrolyzed IDF from quinoa</t>
    <phoneticPr fontId="1" type="noConversion"/>
  </si>
  <si>
    <t>MGO scavenging capacity</t>
    <phoneticPr fontId="1" type="noConversion"/>
  </si>
  <si>
    <t>GO scavenging capacity</t>
    <phoneticPr fontId="1" type="noConversion"/>
  </si>
  <si>
    <t>ACR scavenging capacity</t>
    <phoneticPr fontId="1" type="noConversion"/>
  </si>
  <si>
    <t>MDA scavenging capacity</t>
    <phoneticPr fontId="1" type="noConversion"/>
  </si>
  <si>
    <t>alkali-hydrolyzed IDF (sample)</t>
    <phoneticPr fontId="1" type="noConversion"/>
  </si>
  <si>
    <t>Alkali-hydrolyzed IDF from rye</t>
    <phoneticPr fontId="1" type="noConversion"/>
  </si>
  <si>
    <t>Alkali-hydrolyzed IDF from wheat</t>
    <phoneticPr fontId="1" type="noConversion"/>
  </si>
  <si>
    <t>Carbonyl scavenging capacity of dephenolized IDF</t>
    <phoneticPr fontId="1" type="noConversion"/>
  </si>
  <si>
    <t>Dephenolized IDF from quinoa</t>
    <phoneticPr fontId="1" type="noConversion"/>
  </si>
  <si>
    <t>dephenolized IDF (sample)</t>
    <phoneticPr fontId="1" type="noConversion"/>
  </si>
  <si>
    <t>Dephenolized IDF from rye</t>
    <phoneticPr fontId="1" type="noConversion"/>
  </si>
  <si>
    <t>Dephenolized IDF from wheat</t>
    <phoneticPr fontId="1" type="noConversion"/>
  </si>
  <si>
    <t xml:space="preserve">GO scavenging capacity </t>
    <phoneticPr fontId="1" type="noConversion"/>
  </si>
  <si>
    <t xml:space="preserve">ACR scavenging capacity </t>
    <phoneticPr fontId="1" type="noConversion"/>
  </si>
  <si>
    <t xml:space="preserve">MDA scavenging capacity </t>
    <phoneticPr fontId="1" type="noConversion"/>
  </si>
  <si>
    <t xml:space="preserve">MGO scavenging capacity </t>
    <phoneticPr fontId="1" type="noConversion"/>
  </si>
  <si>
    <t>Carbonyl scavenging capacity of released polyphenols from quinoa BP-IDF</t>
    <phoneticPr fontId="1" type="noConversion"/>
  </si>
  <si>
    <t>methanol (blank)</t>
    <phoneticPr fontId="1" type="noConversion"/>
  </si>
  <si>
    <t>released polyphenols (sample)</t>
    <phoneticPr fontId="1" type="noConversion"/>
  </si>
  <si>
    <t>caffeic acid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</si>
  <si>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p</t>
    </r>
    <r>
      <rPr>
        <sz val="11"/>
        <color theme="1"/>
        <rFont val="等线"/>
        <family val="2"/>
        <scheme val="minor"/>
      </rPr>
      <t>-coumaric acid</t>
    </r>
    <phoneticPr fontId="1" type="noConversion"/>
  </si>
  <si>
    <t>ferulic acid</t>
    <phoneticPr fontId="1" type="noConversion"/>
  </si>
  <si>
    <t>sinapic acid</t>
    <phoneticPr fontId="1" type="noConversion"/>
  </si>
  <si>
    <t>myricetin</t>
    <phoneticPr fontId="1" type="noConversion"/>
  </si>
  <si>
    <t>quercetin</t>
    <phoneticPr fontId="1" type="noConversion"/>
  </si>
  <si>
    <t>kaempferol</t>
    <phoneticPr fontId="1" type="noConversion"/>
  </si>
  <si>
    <t>protocatechuic acid</t>
    <phoneticPr fontId="1" type="noConversion"/>
  </si>
  <si>
    <t>vanillic acid</t>
    <phoneticPr fontId="1" type="noConversion"/>
  </si>
  <si>
    <t>ug/g</t>
    <phoneticPr fontId="1" type="noConversion"/>
  </si>
  <si>
    <t>*dilution multiple (10×)</t>
    <phoneticPr fontId="1" type="noConversion"/>
  </si>
  <si>
    <t>*resolution volume (20 mL)</t>
    <phoneticPr fontId="1" type="noConversion"/>
  </si>
  <si>
    <t>quinoa BP-IDF</t>
    <phoneticPr fontId="1" type="noConversion"/>
  </si>
  <si>
    <t>rye BP-IDF</t>
    <phoneticPr fontId="1" type="noConversion"/>
  </si>
  <si>
    <t>wheat BP-IDF</t>
    <phoneticPr fontId="1" type="noConversion"/>
  </si>
  <si>
    <t>ug/mL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</si>
  <si>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p</t>
    </r>
    <r>
      <rPr>
        <sz val="11"/>
        <color theme="1"/>
        <rFont val="等线"/>
        <family val="2"/>
        <scheme val="minor"/>
      </rPr>
      <t>-hydroxybenzoic acid</t>
    </r>
    <phoneticPr fontId="1" type="noConversion"/>
  </si>
  <si>
    <t>ug/100 mg</t>
    <phoneticPr fontId="1" type="noConversion"/>
  </si>
  <si>
    <t>*resolution volume (5 mL)</t>
    <phoneticPr fontId="1" type="noConversion"/>
  </si>
  <si>
    <t>*dilution multiple (3×)</t>
    <phoneticPr fontId="1" type="noConversion"/>
  </si>
  <si>
    <t>sample 1</t>
    <phoneticPr fontId="1" type="noConversion"/>
  </si>
  <si>
    <t>sample 2</t>
    <phoneticPr fontId="1" type="noConversion"/>
  </si>
  <si>
    <t>sample 3</t>
    <phoneticPr fontId="1" type="noConversion"/>
  </si>
  <si>
    <t>sample1</t>
    <phoneticPr fontId="1" type="noConversion"/>
  </si>
  <si>
    <t>sample2</t>
    <phoneticPr fontId="1" type="noConversion"/>
  </si>
  <si>
    <t>sample3</t>
    <phoneticPr fontId="1" type="noConversion"/>
  </si>
  <si>
    <t>Total phenolic content</t>
    <phoneticPr fontId="1" type="noConversion"/>
  </si>
  <si>
    <t>TPC mg 
GAE/100 mg DW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</si>
  <si>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p</t>
    </r>
    <r>
      <rPr>
        <sz val="10.5"/>
        <color theme="1"/>
        <rFont val="Calibri"/>
        <family val="2"/>
      </rPr>
      <t>-</t>
    </r>
    <r>
      <rPr>
        <sz val="10.5"/>
        <color theme="1"/>
        <rFont val="等线"/>
        <family val="3"/>
        <charset val="134"/>
      </rPr>
      <t>hydroxybenzoic acid</t>
    </r>
  </si>
  <si>
    <t>Profiles and content of bound polyphenols in quinoa BP-IDF</t>
    <phoneticPr fontId="1" type="noConversion"/>
  </si>
  <si>
    <t>Profiles and content of bound polyphenols in rye BP-IDF</t>
    <phoneticPr fontId="1" type="noConversion"/>
  </si>
  <si>
    <t>Profiles and content of bound polyphenols in wheat BP-IDF</t>
    <phoneticPr fontId="1" type="noConversion"/>
  </si>
  <si>
    <t>after simulated GI digestion</t>
    <phoneticPr fontId="1" type="noConversion"/>
  </si>
  <si>
    <t xml:space="preserve">Profiles and content of relased polyphenols from quinoa BP-IDF </t>
    <phoneticPr fontId="1" type="noConversion"/>
  </si>
  <si>
    <t>during colonic fermentation</t>
    <phoneticPr fontId="1" type="noConversion"/>
  </si>
  <si>
    <t>Profiles and content of polyphenols</t>
    <phoneticPr fontId="1" type="noConversion"/>
  </si>
  <si>
    <t xml:space="preserve">Quinoa BP-IDF </t>
    <phoneticPr fontId="1" type="noConversion"/>
  </si>
  <si>
    <t>Rye BP-IDF</t>
    <phoneticPr fontId="1" type="noConversion"/>
  </si>
  <si>
    <t>Wheat BP-IDF</t>
    <phoneticPr fontId="1" type="noConversion"/>
  </si>
  <si>
    <t>Raw data</t>
    <phoneticPr fontId="1" type="noConversion"/>
  </si>
  <si>
    <t>TPC mg GAE/100 g 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</si>
</sst>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i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.5"/>
      <color theme="1"/>
      <name val="Calibri"/>
      <family val="2"/>
    </font>
    <font>
      <sz val="10.5"/>
      <color theme="1"/>
      <name val="等线"/>
      <family val="3"/>
      <charset val="134"/>
    </font>
    <font>
      <sz val="10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ill="1" applyAlignment="1">
      <alignment horizontal="left" vertical="center"/>
    </xf>
    <xf numFmtId="2" fontId="0" fillId="0" borderId="0" xfId="0" applyNumberForma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76" fontId="0" fillId="0" borderId="0" xfId="0" applyNumberForma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66FF"/>
      <color rgb="FFFCA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 i="1"/>
              <a:t>p</a:t>
            </a:r>
            <a:r>
              <a:rPr lang="en-US" altLang="zh-CN" sz="1000"/>
              <a:t>-coumaric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'Polyphenols composition'!$E$3</c:f>
              <c:strCache>
                <c:ptCount val="1"/>
                <c:pt idx="0">
                  <c:v>p-coumaric acid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291844253413277"/>
                  <c:y val="0.127790943607777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composition'!$D$4:$D$8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'Polyphenols composition'!$E$4:$E$8</c:f>
              <c:numCache>
                <c:formatCode>General</c:formatCode>
                <c:ptCount val="5"/>
                <c:pt idx="0">
                  <c:v>348777</c:v>
                </c:pt>
                <c:pt idx="1">
                  <c:v>679695</c:v>
                </c:pt>
                <c:pt idx="2">
                  <c:v>1343921</c:v>
                </c:pt>
                <c:pt idx="3">
                  <c:v>1642601</c:v>
                </c:pt>
                <c:pt idx="4">
                  <c:v>3338427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0E-4B3E-AF81-DA6C2FE39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494031"/>
        <c:axId val="857489663"/>
      </c:scatterChart>
      <c:valAx>
        <c:axId val="857494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 (ug/mL)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7489663"/>
        <c:crosses val="autoZero"/>
        <c:crossBetween val="midCat"/>
      </c:valAx>
      <c:valAx>
        <c:axId val="85748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 area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7494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vanillic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33848768903887017"/>
          <c:y val="0.26443932411674348"/>
          <c:w val="0.55802024746906642"/>
          <c:h val="0.402201942499123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'Polyphenols composition'!$B$31</c:f>
              <c:strCache>
                <c:ptCount val="1"/>
                <c:pt idx="0">
                  <c:v>vanillic acid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0365204349456321"/>
                  <c:y val="0.188709677419354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composition'!$A$32:$A$36</c:f>
              <c:numCache>
                <c:formatCode>General</c:formatCode>
                <c:ptCount val="5"/>
                <c:pt idx="0">
                  <c:v>2.5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</c:numCache>
            </c:numRef>
          </c:xVal>
          <c:yVal>
            <c:numRef>
              <c:f>'Polyphenols composition'!$B$32:$B$36</c:f>
              <c:numCache>
                <c:formatCode>General</c:formatCode>
                <c:ptCount val="5"/>
                <c:pt idx="0">
                  <c:v>179884</c:v>
                </c:pt>
                <c:pt idx="1">
                  <c:v>304334</c:v>
                </c:pt>
                <c:pt idx="2">
                  <c:v>595219</c:v>
                </c:pt>
                <c:pt idx="3">
                  <c:v>869994</c:v>
                </c:pt>
                <c:pt idx="4">
                  <c:v>1180395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8E-487E-AF6D-39BEF812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816496"/>
        <c:axId val="1272828976"/>
      </c:scatterChart>
      <c:valAx>
        <c:axId val="127281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</a:t>
                </a:r>
                <a:r>
                  <a:rPr lang="en-US" altLang="zh-CN" baseline="0"/>
                  <a:t> (</a:t>
                </a:r>
                <a:r>
                  <a:rPr lang="el-GR" altLang="zh-CN" baseline="0"/>
                  <a:t>μ</a:t>
                </a:r>
                <a:r>
                  <a:rPr lang="en-US" altLang="zh-CN" baseline="0"/>
                  <a:t>g/mL)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30615714702328878"/>
              <c:y val="0.801875370417407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72828976"/>
        <c:crosses val="autoZero"/>
        <c:crossBetween val="midCat"/>
      </c:valAx>
      <c:valAx>
        <c:axId val="127282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</a:t>
                </a:r>
                <a:r>
                  <a:rPr lang="en-US" altLang="zh-CN" baseline="0"/>
                  <a:t> area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3.0555763862850478E-2"/>
              <c:y val="0.24300712410948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72816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ferulic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31658449235901587"/>
          <c:y val="0.20609243697478991"/>
          <c:w val="0.56628155125469126"/>
          <c:h val="0.454948829925671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'Polyphenols composition'!$B$10</c:f>
              <c:strCache>
                <c:ptCount val="1"/>
                <c:pt idx="0">
                  <c:v>ferulic acid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4174511703387233"/>
                  <c:y val="0.16523737641603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composition'!$A$11:$A$15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'Polyphenols composition'!$B$11:$B$15</c:f>
              <c:numCache>
                <c:formatCode>General</c:formatCode>
                <c:ptCount val="5"/>
                <c:pt idx="0">
                  <c:v>278690</c:v>
                </c:pt>
                <c:pt idx="1">
                  <c:v>541211</c:v>
                </c:pt>
                <c:pt idx="2">
                  <c:v>1131458</c:v>
                </c:pt>
                <c:pt idx="3">
                  <c:v>1481356</c:v>
                </c:pt>
                <c:pt idx="4">
                  <c:v>2957910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3E4-421B-8883-EBA1B71FB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499791"/>
        <c:axId val="857495951"/>
      </c:scatterChart>
      <c:valAx>
        <c:axId val="85749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 (ug/mL)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3437972461644187"/>
              <c:y val="0.800219203368809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7495951"/>
        <c:crosses val="autoZero"/>
        <c:crossBetween val="midCat"/>
      </c:valAx>
      <c:valAx>
        <c:axId val="85749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</a:t>
                </a:r>
                <a:r>
                  <a:rPr lang="en-US" altLang="zh-CN" baseline="0"/>
                  <a:t> area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7499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sinapic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32294447809408439"/>
          <c:y val="0.21309523809523809"/>
          <c:w val="0.57161962447001813"/>
          <c:h val="0.454948829925671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'Polyphenols composition'!$E$10</c:f>
              <c:strCache>
                <c:ptCount val="1"/>
                <c:pt idx="0">
                  <c:v>sinapic acid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968019382192612"/>
                  <c:y val="0.196740673809216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composition'!$D$11:$D$15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'Polyphenols composition'!$E$11:$E$15</c:f>
              <c:numCache>
                <c:formatCode>General</c:formatCode>
                <c:ptCount val="5"/>
                <c:pt idx="0">
                  <c:v>302155</c:v>
                </c:pt>
                <c:pt idx="1">
                  <c:v>589669</c:v>
                </c:pt>
                <c:pt idx="2">
                  <c:v>1252453</c:v>
                </c:pt>
                <c:pt idx="3">
                  <c:v>1624734</c:v>
                </c:pt>
                <c:pt idx="4">
                  <c:v>3270015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0AB-45EB-913B-C3D706B2D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877407"/>
        <c:axId val="860350703"/>
      </c:scatterChart>
      <c:valAx>
        <c:axId val="1286877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</a:t>
                </a:r>
                <a:r>
                  <a:rPr lang="en-US" altLang="zh-CN" baseline="0"/>
                  <a:t> (ug/mL)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35912578235412879"/>
              <c:y val="0.78824706337937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0350703"/>
        <c:crosses val="autoZero"/>
        <c:crossBetween val="midCat"/>
      </c:valAx>
      <c:valAx>
        <c:axId val="86035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</a:t>
                </a:r>
                <a:r>
                  <a:rPr lang="en-US" altLang="zh-CN" baseline="0"/>
                  <a:t> area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868774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myricetin</a:t>
            </a:r>
            <a:endParaRPr lang="zh-CN" alt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8699458453769228"/>
          <c:y val="0.20782163742690057"/>
          <c:w val="0.58346955048340476"/>
          <c:h val="0.4310430768522355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6640419947506561"/>
                  <c:y val="0.172295321637426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composition'!$A$18:$A$22</c:f>
              <c:numCache>
                <c:formatCode>General</c:formatCode>
                <c:ptCount val="5"/>
                <c:pt idx="0">
                  <c:v>2.5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</c:numCache>
            </c:numRef>
          </c:xVal>
          <c:yVal>
            <c:numRef>
              <c:f>'Polyphenols composition'!$B$18:$B$22</c:f>
              <c:numCache>
                <c:formatCode>General</c:formatCode>
                <c:ptCount val="5"/>
                <c:pt idx="0">
                  <c:v>50272</c:v>
                </c:pt>
                <c:pt idx="1">
                  <c:v>86439</c:v>
                </c:pt>
                <c:pt idx="2">
                  <c:v>145206</c:v>
                </c:pt>
                <c:pt idx="3">
                  <c:v>206550</c:v>
                </c:pt>
                <c:pt idx="4">
                  <c:v>268470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青稞多酚组成!#REF!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58E-4A36-A070-DD2CB8C37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808079"/>
        <c:axId val="858823439"/>
      </c:scatterChart>
      <c:valAx>
        <c:axId val="858808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</a:t>
                </a:r>
                <a:r>
                  <a:rPr lang="en-US" altLang="zh-CN" baseline="0"/>
                  <a:t> (ug/mL)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8823439"/>
        <c:crosses val="autoZero"/>
        <c:crossBetween val="midCat"/>
      </c:valAx>
      <c:valAx>
        <c:axId val="85882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</a:t>
                </a:r>
                <a:r>
                  <a:rPr lang="en-US" altLang="zh-CN" baseline="0"/>
                  <a:t> area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8808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quercetin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30982811599769539"/>
          <c:y val="0.23385416666666667"/>
          <c:w val="0.57553773766084115"/>
          <c:h val="0.420883131796025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'Polyphenols composition'!$E$17</c:f>
              <c:strCache>
                <c:ptCount val="1"/>
                <c:pt idx="0">
                  <c:v>quercetin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542498879713207"/>
                  <c:y val="0.212574404761904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composition'!$D$18:$D$22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'Polyphenols composition'!$E$18:$E$22</c:f>
              <c:numCache>
                <c:formatCode>General</c:formatCode>
                <c:ptCount val="5"/>
                <c:pt idx="0">
                  <c:v>70964</c:v>
                </c:pt>
                <c:pt idx="1">
                  <c:v>152953</c:v>
                </c:pt>
                <c:pt idx="2">
                  <c:v>358699</c:v>
                </c:pt>
                <c:pt idx="3">
                  <c:v>448648</c:v>
                </c:pt>
                <c:pt idx="4">
                  <c:v>942552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66-47DA-88E4-224B1BE06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828719"/>
        <c:axId val="858829199"/>
      </c:scatterChart>
      <c:valAx>
        <c:axId val="858828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</a:t>
                </a:r>
                <a:r>
                  <a:rPr lang="en-US" altLang="zh-CN" baseline="0"/>
                  <a:t> (ug/mL)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8829199"/>
        <c:crosses val="autoZero"/>
        <c:crossBetween val="midCat"/>
      </c:valAx>
      <c:valAx>
        <c:axId val="85882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</a:t>
                </a:r>
                <a:r>
                  <a:rPr lang="en-US" altLang="zh-CN" baseline="0"/>
                  <a:t> area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8828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kaempferol</a:t>
            </a:r>
            <a:endParaRPr lang="zh-CN" alt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8467390943220705"/>
          <c:y val="0.21860632183908046"/>
          <c:w val="0.55941891757201234"/>
          <c:h val="0.4408526789754728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'Polyphenols composition'!$B$24</c:f>
              <c:strCache>
                <c:ptCount val="1"/>
                <c:pt idx="0">
                  <c:v>kaempferol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132720356158012"/>
                  <c:y val="0.262715517241379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composition'!$A$25:$A$29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'Polyphenols composition'!$B$25:$B$29</c:f>
              <c:numCache>
                <c:formatCode>General</c:formatCode>
                <c:ptCount val="5"/>
                <c:pt idx="0">
                  <c:v>122868</c:v>
                </c:pt>
                <c:pt idx="1">
                  <c:v>258000</c:v>
                </c:pt>
                <c:pt idx="2">
                  <c:v>595775</c:v>
                </c:pt>
                <c:pt idx="3">
                  <c:v>780327</c:v>
                </c:pt>
                <c:pt idx="4">
                  <c:v>1620283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621-44F9-AC47-EBF589229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90047"/>
        <c:axId val="1020790527"/>
      </c:scatterChart>
      <c:valAx>
        <c:axId val="1020790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 (ug/mL)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0790527"/>
        <c:crosses val="autoZero"/>
        <c:crossBetween val="midCat"/>
      </c:valAx>
      <c:valAx>
        <c:axId val="102079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 area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0790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protocatechuic acid</a:t>
            </a:r>
            <a:endParaRPr lang="zh-CN" alt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30661642754778351"/>
          <c:y val="0.25097597597597598"/>
          <c:w val="0.5729336747017052"/>
          <c:h val="0.415665862713106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'Polyphenols composition'!$E$24</c:f>
              <c:strCache>
                <c:ptCount val="1"/>
                <c:pt idx="0">
                  <c:v>protocatechuic acid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5046133037051349"/>
                  <c:y val="0.169444444444444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composition'!$D$25:$D$29</c:f>
              <c:numCache>
                <c:formatCode>General</c:formatCode>
                <c:ptCount val="5"/>
                <c:pt idx="0">
                  <c:v>2.5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</c:numCache>
            </c:numRef>
          </c:xVal>
          <c:yVal>
            <c:numRef>
              <c:f>'Polyphenols composition'!$E$25:$E$29</c:f>
              <c:numCache>
                <c:formatCode>General</c:formatCode>
                <c:ptCount val="5"/>
                <c:pt idx="0">
                  <c:v>135346</c:v>
                </c:pt>
                <c:pt idx="1">
                  <c:v>231208</c:v>
                </c:pt>
                <c:pt idx="2">
                  <c:v>448064</c:v>
                </c:pt>
                <c:pt idx="3">
                  <c:v>664824</c:v>
                </c:pt>
                <c:pt idx="4">
                  <c:v>891760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6B-4B52-AFDE-5B913FDDA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94367"/>
        <c:axId val="1020814527"/>
      </c:scatterChart>
      <c:valAx>
        <c:axId val="1020794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 (ug/mL)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35671867703653609"/>
              <c:y val="0.81305478707053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0814527"/>
        <c:crosses val="autoZero"/>
        <c:crossBetween val="midCat"/>
      </c:valAx>
      <c:valAx>
        <c:axId val="102081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 area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0794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 i="1"/>
              <a:t>p</a:t>
            </a:r>
            <a:r>
              <a:rPr lang="en-US" altLang="zh-CN" sz="1100"/>
              <a:t>-hydroxybenzoic acid</a:t>
            </a:r>
            <a:endParaRPr lang="zh-CN" alt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4525339377088251"/>
                  <c:y val="0.194075829383886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composition'!$D$32:$D$36</c:f>
              <c:numCache>
                <c:formatCode>General</c:formatCode>
                <c:ptCount val="5"/>
                <c:pt idx="0">
                  <c:v>2.5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</c:numCache>
            </c:numRef>
          </c:xVal>
          <c:yVal>
            <c:numRef>
              <c:f>'Polyphenols composition'!$E$32:$E$36</c:f>
              <c:numCache>
                <c:formatCode>General</c:formatCode>
                <c:ptCount val="5"/>
                <c:pt idx="0">
                  <c:v>158922</c:v>
                </c:pt>
                <c:pt idx="1">
                  <c:v>260197</c:v>
                </c:pt>
                <c:pt idx="2">
                  <c:v>523601</c:v>
                </c:pt>
                <c:pt idx="3">
                  <c:v>774400</c:v>
                </c:pt>
                <c:pt idx="4">
                  <c:v>1027280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青稞多酚组成!#REF!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656-462F-AA8E-44943D29C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500751"/>
        <c:axId val="857494031"/>
      </c:scatterChart>
      <c:valAx>
        <c:axId val="857500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 (ug/mL)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7494031"/>
        <c:crosses val="autoZero"/>
        <c:crossBetween val="midCat"/>
      </c:valAx>
      <c:valAx>
        <c:axId val="85749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</a:t>
                </a:r>
                <a:r>
                  <a:rPr lang="en-US" altLang="zh-CN" baseline="0"/>
                  <a:t> area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5.360623781676413E-2"/>
              <c:y val="0.23924898592221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7500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caffeic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31777118159914552"/>
          <c:y val="0.19265737274643949"/>
          <c:w val="0.56492618110236226"/>
          <c:h val="0.4767189449679445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'Polyphenols composition'!$B$3</c:f>
              <c:strCache>
                <c:ptCount val="1"/>
                <c:pt idx="0">
                  <c:v>caffeic acid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488503605818989"/>
                  <c:y val="0.207983797698364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'Polyphenols composition'!$A$4:$A$8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'Polyphenols composition'!$B$4:$B$8</c:f>
              <c:numCache>
                <c:formatCode>General</c:formatCode>
                <c:ptCount val="5"/>
                <c:pt idx="0">
                  <c:v>374000</c:v>
                </c:pt>
                <c:pt idx="1">
                  <c:v>719794</c:v>
                </c:pt>
                <c:pt idx="2">
                  <c:v>1577413</c:v>
                </c:pt>
                <c:pt idx="3">
                  <c:v>2039854</c:v>
                </c:pt>
                <c:pt idx="4">
                  <c:v>4131754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C7E-4F89-AD02-299C1ED21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816927"/>
        <c:axId val="1020815487"/>
      </c:scatterChart>
      <c:valAx>
        <c:axId val="1020816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</a:t>
                </a:r>
                <a:r>
                  <a:rPr lang="en-US" altLang="zh-CN" baseline="0"/>
                  <a:t> (ug/mL)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30193610564304457"/>
              <c:y val="0.78355600017210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0815487"/>
        <c:crosses val="autoZero"/>
        <c:crossBetween val="midCat"/>
      </c:valAx>
      <c:valAx>
        <c:axId val="102081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peak</a:t>
                </a:r>
                <a:r>
                  <a:rPr lang="en-US" altLang="zh-CN" baseline="0"/>
                  <a:t> area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7.0021325459317567E-3"/>
              <c:y val="0.23502215911535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0816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9</xdr:row>
      <xdr:rowOff>91440</xdr:rowOff>
    </xdr:from>
    <xdr:to>
      <xdr:col>2</xdr:col>
      <xdr:colOff>1150876</xdr:colOff>
      <xdr:row>20</xdr:row>
      <xdr:rowOff>77890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96A6027-2460-2BF4-8F47-E4FD26BE0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2286000"/>
          <a:ext cx="2956816" cy="1914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335280</xdr:colOff>
      <xdr:row>36</xdr:row>
      <xdr:rowOff>68580</xdr:rowOff>
    </xdr:from>
    <xdr:to>
      <xdr:col>4</xdr:col>
      <xdr:colOff>1143000</xdr:colOff>
      <xdr:row>45</xdr:row>
      <xdr:rowOff>60960</xdr:rowOff>
    </xdr:to>
    <xdr:graphicFrame macro="">
      <xdr:nvGraphicFramePr>
        <xdr:cNvPr id="68" name="图表 67">
          <a:extLst>
            <a:ext uri="{FF2B5EF4-FFF2-40B4-BE49-F238E27FC236}">
              <a16:creationId xmlns:a16="http://schemas.microsoft.com/office/drawing/2014/main" id="{BE337580-073A-47FA-8DF9-96F900AAD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38100</xdr:rowOff>
    </xdr:from>
    <xdr:to>
      <xdr:col>2</xdr:col>
      <xdr:colOff>342900</xdr:colOff>
      <xdr:row>53</xdr:row>
      <xdr:rowOff>106680</xdr:rowOff>
    </xdr:to>
    <xdr:graphicFrame macro="">
      <xdr:nvGraphicFramePr>
        <xdr:cNvPr id="69" name="图表 68">
          <a:extLst>
            <a:ext uri="{FF2B5EF4-FFF2-40B4-BE49-F238E27FC236}">
              <a16:creationId xmlns:a16="http://schemas.microsoft.com/office/drawing/2014/main" id="{39B49F33-3C31-4033-8931-7CF9F6E37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342900</xdr:colOff>
      <xdr:row>45</xdr:row>
      <xdr:rowOff>53340</xdr:rowOff>
    </xdr:from>
    <xdr:to>
      <xdr:col>4</xdr:col>
      <xdr:colOff>1135380</xdr:colOff>
      <xdr:row>53</xdr:row>
      <xdr:rowOff>106680</xdr:rowOff>
    </xdr:to>
    <xdr:graphicFrame macro="">
      <xdr:nvGraphicFramePr>
        <xdr:cNvPr id="70" name="图表 69">
          <a:extLst>
            <a:ext uri="{FF2B5EF4-FFF2-40B4-BE49-F238E27FC236}">
              <a16:creationId xmlns:a16="http://schemas.microsoft.com/office/drawing/2014/main" id="{DE85DAE5-7187-4568-8B1B-2346EB299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58</xdr:row>
      <xdr:rowOff>30480</xdr:rowOff>
    </xdr:from>
    <xdr:to>
      <xdr:col>2</xdr:col>
      <xdr:colOff>335280</xdr:colOff>
      <xdr:row>66</xdr:row>
      <xdr:rowOff>160020</xdr:rowOff>
    </xdr:to>
    <xdr:graphicFrame macro="">
      <xdr:nvGraphicFramePr>
        <xdr:cNvPr id="71" name="图表 70">
          <a:extLst>
            <a:ext uri="{FF2B5EF4-FFF2-40B4-BE49-F238E27FC236}">
              <a16:creationId xmlns:a16="http://schemas.microsoft.com/office/drawing/2014/main" id="{0CCA4411-8F24-4AB0-80CA-9E7941C0B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342900</xdr:colOff>
      <xdr:row>58</xdr:row>
      <xdr:rowOff>22860</xdr:rowOff>
    </xdr:from>
    <xdr:to>
      <xdr:col>4</xdr:col>
      <xdr:colOff>1158240</xdr:colOff>
      <xdr:row>66</xdr:row>
      <xdr:rowOff>167640</xdr:rowOff>
    </xdr:to>
    <xdr:graphicFrame macro="">
      <xdr:nvGraphicFramePr>
        <xdr:cNvPr id="72" name="图表 71">
          <a:extLst>
            <a:ext uri="{FF2B5EF4-FFF2-40B4-BE49-F238E27FC236}">
              <a16:creationId xmlns:a16="http://schemas.microsoft.com/office/drawing/2014/main" id="{36340998-1FEB-4598-86D5-18623281A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67</xdr:row>
      <xdr:rowOff>15240</xdr:rowOff>
    </xdr:from>
    <xdr:to>
      <xdr:col>2</xdr:col>
      <xdr:colOff>335280</xdr:colOff>
      <xdr:row>76</xdr:row>
      <xdr:rowOff>60960</xdr:rowOff>
    </xdr:to>
    <xdr:graphicFrame macro="">
      <xdr:nvGraphicFramePr>
        <xdr:cNvPr id="73" name="图表 72">
          <a:extLst>
            <a:ext uri="{FF2B5EF4-FFF2-40B4-BE49-F238E27FC236}">
              <a16:creationId xmlns:a16="http://schemas.microsoft.com/office/drawing/2014/main" id="{3A041C54-1765-4D5A-AF72-E02D902F3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335280</xdr:colOff>
      <xdr:row>67</xdr:row>
      <xdr:rowOff>22860</xdr:rowOff>
    </xdr:from>
    <xdr:to>
      <xdr:col>4</xdr:col>
      <xdr:colOff>1135380</xdr:colOff>
      <xdr:row>76</xdr:row>
      <xdr:rowOff>76200</xdr:rowOff>
    </xdr:to>
    <xdr:graphicFrame macro="">
      <xdr:nvGraphicFramePr>
        <xdr:cNvPr id="74" name="图表 73">
          <a:extLst>
            <a:ext uri="{FF2B5EF4-FFF2-40B4-BE49-F238E27FC236}">
              <a16:creationId xmlns:a16="http://schemas.microsoft.com/office/drawing/2014/main" id="{AA14AE7A-BC13-4FCC-B406-47FE079F7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274320</xdr:colOff>
      <xdr:row>76</xdr:row>
      <xdr:rowOff>106680</xdr:rowOff>
    </xdr:from>
    <xdr:to>
      <xdr:col>4</xdr:col>
      <xdr:colOff>1158240</xdr:colOff>
      <xdr:row>85</xdr:row>
      <xdr:rowOff>137160</xdr:rowOff>
    </xdr:to>
    <xdr:graphicFrame macro="">
      <xdr:nvGraphicFramePr>
        <xdr:cNvPr id="78" name="图表 77">
          <a:extLst>
            <a:ext uri="{FF2B5EF4-FFF2-40B4-BE49-F238E27FC236}">
              <a16:creationId xmlns:a16="http://schemas.microsoft.com/office/drawing/2014/main" id="{49A3E030-0F70-4D85-A68B-2E38E13F0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36</xdr:row>
      <xdr:rowOff>76200</xdr:rowOff>
    </xdr:from>
    <xdr:to>
      <xdr:col>2</xdr:col>
      <xdr:colOff>342900</xdr:colOff>
      <xdr:row>45</xdr:row>
      <xdr:rowOff>53340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7192C7B-DA6D-4B73-A754-6B700C65F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76</xdr:row>
      <xdr:rowOff>106680</xdr:rowOff>
    </xdr:from>
    <xdr:to>
      <xdr:col>2</xdr:col>
      <xdr:colOff>327660</xdr:colOff>
      <xdr:row>85</xdr:row>
      <xdr:rowOff>129540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DCE21358-188A-4706-BC1B-30907DAE4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8DBC-31CE-48B5-9312-8FC4DB548CB2}">
  <sheetPr codeName="Sheet1"/>
  <dimension ref="A1:I167"/>
  <sheetViews>
    <sheetView tabSelected="1" topLeftCell="A136" workbookViewId="0">
      <selection activeCell="F22" sqref="F22"/>
    </sheetView>
  </sheetViews>
  <sheetFormatPr defaultRowHeight="13.8" x14ac:dyDescent="0.25"/>
  <cols>
    <col min="1" max="1" width="13.6640625" style="7" customWidth="1"/>
    <col min="2" max="2" width="12.88671875" style="7" customWidth="1"/>
    <col min="3" max="3" width="22.77734375" style="7" customWidth="1"/>
    <col min="4" max="4" width="23.6640625" style="7" customWidth="1"/>
    <col min="5" max="5" width="22.5546875" style="7" customWidth="1"/>
    <col min="6" max="6" width="21.109375" style="7" customWidth="1"/>
    <col min="7" max="7" width="9" style="7" customWidth="1"/>
    <col min="8" max="16384" width="8.88671875" style="7"/>
  </cols>
  <sheetData>
    <row r="1" spans="1:2" ht="22.8" customHeight="1" x14ac:dyDescent="0.25">
      <c r="A1" s="8" t="s">
        <v>95</v>
      </c>
    </row>
    <row r="2" spans="1:2" ht="22.2" customHeight="1" x14ac:dyDescent="0.25">
      <c r="A2" s="8" t="s">
        <v>82</v>
      </c>
    </row>
    <row r="3" spans="1:2" ht="45" customHeight="1" x14ac:dyDescent="0.25">
      <c r="A3" s="9" t="s">
        <v>4</v>
      </c>
      <c r="B3" s="7" t="s">
        <v>1</v>
      </c>
    </row>
    <row r="4" spans="1:2" x14ac:dyDescent="0.25">
      <c r="A4" s="7">
        <v>0.02</v>
      </c>
      <c r="B4" s="7">
        <v>0.27100000000000002</v>
      </c>
    </row>
    <row r="5" spans="1:2" x14ac:dyDescent="0.25">
      <c r="A5" s="7">
        <v>0.04</v>
      </c>
      <c r="B5" s="7">
        <v>0.373</v>
      </c>
    </row>
    <row r="6" spans="1:2" x14ac:dyDescent="0.25">
      <c r="A6" s="7">
        <v>0.06</v>
      </c>
      <c r="B6" s="7">
        <v>0.48599999999999999</v>
      </c>
    </row>
    <row r="7" spans="1:2" x14ac:dyDescent="0.25">
      <c r="A7" s="7">
        <v>0.08</v>
      </c>
      <c r="B7" s="7">
        <v>0.59699999999999998</v>
      </c>
    </row>
    <row r="8" spans="1:2" x14ac:dyDescent="0.25">
      <c r="A8" s="7">
        <v>0.1</v>
      </c>
      <c r="B8" s="7">
        <v>0.70199999999999996</v>
      </c>
    </row>
    <row r="9" spans="1:2" x14ac:dyDescent="0.25">
      <c r="A9" s="7" t="s">
        <v>3</v>
      </c>
    </row>
    <row r="22" spans="1:8" x14ac:dyDescent="0.25">
      <c r="A22" s="8" t="s">
        <v>2</v>
      </c>
    </row>
    <row r="23" spans="1:8" x14ac:dyDescent="0.25">
      <c r="A23" s="7" t="s">
        <v>1</v>
      </c>
      <c r="C23" s="7" t="s">
        <v>66</v>
      </c>
      <c r="D23" s="7" t="s">
        <v>67</v>
      </c>
    </row>
    <row r="24" spans="1:8" x14ac:dyDescent="0.25">
      <c r="A24" s="7">
        <v>0.42099999999999999</v>
      </c>
      <c r="B24" s="10">
        <f>(A24-0.16)/5.43</f>
        <v>4.806629834254144E-2</v>
      </c>
      <c r="C24" s="10">
        <f>B24*10</f>
        <v>0.48066298342541441</v>
      </c>
      <c r="D24" s="10">
        <f>C24*20</f>
        <v>9.6132596685082881</v>
      </c>
    </row>
    <row r="25" spans="1:8" x14ac:dyDescent="0.25">
      <c r="A25" s="7">
        <v>0.433</v>
      </c>
      <c r="B25" s="10">
        <f t="shared" ref="B25:B26" si="0">(A25-0.16)/5.43</f>
        <v>5.027624309392266E-2</v>
      </c>
      <c r="C25" s="10">
        <f t="shared" ref="C25:C26" si="1">B25*10</f>
        <v>0.50276243093922657</v>
      </c>
      <c r="D25" s="10">
        <f t="shared" ref="D25:D26" si="2">C25*20</f>
        <v>10.055248618784532</v>
      </c>
    </row>
    <row r="26" spans="1:8" x14ac:dyDescent="0.25">
      <c r="A26" s="7">
        <v>0.442</v>
      </c>
      <c r="B26" s="10">
        <f t="shared" si="0"/>
        <v>5.1933701657458572E-2</v>
      </c>
      <c r="C26" s="10">
        <f t="shared" si="1"/>
        <v>0.51933701657458575</v>
      </c>
      <c r="D26" s="10">
        <f t="shared" si="2"/>
        <v>10.386740331491715</v>
      </c>
    </row>
    <row r="27" spans="1:8" x14ac:dyDescent="0.25">
      <c r="A27" s="7" t="s">
        <v>20</v>
      </c>
      <c r="B27" s="10"/>
      <c r="C27" s="10"/>
      <c r="D27" s="10"/>
    </row>
    <row r="28" spans="1:8" x14ac:dyDescent="0.25">
      <c r="A28" s="10">
        <f>D24*100</f>
        <v>961.32596685082876</v>
      </c>
      <c r="B28" s="10"/>
      <c r="C28" s="10"/>
      <c r="D28" s="10"/>
      <c r="E28" s="10"/>
    </row>
    <row r="29" spans="1:8" x14ac:dyDescent="0.25">
      <c r="A29" s="10">
        <f>D25*100</f>
        <v>1005.5248618784532</v>
      </c>
      <c r="B29" s="10"/>
      <c r="C29" s="10"/>
      <c r="D29" s="10"/>
      <c r="E29" s="10"/>
    </row>
    <row r="30" spans="1:8" x14ac:dyDescent="0.25">
      <c r="A30" s="10">
        <f>D26*100</f>
        <v>1038.6740331491715</v>
      </c>
      <c r="B30" s="10"/>
      <c r="C30" s="10"/>
      <c r="D30" s="10"/>
      <c r="E30" s="10"/>
    </row>
    <row r="31" spans="1:8" x14ac:dyDescent="0.25">
      <c r="A31" s="15"/>
      <c r="B31" s="16"/>
      <c r="C31" s="16"/>
      <c r="D31" s="16"/>
      <c r="E31" s="10"/>
      <c r="G31" s="10"/>
      <c r="H31" s="10"/>
    </row>
    <row r="32" spans="1:8" x14ac:dyDescent="0.25">
      <c r="A32" s="15" t="s">
        <v>5</v>
      </c>
      <c r="B32" s="15" t="s">
        <v>6</v>
      </c>
      <c r="C32" s="16"/>
      <c r="D32" s="16"/>
      <c r="E32" s="10"/>
      <c r="G32" s="10"/>
      <c r="H32" s="10"/>
    </row>
    <row r="33" spans="1:8" x14ac:dyDescent="0.25">
      <c r="A33" s="16">
        <f>AVERAGE(A28:A30)</f>
        <v>1001.8416206261512</v>
      </c>
      <c r="B33" s="16">
        <f>STDEV(A28:A30)</f>
        <v>38.805354522477941</v>
      </c>
      <c r="C33" s="16"/>
      <c r="D33" s="16"/>
      <c r="E33" s="10"/>
      <c r="G33" s="10"/>
      <c r="H33" s="10"/>
    </row>
    <row r="34" spans="1:8" x14ac:dyDescent="0.25">
      <c r="A34" s="15"/>
      <c r="B34" s="16"/>
      <c r="C34" s="16"/>
      <c r="D34" s="16"/>
      <c r="E34" s="10"/>
      <c r="G34" s="10"/>
      <c r="H34" s="10"/>
    </row>
    <row r="35" spans="1:8" x14ac:dyDescent="0.25">
      <c r="A35" s="17" t="s">
        <v>7</v>
      </c>
      <c r="B35" s="15"/>
      <c r="C35" s="15"/>
      <c r="D35" s="15"/>
      <c r="F35" s="11"/>
      <c r="G35" s="11"/>
    </row>
    <row r="36" spans="1:8" x14ac:dyDescent="0.25">
      <c r="A36" s="17" t="s">
        <v>8</v>
      </c>
      <c r="B36" s="15"/>
      <c r="C36" s="15"/>
      <c r="D36" s="15"/>
      <c r="F36" s="11"/>
      <c r="G36" s="11"/>
    </row>
    <row r="37" spans="1:8" x14ac:dyDescent="0.25">
      <c r="A37" s="15" t="s">
        <v>1</v>
      </c>
      <c r="B37" s="15"/>
      <c r="C37" s="15" t="s">
        <v>74</v>
      </c>
      <c r="D37" s="15" t="s">
        <v>20</v>
      </c>
      <c r="E37" s="11"/>
      <c r="F37" s="11"/>
    </row>
    <row r="38" spans="1:8" x14ac:dyDescent="0.25">
      <c r="A38" s="15">
        <v>0.34599999999999997</v>
      </c>
      <c r="B38" s="16">
        <f>(A38-0.16)/5.43</f>
        <v>3.4254143646408837E-2</v>
      </c>
      <c r="C38" s="16">
        <f>B38*5</f>
        <v>0.17127071823204418</v>
      </c>
      <c r="D38" s="16">
        <f>C38*100</f>
        <v>17.127071823204417</v>
      </c>
      <c r="E38" s="11"/>
      <c r="F38" s="11"/>
    </row>
    <row r="39" spans="1:8" x14ac:dyDescent="0.25">
      <c r="A39" s="15">
        <v>0.34200000000000003</v>
      </c>
      <c r="B39" s="16">
        <f t="shared" ref="B39:B40" si="3">(A39-0.16)/5.43</f>
        <v>3.3517495395948442E-2</v>
      </c>
      <c r="C39" s="16">
        <f>B39*5</f>
        <v>0.16758747697974222</v>
      </c>
      <c r="D39" s="16">
        <f t="shared" ref="D39:D40" si="4">C39*100</f>
        <v>16.758747697974222</v>
      </c>
      <c r="E39" s="11"/>
    </row>
    <row r="40" spans="1:8" x14ac:dyDescent="0.25">
      <c r="A40" s="15">
        <v>0.34699999999999998</v>
      </c>
      <c r="B40" s="16">
        <f t="shared" si="3"/>
        <v>3.4438305709023939E-2</v>
      </c>
      <c r="C40" s="16">
        <f>B40*5</f>
        <v>0.17219152854511971</v>
      </c>
      <c r="D40" s="16">
        <f t="shared" si="4"/>
        <v>17.219152854511972</v>
      </c>
    </row>
    <row r="41" spans="1:8" x14ac:dyDescent="0.25">
      <c r="A41" s="15"/>
      <c r="B41" s="16"/>
      <c r="C41" s="16"/>
      <c r="D41" s="16"/>
    </row>
    <row r="42" spans="1:8" x14ac:dyDescent="0.25">
      <c r="A42" s="15" t="s">
        <v>5</v>
      </c>
      <c r="B42" s="15" t="s">
        <v>6</v>
      </c>
      <c r="C42" s="16"/>
      <c r="D42" s="16"/>
      <c r="F42" s="10"/>
      <c r="G42" s="10"/>
    </row>
    <row r="43" spans="1:8" x14ac:dyDescent="0.25">
      <c r="A43" s="16">
        <f>AVERAGE(D38:D40)</f>
        <v>17.03499079189687</v>
      </c>
      <c r="B43" s="16">
        <f>STDEV(D38:D40)</f>
        <v>0.243623509306129</v>
      </c>
      <c r="C43" s="16"/>
      <c r="D43" s="16"/>
      <c r="F43" s="10"/>
      <c r="G43" s="10"/>
    </row>
    <row r="44" spans="1:8" x14ac:dyDescent="0.25">
      <c r="A44" s="15"/>
      <c r="B44" s="15"/>
      <c r="C44" s="15"/>
      <c r="D44" s="15"/>
    </row>
    <row r="45" spans="1:8" x14ac:dyDescent="0.25">
      <c r="A45" s="17" t="s">
        <v>9</v>
      </c>
      <c r="B45" s="15"/>
      <c r="C45" s="15"/>
      <c r="D45" s="15"/>
      <c r="F45" s="11"/>
      <c r="G45" s="11"/>
    </row>
    <row r="46" spans="1:8" x14ac:dyDescent="0.25">
      <c r="A46" s="15" t="s">
        <v>1</v>
      </c>
      <c r="B46" s="15"/>
      <c r="C46" s="15" t="s">
        <v>75</v>
      </c>
      <c r="D46" s="15" t="s">
        <v>15</v>
      </c>
    </row>
    <row r="47" spans="1:8" x14ac:dyDescent="0.25">
      <c r="A47" s="15">
        <v>0.45100000000000001</v>
      </c>
      <c r="B47" s="16">
        <f>(A47-0.16)/5.43</f>
        <v>5.3591160220994485E-2</v>
      </c>
      <c r="C47" s="16">
        <f>B47*3</f>
        <v>0.16077348066298347</v>
      </c>
      <c r="D47" s="16">
        <f>C47*1</f>
        <v>0.16077348066298347</v>
      </c>
      <c r="G47" s="11"/>
    </row>
    <row r="48" spans="1:8" x14ac:dyDescent="0.25">
      <c r="A48" s="15">
        <v>0.46400000000000002</v>
      </c>
      <c r="B48" s="16">
        <f t="shared" ref="B48:B49" si="5">(A48-0.16)/5.43</f>
        <v>5.59852670349908E-2</v>
      </c>
      <c r="C48" s="16">
        <f t="shared" ref="C48:C49" si="6">B48*3</f>
        <v>0.16795580110497241</v>
      </c>
      <c r="D48" s="16">
        <f t="shared" ref="D48:D49" si="7">C48*1</f>
        <v>0.16795580110497241</v>
      </c>
    </row>
    <row r="49" spans="1:9" x14ac:dyDescent="0.25">
      <c r="A49" s="15">
        <v>0.44600000000000001</v>
      </c>
      <c r="B49" s="16">
        <f t="shared" si="5"/>
        <v>5.2670349907918974E-2</v>
      </c>
      <c r="C49" s="16">
        <f t="shared" si="6"/>
        <v>0.15801104972375693</v>
      </c>
      <c r="D49" s="16">
        <f t="shared" si="7"/>
        <v>0.15801104972375693</v>
      </c>
    </row>
    <row r="50" spans="1:9" ht="46.2" customHeight="1" x14ac:dyDescent="0.25">
      <c r="A50" s="18" t="s">
        <v>83</v>
      </c>
      <c r="B50" s="18" t="s">
        <v>20</v>
      </c>
      <c r="C50" s="16"/>
      <c r="D50" s="16"/>
      <c r="E50" s="10"/>
      <c r="F50" s="10"/>
      <c r="H50" s="10"/>
      <c r="I50" s="10"/>
    </row>
    <row r="51" spans="1:9" x14ac:dyDescent="0.25">
      <c r="A51" s="16">
        <f>D47*1</f>
        <v>0.16077348066298347</v>
      </c>
      <c r="B51" s="16">
        <f>A51*1000</f>
        <v>160.77348066298347</v>
      </c>
      <c r="C51" s="16"/>
      <c r="D51" s="16"/>
      <c r="E51" s="10"/>
      <c r="F51" s="10"/>
      <c r="H51" s="10"/>
      <c r="I51" s="10"/>
    </row>
    <row r="52" spans="1:9" x14ac:dyDescent="0.25">
      <c r="A52" s="16">
        <f>D48*1</f>
        <v>0.16795580110497241</v>
      </c>
      <c r="B52" s="16">
        <f>A52*1000</f>
        <v>167.95580110497241</v>
      </c>
      <c r="C52" s="16"/>
      <c r="D52" s="16"/>
      <c r="E52" s="10"/>
      <c r="F52" s="10"/>
      <c r="H52" s="10"/>
      <c r="I52" s="10"/>
    </row>
    <row r="53" spans="1:9" x14ac:dyDescent="0.25">
      <c r="A53" s="16">
        <f>D49*1</f>
        <v>0.15801104972375693</v>
      </c>
      <c r="B53" s="16">
        <f>A53*1000</f>
        <v>158.01104972375694</v>
      </c>
      <c r="C53" s="16"/>
      <c r="D53" s="16"/>
      <c r="E53" s="10"/>
      <c r="F53" s="10"/>
      <c r="H53" s="10"/>
      <c r="I53" s="10"/>
    </row>
    <row r="54" spans="1:9" x14ac:dyDescent="0.25">
      <c r="A54" s="16"/>
      <c r="B54" s="16"/>
      <c r="C54" s="16"/>
      <c r="D54" s="16"/>
      <c r="E54" s="10"/>
      <c r="F54" s="10"/>
      <c r="H54" s="10"/>
      <c r="I54" s="10"/>
    </row>
    <row r="55" spans="1:9" x14ac:dyDescent="0.25">
      <c r="A55" s="15" t="s">
        <v>5</v>
      </c>
      <c r="B55" s="15" t="s">
        <v>6</v>
      </c>
      <c r="C55" s="16"/>
      <c r="D55" s="16"/>
      <c r="E55" s="10"/>
      <c r="F55" s="10"/>
      <c r="H55" s="10"/>
      <c r="I55" s="10"/>
    </row>
    <row r="56" spans="1:9" x14ac:dyDescent="0.25">
      <c r="A56" s="16">
        <f>AVERAGE(B51:B53)</f>
        <v>162.24677716390428</v>
      </c>
      <c r="B56" s="16">
        <f>STDEV(B51:B53)</f>
        <v>5.1334658802085995</v>
      </c>
      <c r="C56" s="16"/>
      <c r="D56" s="16"/>
      <c r="E56" s="10"/>
      <c r="F56" s="10"/>
      <c r="H56" s="10"/>
      <c r="I56" s="10"/>
    </row>
    <row r="57" spans="1:9" x14ac:dyDescent="0.25">
      <c r="A57" s="15"/>
      <c r="B57" s="15"/>
      <c r="C57" s="15"/>
      <c r="D57" s="16"/>
      <c r="F57" s="11"/>
      <c r="I57" s="10"/>
    </row>
    <row r="58" spans="1:9" x14ac:dyDescent="0.25">
      <c r="A58" s="17" t="s">
        <v>10</v>
      </c>
      <c r="B58" s="15"/>
      <c r="C58" s="15"/>
      <c r="D58" s="15"/>
      <c r="F58" s="11"/>
      <c r="G58" s="11"/>
    </row>
    <row r="59" spans="1:9" x14ac:dyDescent="0.25">
      <c r="A59" s="15" t="s">
        <v>1</v>
      </c>
      <c r="B59" s="15"/>
      <c r="C59" s="15" t="s">
        <v>75</v>
      </c>
      <c r="D59" s="15" t="s">
        <v>15</v>
      </c>
      <c r="G59" s="11"/>
    </row>
    <row r="60" spans="1:9" x14ac:dyDescent="0.25">
      <c r="A60" s="15">
        <v>0.66300000000000003</v>
      </c>
      <c r="B60" s="16">
        <f>(A60-0.16)/5.43</f>
        <v>9.2633517495395959E-2</v>
      </c>
      <c r="C60" s="16">
        <f>B60*3</f>
        <v>0.27790055248618789</v>
      </c>
      <c r="D60" s="16">
        <f>C60*1</f>
        <v>0.27790055248618789</v>
      </c>
      <c r="G60" s="11"/>
    </row>
    <row r="61" spans="1:9" x14ac:dyDescent="0.25">
      <c r="A61" s="15">
        <v>0.68500000000000005</v>
      </c>
      <c r="B61" s="16">
        <f t="shared" ref="B61:B62" si="8">(A61-0.16)/5.43</f>
        <v>9.668508287292818E-2</v>
      </c>
      <c r="C61" s="16">
        <f t="shared" ref="C61:C62" si="9">B61*3</f>
        <v>0.29005524861878451</v>
      </c>
      <c r="D61" s="16">
        <f t="shared" ref="D61:D62" si="10">C61*1</f>
        <v>0.29005524861878451</v>
      </c>
    </row>
    <row r="62" spans="1:9" x14ac:dyDescent="0.25">
      <c r="A62" s="15">
        <v>0.68700000000000006</v>
      </c>
      <c r="B62" s="16">
        <f t="shared" si="8"/>
        <v>9.7053406998158384E-2</v>
      </c>
      <c r="C62" s="16">
        <f t="shared" si="9"/>
        <v>0.29116022099447514</v>
      </c>
      <c r="D62" s="16">
        <f t="shared" si="10"/>
        <v>0.29116022099447514</v>
      </c>
    </row>
    <row r="63" spans="1:9" ht="39.6" x14ac:dyDescent="0.25">
      <c r="A63" s="19" t="s">
        <v>96</v>
      </c>
      <c r="B63" s="19" t="s">
        <v>96</v>
      </c>
      <c r="C63" s="16"/>
      <c r="D63" s="16"/>
      <c r="E63" s="10"/>
      <c r="F63" s="10"/>
      <c r="H63" s="10"/>
      <c r="I63" s="10"/>
    </row>
    <row r="64" spans="1:9" x14ac:dyDescent="0.25">
      <c r="A64" s="16">
        <f>D60*1</f>
        <v>0.27790055248618789</v>
      </c>
      <c r="B64" s="16">
        <f>A64*1000</f>
        <v>277.90055248618791</v>
      </c>
      <c r="C64" s="16"/>
      <c r="D64" s="16"/>
      <c r="E64" s="10"/>
      <c r="F64" s="10"/>
      <c r="H64" s="10"/>
      <c r="I64" s="10"/>
    </row>
    <row r="65" spans="1:9" x14ac:dyDescent="0.25">
      <c r="A65" s="16">
        <f>D61*1</f>
        <v>0.29005524861878451</v>
      </c>
      <c r="B65" s="16">
        <f t="shared" ref="B65:B66" si="11">A65*1000</f>
        <v>290.0552486187845</v>
      </c>
      <c r="C65" s="16"/>
      <c r="D65" s="16"/>
      <c r="E65" s="10"/>
      <c r="F65" s="10"/>
      <c r="H65" s="10"/>
      <c r="I65" s="10"/>
    </row>
    <row r="66" spans="1:9" x14ac:dyDescent="0.25">
      <c r="A66" s="16">
        <f>D62*1</f>
        <v>0.29116022099447514</v>
      </c>
      <c r="B66" s="16">
        <f t="shared" si="11"/>
        <v>291.16022099447514</v>
      </c>
      <c r="C66" s="16"/>
      <c r="D66" s="16"/>
      <c r="E66" s="10"/>
      <c r="F66" s="10"/>
      <c r="H66" s="10"/>
      <c r="I66" s="10"/>
    </row>
    <row r="67" spans="1:9" x14ac:dyDescent="0.25">
      <c r="A67" s="15"/>
      <c r="B67" s="16"/>
      <c r="C67" s="16"/>
      <c r="D67" s="16"/>
      <c r="E67" s="10"/>
      <c r="F67" s="10"/>
      <c r="H67" s="10"/>
      <c r="I67" s="10"/>
    </row>
    <row r="68" spans="1:9" x14ac:dyDescent="0.25">
      <c r="A68" s="15" t="s">
        <v>5</v>
      </c>
      <c r="B68" s="15" t="s">
        <v>6</v>
      </c>
      <c r="C68" s="16"/>
      <c r="D68" s="16"/>
      <c r="E68" s="10"/>
      <c r="F68" s="10"/>
      <c r="H68" s="10"/>
      <c r="I68" s="10"/>
    </row>
    <row r="69" spans="1:9" x14ac:dyDescent="0.25">
      <c r="A69" s="16">
        <f>AVERAGE(B64:B66)</f>
        <v>286.37200736648248</v>
      </c>
      <c r="B69" s="16">
        <f>STDEV(B64:B66)</f>
        <v>7.3572686392037081</v>
      </c>
      <c r="C69" s="15"/>
      <c r="D69" s="15"/>
      <c r="E69" s="10"/>
      <c r="F69" s="11"/>
      <c r="G69" s="11"/>
    </row>
    <row r="70" spans="1:9" x14ac:dyDescent="0.25">
      <c r="A70" s="16"/>
      <c r="B70" s="16"/>
      <c r="C70" s="15"/>
      <c r="D70" s="15"/>
      <c r="E70" s="10"/>
      <c r="F70" s="11"/>
      <c r="G70" s="11"/>
    </row>
    <row r="71" spans="1:9" x14ac:dyDescent="0.25">
      <c r="A71" s="17" t="s">
        <v>11</v>
      </c>
      <c r="B71" s="15"/>
      <c r="C71" s="15"/>
      <c r="D71" s="15"/>
      <c r="F71" s="11"/>
      <c r="G71" s="11"/>
    </row>
    <row r="72" spans="1:9" x14ac:dyDescent="0.25">
      <c r="A72" s="15" t="s">
        <v>1</v>
      </c>
      <c r="B72" s="15"/>
      <c r="C72" s="15" t="s">
        <v>75</v>
      </c>
      <c r="D72" s="15" t="s">
        <v>15</v>
      </c>
      <c r="G72" s="11"/>
    </row>
    <row r="73" spans="1:9" x14ac:dyDescent="0.25">
      <c r="A73" s="15">
        <v>0.65200000000000002</v>
      </c>
      <c r="B73" s="16">
        <f>(A73-0.16)/5.43</f>
        <v>9.0607734806629842E-2</v>
      </c>
      <c r="C73" s="16">
        <f>B73*3</f>
        <v>0.2718232044198895</v>
      </c>
      <c r="D73" s="16">
        <f>C73*1</f>
        <v>0.2718232044198895</v>
      </c>
      <c r="G73" s="11"/>
    </row>
    <row r="74" spans="1:9" x14ac:dyDescent="0.25">
      <c r="A74" s="15">
        <v>0.66400000000000003</v>
      </c>
      <c r="B74" s="16">
        <f>(A74-0.16)/5.43</f>
        <v>9.2817679558011054E-2</v>
      </c>
      <c r="C74" s="16">
        <f t="shared" ref="C74:C75" si="12">B74*3</f>
        <v>0.27845303867403315</v>
      </c>
      <c r="D74" s="16">
        <f t="shared" ref="D74:D75" si="13">C74*1</f>
        <v>0.27845303867403315</v>
      </c>
    </row>
    <row r="75" spans="1:9" x14ac:dyDescent="0.25">
      <c r="A75" s="15">
        <v>0.63700000000000001</v>
      </c>
      <c r="B75" s="16">
        <f t="shared" ref="B75" si="14">(A75-0.16)/5.43</f>
        <v>8.7845303867403315E-2</v>
      </c>
      <c r="C75" s="16">
        <f t="shared" si="12"/>
        <v>0.26353591160220996</v>
      </c>
      <c r="D75" s="16">
        <f t="shared" si="13"/>
        <v>0.26353591160220996</v>
      </c>
    </row>
    <row r="76" spans="1:9" ht="44.4" customHeight="1" x14ac:dyDescent="0.25">
      <c r="A76" s="18" t="s">
        <v>20</v>
      </c>
      <c r="B76" s="18" t="s">
        <v>20</v>
      </c>
      <c r="C76" s="16"/>
      <c r="D76" s="16"/>
      <c r="E76" s="10"/>
      <c r="F76" s="11"/>
      <c r="H76" s="10"/>
      <c r="I76" s="10"/>
    </row>
    <row r="77" spans="1:9" x14ac:dyDescent="0.25">
      <c r="A77" s="16">
        <f>D73*1</f>
        <v>0.2718232044198895</v>
      </c>
      <c r="B77" s="20">
        <f>A77*1000</f>
        <v>271.82320441988952</v>
      </c>
      <c r="C77" s="16"/>
      <c r="D77" s="16"/>
      <c r="E77" s="10"/>
      <c r="F77" s="11"/>
      <c r="H77" s="10"/>
      <c r="I77" s="10"/>
    </row>
    <row r="78" spans="1:9" x14ac:dyDescent="0.25">
      <c r="A78" s="16">
        <f>D74*1</f>
        <v>0.27845303867403315</v>
      </c>
      <c r="B78" s="20">
        <f t="shared" ref="B78:B79" si="15">A78*1000</f>
        <v>278.45303867403317</v>
      </c>
      <c r="C78" s="16"/>
      <c r="D78" s="16"/>
      <c r="E78" s="10"/>
      <c r="F78" s="11"/>
      <c r="H78" s="10"/>
      <c r="I78" s="10"/>
    </row>
    <row r="79" spans="1:9" x14ac:dyDescent="0.25">
      <c r="A79" s="16">
        <f>D75*1</f>
        <v>0.26353591160220996</v>
      </c>
      <c r="B79" s="20">
        <f t="shared" si="15"/>
        <v>263.53591160220998</v>
      </c>
      <c r="C79" s="16"/>
      <c r="D79" s="16"/>
      <c r="E79" s="10"/>
      <c r="F79" s="11"/>
      <c r="H79" s="10"/>
      <c r="I79" s="10"/>
    </row>
    <row r="80" spans="1:9" x14ac:dyDescent="0.25">
      <c r="A80" s="15"/>
      <c r="B80" s="16"/>
      <c r="C80" s="16"/>
      <c r="D80" s="16"/>
      <c r="E80" s="10"/>
      <c r="F80" s="11"/>
      <c r="H80" s="10"/>
      <c r="I80" s="10"/>
    </row>
    <row r="81" spans="1:9" x14ac:dyDescent="0.25">
      <c r="A81" s="15" t="s">
        <v>5</v>
      </c>
      <c r="B81" s="15" t="s">
        <v>6</v>
      </c>
      <c r="C81" s="16"/>
      <c r="D81" s="16"/>
      <c r="E81" s="10"/>
      <c r="F81" s="11"/>
      <c r="H81" s="10"/>
      <c r="I81" s="10"/>
    </row>
    <row r="82" spans="1:9" x14ac:dyDescent="0.25">
      <c r="A82" s="16">
        <f>AVERAGE(B77:B79)</f>
        <v>271.2707182320442</v>
      </c>
      <c r="B82" s="16">
        <f>STDEV(B77:B79)</f>
        <v>7.4738946179384902</v>
      </c>
      <c r="C82" s="16"/>
      <c r="D82" s="16"/>
      <c r="E82" s="10"/>
      <c r="F82" s="11"/>
      <c r="H82" s="10"/>
      <c r="I82" s="10"/>
    </row>
    <row r="83" spans="1:9" x14ac:dyDescent="0.25">
      <c r="A83" s="15"/>
      <c r="B83" s="16"/>
      <c r="C83" s="16"/>
      <c r="D83" s="16"/>
      <c r="E83" s="10"/>
      <c r="F83" s="11"/>
      <c r="H83" s="10"/>
      <c r="I83" s="10"/>
    </row>
    <row r="84" spans="1:9" x14ac:dyDescent="0.25">
      <c r="A84" s="17" t="s">
        <v>12</v>
      </c>
      <c r="B84" s="15"/>
      <c r="C84" s="15"/>
      <c r="D84" s="15"/>
      <c r="F84" s="11"/>
      <c r="G84" s="11"/>
    </row>
    <row r="85" spans="1:9" x14ac:dyDescent="0.25">
      <c r="A85" s="15" t="s">
        <v>1</v>
      </c>
      <c r="B85" s="15"/>
      <c r="C85" s="15" t="s">
        <v>66</v>
      </c>
      <c r="D85" s="15" t="s">
        <v>67</v>
      </c>
      <c r="F85" s="11"/>
      <c r="G85" s="11"/>
    </row>
    <row r="86" spans="1:9" x14ac:dyDescent="0.25">
      <c r="A86" s="15">
        <v>0.43099999999999999</v>
      </c>
      <c r="B86" s="16">
        <f>(A86-0.16)/5.43</f>
        <v>4.9907918968692455E-2</v>
      </c>
      <c r="C86" s="16">
        <f>B86*10</f>
        <v>0.49907918968692455</v>
      </c>
      <c r="D86" s="16">
        <f>C86*20</f>
        <v>9.9815837937384906</v>
      </c>
    </row>
    <row r="87" spans="1:9" x14ac:dyDescent="0.25">
      <c r="A87" s="15">
        <v>0.45300000000000001</v>
      </c>
      <c r="B87" s="16">
        <f>(A87-0.16)/5.43</f>
        <v>5.395948434622469E-2</v>
      </c>
      <c r="C87" s="16">
        <f t="shared" ref="C87:C88" si="16">B87*10</f>
        <v>0.53959484346224684</v>
      </c>
      <c r="D87" s="16">
        <f t="shared" ref="D87:D88" si="17">C87*20</f>
        <v>10.791896869244937</v>
      </c>
    </row>
    <row r="88" spans="1:9" x14ac:dyDescent="0.25">
      <c r="A88" s="15">
        <v>0.42699999999999999</v>
      </c>
      <c r="B88" s="16">
        <f t="shared" ref="B88" si="18">(A88-0.16)/5.43</f>
        <v>4.9171270718232046E-2</v>
      </c>
      <c r="C88" s="16">
        <f t="shared" si="16"/>
        <v>0.49171270718232046</v>
      </c>
      <c r="D88" s="16">
        <f t="shared" si="17"/>
        <v>9.8342541436464099</v>
      </c>
      <c r="F88" s="11"/>
    </row>
    <row r="89" spans="1:9" x14ac:dyDescent="0.25">
      <c r="A89" s="15" t="s">
        <v>20</v>
      </c>
      <c r="B89" s="16"/>
      <c r="C89" s="16"/>
      <c r="D89" s="16"/>
      <c r="E89" s="10"/>
      <c r="F89" s="11"/>
      <c r="G89" s="10"/>
      <c r="H89" s="10"/>
    </row>
    <row r="90" spans="1:9" x14ac:dyDescent="0.25">
      <c r="A90" s="16">
        <f>D86*100</f>
        <v>998.15837937384902</v>
      </c>
      <c r="B90" s="16"/>
      <c r="C90" s="16"/>
      <c r="D90" s="16"/>
      <c r="E90" s="10"/>
      <c r="F90" s="11"/>
      <c r="G90" s="10"/>
      <c r="H90" s="10"/>
    </row>
    <row r="91" spans="1:9" x14ac:dyDescent="0.25">
      <c r="A91" s="16">
        <f>D87*100</f>
        <v>1079.1896869244938</v>
      </c>
      <c r="B91" s="16"/>
      <c r="C91" s="16"/>
      <c r="D91" s="16"/>
      <c r="E91" s="10"/>
      <c r="F91" s="11"/>
      <c r="G91" s="10"/>
      <c r="H91" s="10"/>
    </row>
    <row r="92" spans="1:9" x14ac:dyDescent="0.25">
      <c r="A92" s="16">
        <f>D88*100</f>
        <v>983.42541436464103</v>
      </c>
      <c r="B92" s="16"/>
      <c r="C92" s="16"/>
      <c r="D92" s="16"/>
      <c r="E92" s="10"/>
      <c r="F92" s="11"/>
      <c r="G92" s="10"/>
      <c r="H92" s="10"/>
    </row>
    <row r="93" spans="1:9" x14ac:dyDescent="0.25">
      <c r="A93" s="15"/>
      <c r="B93" s="16"/>
      <c r="C93" s="16"/>
      <c r="D93" s="16"/>
      <c r="E93" s="10"/>
      <c r="F93" s="11"/>
      <c r="G93" s="10"/>
      <c r="H93" s="10"/>
    </row>
    <row r="94" spans="1:9" x14ac:dyDescent="0.25">
      <c r="A94" s="15" t="s">
        <v>5</v>
      </c>
      <c r="B94" s="15" t="s">
        <v>6</v>
      </c>
      <c r="C94" s="16"/>
      <c r="D94" s="16"/>
      <c r="E94" s="10"/>
      <c r="F94" s="11"/>
      <c r="G94" s="10"/>
      <c r="H94" s="10"/>
    </row>
    <row r="95" spans="1:9" x14ac:dyDescent="0.25">
      <c r="A95" s="16">
        <f>AVERAGE(A90:A92)</f>
        <v>1020.2578268876614</v>
      </c>
      <c r="B95" s="16">
        <f>STDEV(A90:A92)</f>
        <v>51.565377532228439</v>
      </c>
      <c r="C95" s="16"/>
      <c r="D95" s="16"/>
      <c r="E95" s="10"/>
      <c r="F95" s="11"/>
      <c r="G95" s="10"/>
      <c r="H95" s="10"/>
    </row>
    <row r="96" spans="1:9" x14ac:dyDescent="0.25">
      <c r="A96" s="15"/>
      <c r="B96" s="15"/>
      <c r="C96" s="15"/>
      <c r="D96" s="15"/>
      <c r="F96" s="11"/>
      <c r="G96" s="11"/>
    </row>
    <row r="97" spans="1:8" x14ac:dyDescent="0.25">
      <c r="A97" s="17" t="s">
        <v>13</v>
      </c>
      <c r="B97" s="15"/>
      <c r="C97" s="15"/>
      <c r="D97" s="15"/>
      <c r="F97" s="11"/>
      <c r="G97" s="11"/>
    </row>
    <row r="98" spans="1:8" x14ac:dyDescent="0.25">
      <c r="A98" s="15" t="s">
        <v>1</v>
      </c>
      <c r="B98" s="15"/>
      <c r="C98" s="15" t="s">
        <v>14</v>
      </c>
      <c r="D98" s="15" t="s">
        <v>67</v>
      </c>
      <c r="F98" s="11"/>
      <c r="G98" s="11"/>
    </row>
    <row r="99" spans="1:8" x14ac:dyDescent="0.25">
      <c r="A99" s="15">
        <v>0.41199999999999998</v>
      </c>
      <c r="B99" s="16">
        <f>(A99-0.16)/5.43</f>
        <v>4.6408839779005527E-2</v>
      </c>
      <c r="C99" s="16">
        <f>B99*2</f>
        <v>9.2817679558011054E-2</v>
      </c>
      <c r="D99" s="16">
        <f>C99*20</f>
        <v>1.8563535911602211</v>
      </c>
    </row>
    <row r="100" spans="1:8" x14ac:dyDescent="0.25">
      <c r="A100" s="15">
        <v>0.40799999999999997</v>
      </c>
      <c r="B100" s="16">
        <f>(A100-0.16)/5.43</f>
        <v>4.5672191528545118E-2</v>
      </c>
      <c r="C100" s="16">
        <f t="shared" ref="C100:C101" si="19">B100*2</f>
        <v>9.1344383057090237E-2</v>
      </c>
      <c r="D100" s="16">
        <f t="shared" ref="D100:D101" si="20">C100*20</f>
        <v>1.8268876611418048</v>
      </c>
    </row>
    <row r="101" spans="1:8" x14ac:dyDescent="0.25">
      <c r="A101" s="15">
        <v>0.39800000000000002</v>
      </c>
      <c r="B101" s="16">
        <f t="shared" ref="B101" si="21">(A101-0.16)/5.43</f>
        <v>4.383057090239411E-2</v>
      </c>
      <c r="C101" s="16">
        <f t="shared" si="19"/>
        <v>8.766114180478822E-2</v>
      </c>
      <c r="D101" s="16">
        <f t="shared" si="20"/>
        <v>1.7532228360957645</v>
      </c>
      <c r="F101" s="11"/>
    </row>
    <row r="102" spans="1:8" x14ac:dyDescent="0.25">
      <c r="A102" s="15" t="s">
        <v>20</v>
      </c>
      <c r="B102" s="16"/>
      <c r="C102" s="16"/>
      <c r="D102" s="16"/>
      <c r="E102" s="10"/>
      <c r="F102" s="11"/>
      <c r="G102" s="10"/>
      <c r="H102" s="10"/>
    </row>
    <row r="103" spans="1:8" x14ac:dyDescent="0.25">
      <c r="A103" s="16">
        <f>D99*100</f>
        <v>185.6353591160221</v>
      </c>
      <c r="B103" s="16"/>
      <c r="C103" s="16"/>
      <c r="D103" s="16"/>
      <c r="E103" s="10"/>
      <c r="F103" s="11"/>
      <c r="G103" s="10"/>
      <c r="H103" s="10"/>
    </row>
    <row r="104" spans="1:8" x14ac:dyDescent="0.25">
      <c r="A104" s="16">
        <f>D100*100</f>
        <v>182.68876611418048</v>
      </c>
      <c r="B104" s="16"/>
      <c r="C104" s="16"/>
      <c r="D104" s="16"/>
      <c r="E104" s="10"/>
      <c r="F104" s="11"/>
      <c r="G104" s="10"/>
      <c r="H104" s="10"/>
    </row>
    <row r="105" spans="1:8" x14ac:dyDescent="0.25">
      <c r="A105" s="16">
        <f>D101*100</f>
        <v>175.32228360957646</v>
      </c>
      <c r="B105" s="16"/>
      <c r="C105" s="16"/>
      <c r="D105" s="16"/>
      <c r="E105" s="10"/>
      <c r="F105" s="11"/>
      <c r="G105" s="10"/>
      <c r="H105" s="10"/>
    </row>
    <row r="106" spans="1:8" x14ac:dyDescent="0.25">
      <c r="A106" s="15"/>
      <c r="B106" s="16"/>
      <c r="C106" s="16"/>
      <c r="D106" s="16"/>
      <c r="E106" s="10"/>
      <c r="F106" s="11"/>
      <c r="G106" s="10"/>
      <c r="H106" s="10"/>
    </row>
    <row r="107" spans="1:8" x14ac:dyDescent="0.25">
      <c r="A107" s="15" t="s">
        <v>5</v>
      </c>
      <c r="B107" s="15" t="s">
        <v>6</v>
      </c>
      <c r="C107" s="16"/>
      <c r="D107" s="16"/>
      <c r="E107" s="10"/>
      <c r="F107" s="11"/>
      <c r="G107" s="10"/>
      <c r="H107" s="10"/>
    </row>
    <row r="108" spans="1:8" x14ac:dyDescent="0.25">
      <c r="A108" s="16">
        <f>AVERAGE(A103:A105)</f>
        <v>181.21546961325967</v>
      </c>
      <c r="B108" s="16">
        <f>STDEV(A103:A105)</f>
        <v>5.3120460780316439</v>
      </c>
      <c r="C108" s="16"/>
      <c r="D108" s="16"/>
      <c r="E108" s="10"/>
      <c r="F108" s="11"/>
      <c r="G108" s="10"/>
      <c r="H108" s="10"/>
    </row>
    <row r="109" spans="1:8" x14ac:dyDescent="0.25">
      <c r="A109" s="15"/>
      <c r="B109" s="15"/>
      <c r="C109" s="15"/>
      <c r="D109" s="16"/>
      <c r="F109" s="11"/>
      <c r="G109" s="11"/>
    </row>
    <row r="110" spans="1:8" x14ac:dyDescent="0.25">
      <c r="A110" s="17" t="s">
        <v>16</v>
      </c>
      <c r="B110" s="15"/>
      <c r="C110" s="15"/>
      <c r="D110" s="15"/>
      <c r="F110" s="11"/>
      <c r="G110" s="11"/>
    </row>
    <row r="111" spans="1:8" x14ac:dyDescent="0.25">
      <c r="A111" s="15" t="s">
        <v>1</v>
      </c>
      <c r="B111" s="15"/>
      <c r="C111" s="15" t="s">
        <v>66</v>
      </c>
      <c r="D111" s="15" t="s">
        <v>67</v>
      </c>
      <c r="F111" s="11"/>
      <c r="G111" s="11"/>
    </row>
    <row r="112" spans="1:8" x14ac:dyDescent="0.25">
      <c r="A112" s="15">
        <v>0.38600000000000001</v>
      </c>
      <c r="B112" s="16">
        <f>(A112-0.16)/5.43</f>
        <v>4.1620626151012897E-2</v>
      </c>
      <c r="C112" s="16">
        <f>B112*10</f>
        <v>0.41620626151012896</v>
      </c>
      <c r="D112" s="16">
        <f>C112*20</f>
        <v>8.3241252302025792</v>
      </c>
    </row>
    <row r="113" spans="1:8" x14ac:dyDescent="0.25">
      <c r="A113" s="15">
        <v>0.39300000000000002</v>
      </c>
      <c r="B113" s="16">
        <f>(A113-0.16)/5.43</f>
        <v>4.2909760589318606E-2</v>
      </c>
      <c r="C113" s="16">
        <f t="shared" ref="C113:C114" si="22">B113*10</f>
        <v>0.42909760589318607</v>
      </c>
      <c r="D113" s="16">
        <f t="shared" ref="D113:D114" si="23">C113*20</f>
        <v>8.5819521178637217</v>
      </c>
    </row>
    <row r="114" spans="1:8" x14ac:dyDescent="0.25">
      <c r="A114" s="15">
        <v>0.40500000000000003</v>
      </c>
      <c r="B114" s="16">
        <f t="shared" ref="B114" si="24">(A114-0.16)/5.43</f>
        <v>4.5119705340699826E-2</v>
      </c>
      <c r="C114" s="16">
        <f t="shared" si="22"/>
        <v>0.45119705340699823</v>
      </c>
      <c r="D114" s="16">
        <f t="shared" si="23"/>
        <v>9.0239410681399654</v>
      </c>
      <c r="F114" s="11"/>
    </row>
    <row r="115" spans="1:8" x14ac:dyDescent="0.25">
      <c r="A115" s="15" t="s">
        <v>20</v>
      </c>
      <c r="B115" s="16"/>
      <c r="C115" s="16"/>
      <c r="D115" s="16"/>
      <c r="E115" s="10"/>
      <c r="F115" s="11"/>
      <c r="G115" s="10"/>
      <c r="H115" s="10"/>
    </row>
    <row r="116" spans="1:8" x14ac:dyDescent="0.25">
      <c r="A116" s="16">
        <f>D112*100</f>
        <v>832.41252302025794</v>
      </c>
      <c r="B116" s="16"/>
      <c r="C116" s="16"/>
      <c r="D116" s="16"/>
      <c r="E116" s="10"/>
      <c r="F116" s="11"/>
      <c r="G116" s="10"/>
      <c r="H116" s="10"/>
    </row>
    <row r="117" spans="1:8" x14ac:dyDescent="0.25">
      <c r="A117" s="16">
        <f>D113*100</f>
        <v>858.19521178637217</v>
      </c>
      <c r="B117" s="16"/>
      <c r="C117" s="16"/>
      <c r="D117" s="16"/>
      <c r="E117" s="10"/>
      <c r="F117" s="11"/>
      <c r="G117" s="10"/>
      <c r="H117" s="10"/>
    </row>
    <row r="118" spans="1:8" x14ac:dyDescent="0.25">
      <c r="A118" s="16">
        <f>D114*100</f>
        <v>902.39410681399659</v>
      </c>
      <c r="B118" s="16"/>
      <c r="C118" s="16"/>
      <c r="D118" s="16"/>
      <c r="E118" s="10"/>
      <c r="F118" s="11"/>
      <c r="G118" s="10"/>
      <c r="H118" s="10"/>
    </row>
    <row r="119" spans="1:8" x14ac:dyDescent="0.25">
      <c r="A119" s="15"/>
      <c r="B119" s="16"/>
      <c r="C119" s="16"/>
      <c r="D119" s="16"/>
      <c r="E119" s="10"/>
      <c r="F119" s="11"/>
      <c r="G119" s="10"/>
      <c r="H119" s="10"/>
    </row>
    <row r="120" spans="1:8" x14ac:dyDescent="0.25">
      <c r="A120" s="15" t="s">
        <v>5</v>
      </c>
      <c r="B120" s="15" t="s">
        <v>6</v>
      </c>
      <c r="C120" s="16"/>
      <c r="D120" s="16"/>
      <c r="E120" s="10"/>
      <c r="F120" s="11"/>
      <c r="G120" s="10"/>
      <c r="H120" s="10"/>
    </row>
    <row r="121" spans="1:8" x14ac:dyDescent="0.25">
      <c r="A121" s="16">
        <f>AVERAGE(A116:A118)</f>
        <v>864.33394720687556</v>
      </c>
      <c r="B121" s="16">
        <f>STDEV(A116:A118)</f>
        <v>35.392351885573007</v>
      </c>
      <c r="C121" s="16"/>
      <c r="D121" s="16"/>
      <c r="E121" s="10"/>
      <c r="F121" s="11"/>
      <c r="G121" s="10"/>
      <c r="H121" s="10"/>
    </row>
    <row r="122" spans="1:8" x14ac:dyDescent="0.25">
      <c r="A122" s="15"/>
      <c r="B122" s="15"/>
      <c r="C122" s="15"/>
      <c r="D122" s="15"/>
      <c r="F122" s="11"/>
      <c r="G122" s="11"/>
    </row>
    <row r="123" spans="1:8" x14ac:dyDescent="0.25">
      <c r="A123" s="17" t="s">
        <v>17</v>
      </c>
      <c r="B123" s="15"/>
      <c r="C123" s="15"/>
      <c r="D123" s="15"/>
      <c r="F123" s="11"/>
      <c r="G123" s="11"/>
    </row>
    <row r="124" spans="1:8" x14ac:dyDescent="0.25">
      <c r="A124" s="15" t="s">
        <v>1</v>
      </c>
      <c r="B124" s="15"/>
      <c r="C124" s="15" t="s">
        <v>14</v>
      </c>
      <c r="D124" s="15" t="s">
        <v>67</v>
      </c>
      <c r="F124" s="11"/>
      <c r="G124" s="11"/>
    </row>
    <row r="125" spans="1:8" x14ac:dyDescent="0.25">
      <c r="A125" s="15">
        <v>0.315</v>
      </c>
      <c r="B125" s="16">
        <f>(A125-0.16)/5.43</f>
        <v>2.85451197053407E-2</v>
      </c>
      <c r="C125" s="16">
        <f>B125*2</f>
        <v>5.70902394106814E-2</v>
      </c>
      <c r="D125" s="16">
        <f>C125*20</f>
        <v>1.141804788213628</v>
      </c>
    </row>
    <row r="126" spans="1:8" x14ac:dyDescent="0.25">
      <c r="A126" s="15">
        <v>0.32800000000000001</v>
      </c>
      <c r="B126" s="16">
        <f t="shared" ref="B126:B127" si="25">(A126-0.16)/5.43</f>
        <v>3.0939226519337022E-2</v>
      </c>
      <c r="C126" s="16">
        <f t="shared" ref="C126:C127" si="26">B126*2</f>
        <v>6.1878453038674043E-2</v>
      </c>
      <c r="D126" s="16">
        <f t="shared" ref="D126:D127" si="27">C126*20</f>
        <v>1.2375690607734808</v>
      </c>
    </row>
    <row r="127" spans="1:8" x14ac:dyDescent="0.25">
      <c r="A127" s="15">
        <v>0.32</v>
      </c>
      <c r="B127" s="16">
        <f t="shared" si="25"/>
        <v>2.9465930018416207E-2</v>
      </c>
      <c r="C127" s="16">
        <f t="shared" si="26"/>
        <v>5.8931860036832415E-2</v>
      </c>
      <c r="D127" s="16">
        <f t="shared" si="27"/>
        <v>1.1786372007366483</v>
      </c>
      <c r="F127" s="11"/>
    </row>
    <row r="128" spans="1:8" x14ac:dyDescent="0.25">
      <c r="A128" s="15" t="s">
        <v>20</v>
      </c>
      <c r="B128" s="16"/>
      <c r="C128" s="16"/>
      <c r="D128" s="16"/>
      <c r="E128" s="10"/>
      <c r="F128" s="11"/>
      <c r="G128" s="10"/>
      <c r="H128" s="10"/>
    </row>
    <row r="129" spans="1:8" x14ac:dyDescent="0.25">
      <c r="A129" s="16">
        <f>D125*100</f>
        <v>114.1804788213628</v>
      </c>
      <c r="B129" s="16"/>
      <c r="C129" s="16"/>
      <c r="D129" s="16"/>
      <c r="E129" s="10"/>
      <c r="F129" s="11"/>
      <c r="G129" s="10"/>
      <c r="H129" s="10"/>
    </row>
    <row r="130" spans="1:8" x14ac:dyDescent="0.25">
      <c r="A130" s="16">
        <f>D126*100</f>
        <v>123.75690607734808</v>
      </c>
      <c r="B130" s="16"/>
      <c r="C130" s="16"/>
      <c r="D130" s="16"/>
      <c r="E130" s="10"/>
      <c r="F130" s="11"/>
      <c r="G130" s="10"/>
      <c r="H130" s="10"/>
    </row>
    <row r="131" spans="1:8" x14ac:dyDescent="0.25">
      <c r="A131" s="16">
        <f>D127*100</f>
        <v>117.86372007366484</v>
      </c>
      <c r="B131" s="16"/>
      <c r="C131" s="16"/>
      <c r="D131" s="16"/>
      <c r="E131" s="10"/>
      <c r="F131" s="11"/>
      <c r="G131" s="10"/>
      <c r="H131" s="10"/>
    </row>
    <row r="132" spans="1:8" x14ac:dyDescent="0.25">
      <c r="A132" s="15"/>
      <c r="B132" s="16"/>
      <c r="C132" s="16"/>
      <c r="D132" s="16"/>
      <c r="E132" s="10"/>
      <c r="F132" s="11"/>
      <c r="G132" s="10"/>
      <c r="H132" s="10"/>
    </row>
    <row r="133" spans="1:8" x14ac:dyDescent="0.25">
      <c r="A133" s="15" t="s">
        <v>5</v>
      </c>
      <c r="B133" s="15" t="s">
        <v>6</v>
      </c>
      <c r="C133" s="16"/>
      <c r="D133" s="16"/>
      <c r="E133" s="10"/>
      <c r="F133" s="11"/>
      <c r="G133" s="10"/>
      <c r="H133" s="10"/>
    </row>
    <row r="134" spans="1:8" x14ac:dyDescent="0.25">
      <c r="A134" s="16">
        <f>AVERAGE(A129:A131)</f>
        <v>118.60036832412523</v>
      </c>
      <c r="B134" s="16">
        <f>STDEV(A129:A131)</f>
        <v>4.8305256164287353</v>
      </c>
      <c r="C134" s="16"/>
      <c r="D134" s="16"/>
      <c r="E134" s="10"/>
      <c r="F134" s="11"/>
      <c r="G134" s="10"/>
      <c r="H134" s="10"/>
    </row>
    <row r="135" spans="1:8" x14ac:dyDescent="0.25">
      <c r="A135" s="15"/>
      <c r="B135" s="15"/>
      <c r="C135" s="15"/>
      <c r="D135" s="15"/>
    </row>
    <row r="136" spans="1:8" x14ac:dyDescent="0.25">
      <c r="A136" s="17" t="s">
        <v>18</v>
      </c>
      <c r="B136" s="15"/>
      <c r="C136" s="15"/>
      <c r="D136" s="15"/>
      <c r="F136" s="11"/>
      <c r="G136" s="11"/>
    </row>
    <row r="137" spans="1:8" x14ac:dyDescent="0.25">
      <c r="A137" s="15" t="s">
        <v>1</v>
      </c>
      <c r="B137" s="15"/>
      <c r="C137" s="15" t="s">
        <v>66</v>
      </c>
      <c r="D137" s="15" t="s">
        <v>67</v>
      </c>
      <c r="F137" s="11"/>
      <c r="G137" s="11"/>
    </row>
    <row r="138" spans="1:8" x14ac:dyDescent="0.25">
      <c r="A138" s="15">
        <v>0.33600000000000002</v>
      </c>
      <c r="B138" s="16">
        <f>(A138-0.16)/5.43</f>
        <v>3.2412523020257829E-2</v>
      </c>
      <c r="C138" s="16">
        <f>B138*10</f>
        <v>0.32412523020257827</v>
      </c>
      <c r="D138" s="16">
        <f>C138*20</f>
        <v>6.4825046040515657</v>
      </c>
    </row>
    <row r="139" spans="1:8" x14ac:dyDescent="0.25">
      <c r="A139" s="15">
        <v>0.317</v>
      </c>
      <c r="B139" s="16">
        <f t="shared" ref="B139:B140" si="28">(A139-0.16)/5.43</f>
        <v>2.8913443830570904E-2</v>
      </c>
      <c r="C139" s="16">
        <f t="shared" ref="C139:C140" si="29">B139*10</f>
        <v>0.28913443830570906</v>
      </c>
      <c r="D139" s="16">
        <f t="shared" ref="D139:D140" si="30">C139*20</f>
        <v>5.7826887661141813</v>
      </c>
    </row>
    <row r="140" spans="1:8" x14ac:dyDescent="0.25">
      <c r="A140" s="15">
        <v>0.32700000000000001</v>
      </c>
      <c r="B140" s="16">
        <f t="shared" si="28"/>
        <v>3.0755064456721919E-2</v>
      </c>
      <c r="C140" s="16">
        <f t="shared" si="29"/>
        <v>0.3075506445672192</v>
      </c>
      <c r="D140" s="16">
        <f t="shared" si="30"/>
        <v>6.1510128913443838</v>
      </c>
      <c r="F140" s="11"/>
    </row>
    <row r="141" spans="1:8" x14ac:dyDescent="0.25">
      <c r="A141" s="15" t="s">
        <v>20</v>
      </c>
      <c r="B141" s="16"/>
      <c r="C141" s="16"/>
      <c r="D141" s="16"/>
      <c r="E141" s="10"/>
      <c r="F141" s="11"/>
      <c r="G141" s="10"/>
      <c r="H141" s="10"/>
    </row>
    <row r="142" spans="1:8" x14ac:dyDescent="0.25">
      <c r="A142" s="16">
        <f>D138*100</f>
        <v>648.25046040515656</v>
      </c>
      <c r="B142" s="16"/>
      <c r="C142" s="16"/>
      <c r="D142" s="16"/>
      <c r="E142" s="10"/>
      <c r="F142" s="11"/>
      <c r="G142" s="10"/>
      <c r="H142" s="10"/>
    </row>
    <row r="143" spans="1:8" x14ac:dyDescent="0.25">
      <c r="A143" s="16">
        <f>D139*100</f>
        <v>578.26887661141814</v>
      </c>
      <c r="B143" s="16"/>
      <c r="C143" s="16"/>
      <c r="D143" s="16"/>
      <c r="E143" s="10"/>
      <c r="F143" s="11"/>
      <c r="G143" s="10"/>
      <c r="H143" s="10"/>
    </row>
    <row r="144" spans="1:8" x14ac:dyDescent="0.25">
      <c r="A144" s="16">
        <f>D140*100</f>
        <v>615.10128913443839</v>
      </c>
      <c r="B144" s="16"/>
      <c r="C144" s="16"/>
      <c r="D144" s="16"/>
      <c r="E144" s="10"/>
      <c r="F144" s="11"/>
      <c r="G144" s="10"/>
      <c r="H144" s="10"/>
    </row>
    <row r="145" spans="1:8" x14ac:dyDescent="0.25">
      <c r="A145" s="16"/>
      <c r="B145" s="16"/>
      <c r="C145" s="16"/>
      <c r="D145" s="16"/>
      <c r="E145" s="10"/>
      <c r="F145" s="11"/>
      <c r="G145" s="10"/>
      <c r="H145" s="10"/>
    </row>
    <row r="146" spans="1:8" x14ac:dyDescent="0.25">
      <c r="A146" s="15" t="s">
        <v>5</v>
      </c>
      <c r="B146" s="15" t="s">
        <v>6</v>
      </c>
      <c r="C146" s="16"/>
      <c r="D146" s="16"/>
      <c r="E146" s="10"/>
      <c r="F146" s="11"/>
      <c r="G146" s="10"/>
      <c r="H146" s="10"/>
    </row>
    <row r="147" spans="1:8" x14ac:dyDescent="0.25">
      <c r="A147" s="16">
        <f>AVERAGE(A142:A144)</f>
        <v>613.87354205033773</v>
      </c>
      <c r="B147" s="16">
        <f>STDEV(A142:A144)</f>
        <v>35.006942736361545</v>
      </c>
      <c r="C147" s="16"/>
      <c r="D147" s="16"/>
      <c r="E147" s="10"/>
      <c r="F147" s="11"/>
      <c r="G147" s="10"/>
      <c r="H147" s="10"/>
    </row>
    <row r="148" spans="1:8" x14ac:dyDescent="0.25">
      <c r="A148" s="15"/>
      <c r="B148" s="15"/>
      <c r="C148" s="15"/>
      <c r="D148" s="15"/>
      <c r="F148" s="11"/>
      <c r="G148" s="11"/>
    </row>
    <row r="149" spans="1:8" x14ac:dyDescent="0.25">
      <c r="A149" s="17" t="s">
        <v>19</v>
      </c>
      <c r="B149" s="15"/>
      <c r="C149" s="15"/>
      <c r="D149" s="15"/>
      <c r="F149" s="11"/>
      <c r="G149" s="11"/>
    </row>
    <row r="150" spans="1:8" x14ac:dyDescent="0.25">
      <c r="A150" s="15" t="s">
        <v>1</v>
      </c>
      <c r="B150" s="15"/>
      <c r="C150" s="15" t="s">
        <v>14</v>
      </c>
      <c r="D150" s="15" t="s">
        <v>67</v>
      </c>
      <c r="F150" s="11"/>
      <c r="G150" s="11"/>
    </row>
    <row r="151" spans="1:8" x14ac:dyDescent="0.25">
      <c r="A151" s="15">
        <v>0.28799999999999998</v>
      </c>
      <c r="B151" s="16">
        <f>(A151-0.16)/5.43</f>
        <v>2.3572744014732961E-2</v>
      </c>
      <c r="C151" s="16">
        <f>B151*2</f>
        <v>4.7145488029465922E-2</v>
      </c>
      <c r="D151" s="16">
        <f>C151*20</f>
        <v>0.94290976058931841</v>
      </c>
    </row>
    <row r="152" spans="1:8" x14ac:dyDescent="0.25">
      <c r="A152" s="15">
        <v>0.28499999999999998</v>
      </c>
      <c r="B152" s="16">
        <f>(A152-0.16)/5.43</f>
        <v>2.3020257826887658E-2</v>
      </c>
      <c r="C152" s="16">
        <f t="shared" ref="C152:C153" si="31">B152*2</f>
        <v>4.6040515653775316E-2</v>
      </c>
      <c r="D152" s="16">
        <f t="shared" ref="D152:D153" si="32">C152*20</f>
        <v>0.92081031307550631</v>
      </c>
    </row>
    <row r="153" spans="1:8" x14ac:dyDescent="0.25">
      <c r="A153" s="15">
        <v>0.27600000000000002</v>
      </c>
      <c r="B153" s="16">
        <f t="shared" ref="B153" si="33">(A153-0.16)/5.43</f>
        <v>2.1362799263351755E-2</v>
      </c>
      <c r="C153" s="16">
        <f t="shared" si="31"/>
        <v>4.2725598526703511E-2</v>
      </c>
      <c r="D153" s="16">
        <f t="shared" si="32"/>
        <v>0.85451197053407024</v>
      </c>
      <c r="F153" s="11"/>
    </row>
    <row r="154" spans="1:8" x14ac:dyDescent="0.25">
      <c r="A154" s="15"/>
      <c r="B154" s="15"/>
      <c r="C154" s="15"/>
      <c r="D154" s="15"/>
    </row>
    <row r="155" spans="1:8" x14ac:dyDescent="0.25">
      <c r="A155" s="15" t="s">
        <v>20</v>
      </c>
      <c r="B155" s="15"/>
      <c r="C155" s="15"/>
      <c r="D155" s="15"/>
    </row>
    <row r="156" spans="1:8" x14ac:dyDescent="0.25">
      <c r="A156" s="16">
        <f>D151*100</f>
        <v>94.290976058931847</v>
      </c>
      <c r="B156" s="15"/>
      <c r="C156" s="15"/>
      <c r="D156" s="15"/>
    </row>
    <row r="157" spans="1:8" x14ac:dyDescent="0.25">
      <c r="A157" s="16">
        <f>D152*100</f>
        <v>92.081031307550631</v>
      </c>
      <c r="B157" s="15"/>
      <c r="C157" s="15"/>
      <c r="D157" s="15"/>
    </row>
    <row r="158" spans="1:8" x14ac:dyDescent="0.25">
      <c r="A158" s="16">
        <f>D153*100</f>
        <v>85.451197053407029</v>
      </c>
      <c r="B158" s="15"/>
      <c r="C158" s="15"/>
      <c r="D158" s="15"/>
    </row>
    <row r="159" spans="1:8" x14ac:dyDescent="0.25">
      <c r="A159" s="15"/>
      <c r="B159" s="15"/>
      <c r="C159" s="15"/>
      <c r="D159" s="15"/>
    </row>
    <row r="160" spans="1:8" x14ac:dyDescent="0.25">
      <c r="A160" s="15" t="s">
        <v>5</v>
      </c>
      <c r="B160" s="15" t="s">
        <v>6</v>
      </c>
      <c r="C160" s="15"/>
      <c r="D160" s="15"/>
    </row>
    <row r="161" spans="1:4" x14ac:dyDescent="0.25">
      <c r="A161" s="16">
        <f>AVERAGE(A156:A158)</f>
        <v>90.607734806629836</v>
      </c>
      <c r="B161" s="16">
        <f>STDEV(A156:A158)</f>
        <v>4.6003668496488874</v>
      </c>
      <c r="C161" s="15"/>
      <c r="D161" s="15"/>
    </row>
    <row r="162" spans="1:4" x14ac:dyDescent="0.25">
      <c r="A162" s="15"/>
      <c r="B162" s="15"/>
      <c r="C162" s="15"/>
      <c r="D162" s="15"/>
    </row>
    <row r="163" spans="1:4" x14ac:dyDescent="0.25">
      <c r="A163" s="15"/>
      <c r="B163" s="15"/>
      <c r="C163" s="15"/>
      <c r="D163" s="15"/>
    </row>
    <row r="164" spans="1:4" x14ac:dyDescent="0.25">
      <c r="A164" s="15"/>
      <c r="B164" s="15"/>
      <c r="C164" s="15"/>
      <c r="D164" s="15"/>
    </row>
    <row r="165" spans="1:4" x14ac:dyDescent="0.25">
      <c r="A165" s="15"/>
      <c r="B165" s="15"/>
      <c r="C165" s="15"/>
      <c r="D165" s="15"/>
    </row>
    <row r="166" spans="1:4" x14ac:dyDescent="0.25">
      <c r="A166" s="15"/>
      <c r="B166" s="15"/>
      <c r="C166" s="15"/>
      <c r="D166" s="15"/>
    </row>
    <row r="167" spans="1:4" x14ac:dyDescent="0.25">
      <c r="A167" s="15"/>
      <c r="B167" s="15"/>
      <c r="C167" s="15"/>
      <c r="D167" s="15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594C-AEF5-4BF1-989A-4071802CA607}">
  <dimension ref="A1:S352"/>
  <sheetViews>
    <sheetView topLeftCell="A35" zoomScaleNormal="100" workbookViewId="0">
      <selection activeCell="G47" sqref="G47"/>
    </sheetView>
  </sheetViews>
  <sheetFormatPr defaultRowHeight="13.8" x14ac:dyDescent="0.25"/>
  <cols>
    <col min="1" max="1" width="20.6640625" style="1" customWidth="1"/>
    <col min="2" max="2" width="9.5546875" style="1" customWidth="1"/>
    <col min="3" max="3" width="12.44140625" style="1" customWidth="1"/>
    <col min="4" max="4" width="12.109375" style="1" customWidth="1"/>
    <col min="5" max="5" width="17.21875" style="1" customWidth="1"/>
    <col min="6" max="6" width="26.6640625" style="1" customWidth="1"/>
    <col min="7" max="7" width="20.44140625" style="1" customWidth="1"/>
    <col min="8" max="8" width="11.44140625" style="1" customWidth="1"/>
    <col min="9" max="9" width="9.5546875" style="1" bestFit="1" customWidth="1"/>
    <col min="10" max="11" width="8.88671875" style="1"/>
    <col min="12" max="12" width="11.33203125" style="1" customWidth="1"/>
    <col min="13" max="13" width="18.77734375" style="1" customWidth="1"/>
    <col min="14" max="14" width="10.33203125" style="1" customWidth="1"/>
    <col min="15" max="15" width="9.88671875" style="1" customWidth="1"/>
    <col min="16" max="16" width="9" style="1" customWidth="1"/>
    <col min="17" max="17" width="9.109375" style="1" customWidth="1"/>
    <col min="18" max="16384" width="8.88671875" style="1"/>
  </cols>
  <sheetData>
    <row r="1" spans="1:5" x14ac:dyDescent="0.25">
      <c r="A1" s="4" t="s">
        <v>91</v>
      </c>
    </row>
    <row r="2" spans="1:5" x14ac:dyDescent="0.25">
      <c r="A2" s="1" t="s">
        <v>3</v>
      </c>
    </row>
    <row r="3" spans="1:5" x14ac:dyDescent="0.25">
      <c r="B3" s="1" t="s">
        <v>56</v>
      </c>
      <c r="E3" s="3" t="s">
        <v>57</v>
      </c>
    </row>
    <row r="4" spans="1:5" x14ac:dyDescent="0.25">
      <c r="A4" s="1">
        <v>5</v>
      </c>
      <c r="B4" s="1">
        <v>374000</v>
      </c>
      <c r="D4" s="1">
        <v>5</v>
      </c>
      <c r="E4" s="1">
        <v>348777</v>
      </c>
    </row>
    <row r="5" spans="1:5" x14ac:dyDescent="0.25">
      <c r="A5" s="1">
        <v>10</v>
      </c>
      <c r="B5" s="1">
        <v>719794</v>
      </c>
      <c r="D5" s="1">
        <v>10</v>
      </c>
      <c r="E5" s="1">
        <v>679695</v>
      </c>
    </row>
    <row r="6" spans="1:5" x14ac:dyDescent="0.25">
      <c r="A6" s="1">
        <v>20</v>
      </c>
      <c r="B6" s="1">
        <v>1577413</v>
      </c>
      <c r="D6" s="1">
        <v>20</v>
      </c>
      <c r="E6" s="1">
        <v>1343921</v>
      </c>
    </row>
    <row r="7" spans="1:5" x14ac:dyDescent="0.25">
      <c r="A7" s="1">
        <v>25</v>
      </c>
      <c r="B7" s="1">
        <v>2039854</v>
      </c>
      <c r="D7" s="1">
        <v>25</v>
      </c>
      <c r="E7" s="1">
        <v>1642601</v>
      </c>
    </row>
    <row r="8" spans="1:5" x14ac:dyDescent="0.25">
      <c r="A8" s="1">
        <v>50</v>
      </c>
      <c r="B8" s="1">
        <v>4131754</v>
      </c>
      <c r="D8" s="1">
        <v>50</v>
      </c>
      <c r="E8" s="1">
        <v>3338427</v>
      </c>
    </row>
    <row r="10" spans="1:5" x14ac:dyDescent="0.25">
      <c r="B10" s="1" t="s">
        <v>58</v>
      </c>
      <c r="E10" s="1" t="s">
        <v>59</v>
      </c>
    </row>
    <row r="11" spans="1:5" x14ac:dyDescent="0.25">
      <c r="A11" s="1">
        <v>5</v>
      </c>
      <c r="B11" s="1">
        <v>278690</v>
      </c>
      <c r="D11" s="1">
        <v>5</v>
      </c>
      <c r="E11" s="1">
        <v>302155</v>
      </c>
    </row>
    <row r="12" spans="1:5" x14ac:dyDescent="0.25">
      <c r="A12" s="1">
        <v>10</v>
      </c>
      <c r="B12" s="1">
        <v>541211</v>
      </c>
      <c r="D12" s="1">
        <v>10</v>
      </c>
      <c r="E12" s="1">
        <v>589669</v>
      </c>
    </row>
    <row r="13" spans="1:5" x14ac:dyDescent="0.25">
      <c r="A13" s="1">
        <v>20</v>
      </c>
      <c r="B13" s="1">
        <v>1131458</v>
      </c>
      <c r="D13" s="1">
        <v>20</v>
      </c>
      <c r="E13" s="1">
        <v>1252453</v>
      </c>
    </row>
    <row r="14" spans="1:5" x14ac:dyDescent="0.25">
      <c r="A14" s="1">
        <v>25</v>
      </c>
      <c r="B14" s="1">
        <v>1481356</v>
      </c>
      <c r="D14" s="1">
        <v>25</v>
      </c>
      <c r="E14" s="1">
        <v>1624734</v>
      </c>
    </row>
    <row r="15" spans="1:5" x14ac:dyDescent="0.25">
      <c r="A15" s="1">
        <v>50</v>
      </c>
      <c r="B15" s="1">
        <v>2957910</v>
      </c>
      <c r="D15" s="1">
        <v>50</v>
      </c>
      <c r="E15" s="1">
        <v>3270015</v>
      </c>
    </row>
    <row r="17" spans="1:5" x14ac:dyDescent="0.25">
      <c r="B17" s="1" t="s">
        <v>60</v>
      </c>
      <c r="E17" s="1" t="s">
        <v>61</v>
      </c>
    </row>
    <row r="18" spans="1:5" x14ac:dyDescent="0.25">
      <c r="A18" s="1">
        <v>2.5</v>
      </c>
      <c r="B18" s="1">
        <v>50272</v>
      </c>
      <c r="D18" s="1">
        <v>5</v>
      </c>
      <c r="E18" s="1">
        <v>70964</v>
      </c>
    </row>
    <row r="19" spans="1:5" x14ac:dyDescent="0.25">
      <c r="A19" s="1">
        <v>5</v>
      </c>
      <c r="B19" s="1">
        <v>86439</v>
      </c>
      <c r="D19" s="1">
        <v>10</v>
      </c>
      <c r="E19" s="1">
        <v>152953</v>
      </c>
    </row>
    <row r="20" spans="1:5" x14ac:dyDescent="0.25">
      <c r="A20" s="1">
        <v>10</v>
      </c>
      <c r="B20" s="1">
        <v>145206</v>
      </c>
      <c r="D20" s="1">
        <v>20</v>
      </c>
      <c r="E20" s="1">
        <v>358699</v>
      </c>
    </row>
    <row r="21" spans="1:5" x14ac:dyDescent="0.25">
      <c r="A21" s="1">
        <v>15</v>
      </c>
      <c r="B21" s="1">
        <v>206550</v>
      </c>
      <c r="D21" s="1">
        <v>25</v>
      </c>
      <c r="E21" s="1">
        <v>448648</v>
      </c>
    </row>
    <row r="22" spans="1:5" x14ac:dyDescent="0.25">
      <c r="A22" s="1">
        <v>20</v>
      </c>
      <c r="B22" s="1">
        <v>268470</v>
      </c>
      <c r="D22" s="1">
        <v>50</v>
      </c>
      <c r="E22" s="1">
        <v>942552</v>
      </c>
    </row>
    <row r="24" spans="1:5" x14ac:dyDescent="0.25">
      <c r="B24" s="1" t="s">
        <v>62</v>
      </c>
      <c r="E24" s="1" t="s">
        <v>63</v>
      </c>
    </row>
    <row r="25" spans="1:5" x14ac:dyDescent="0.25">
      <c r="A25" s="1">
        <v>5</v>
      </c>
      <c r="B25" s="1">
        <v>122868</v>
      </c>
      <c r="D25" s="1">
        <v>2.5</v>
      </c>
      <c r="E25" s="1">
        <v>135346</v>
      </c>
    </row>
    <row r="26" spans="1:5" x14ac:dyDescent="0.25">
      <c r="A26" s="1">
        <v>10</v>
      </c>
      <c r="B26" s="1">
        <v>258000</v>
      </c>
      <c r="D26" s="1">
        <v>5</v>
      </c>
      <c r="E26" s="1">
        <v>231208</v>
      </c>
    </row>
    <row r="27" spans="1:5" x14ac:dyDescent="0.25">
      <c r="A27" s="1">
        <v>20</v>
      </c>
      <c r="B27" s="1">
        <v>595775</v>
      </c>
      <c r="D27" s="1">
        <v>10</v>
      </c>
      <c r="E27" s="1">
        <v>448064</v>
      </c>
    </row>
    <row r="28" spans="1:5" x14ac:dyDescent="0.25">
      <c r="A28" s="1">
        <v>25</v>
      </c>
      <c r="B28" s="1">
        <v>780327</v>
      </c>
      <c r="D28" s="1">
        <v>15</v>
      </c>
      <c r="E28" s="1">
        <v>664824</v>
      </c>
    </row>
    <row r="29" spans="1:5" x14ac:dyDescent="0.25">
      <c r="A29" s="1">
        <v>50</v>
      </c>
      <c r="B29" s="1">
        <v>1620283</v>
      </c>
      <c r="D29" s="1">
        <v>20</v>
      </c>
      <c r="E29" s="1">
        <v>891760</v>
      </c>
    </row>
    <row r="31" spans="1:5" ht="14.4" x14ac:dyDescent="0.25">
      <c r="B31" s="1" t="s">
        <v>64</v>
      </c>
      <c r="D31" s="3" t="s">
        <v>84</v>
      </c>
    </row>
    <row r="32" spans="1:5" x14ac:dyDescent="0.25">
      <c r="A32" s="1">
        <v>2.5</v>
      </c>
      <c r="B32" s="1">
        <v>179884</v>
      </c>
      <c r="D32" s="1">
        <v>2.5</v>
      </c>
      <c r="E32" s="1">
        <v>158922</v>
      </c>
    </row>
    <row r="33" spans="1:5" x14ac:dyDescent="0.25">
      <c r="A33" s="1">
        <v>5</v>
      </c>
      <c r="B33" s="1">
        <v>304334</v>
      </c>
      <c r="D33" s="1">
        <v>5</v>
      </c>
      <c r="E33" s="1">
        <v>260197</v>
      </c>
    </row>
    <row r="34" spans="1:5" x14ac:dyDescent="0.25">
      <c r="A34" s="1">
        <v>10</v>
      </c>
      <c r="B34" s="1">
        <v>595219</v>
      </c>
      <c r="D34" s="1">
        <v>10</v>
      </c>
      <c r="E34" s="1">
        <v>523601</v>
      </c>
    </row>
    <row r="35" spans="1:5" x14ac:dyDescent="0.25">
      <c r="A35" s="1">
        <v>15</v>
      </c>
      <c r="B35" s="1">
        <v>869994</v>
      </c>
      <c r="D35" s="1">
        <v>15</v>
      </c>
      <c r="E35" s="1">
        <v>774400</v>
      </c>
    </row>
    <row r="36" spans="1:5" x14ac:dyDescent="0.25">
      <c r="A36" s="1">
        <v>20</v>
      </c>
      <c r="B36" s="1">
        <v>1180395</v>
      </c>
      <c r="D36" s="1">
        <v>20</v>
      </c>
      <c r="E36" s="1">
        <v>1027280</v>
      </c>
    </row>
    <row r="87" spans="1:19" x14ac:dyDescent="0.25">
      <c r="A87" s="4" t="s">
        <v>85</v>
      </c>
    </row>
    <row r="88" spans="1:19" x14ac:dyDescent="0.25">
      <c r="A88" s="1" t="s">
        <v>76</v>
      </c>
    </row>
    <row r="89" spans="1:19" x14ac:dyDescent="0.25">
      <c r="C89" s="1" t="s">
        <v>71</v>
      </c>
      <c r="D89" s="1" t="s">
        <v>0</v>
      </c>
      <c r="E89" s="1" t="s">
        <v>65</v>
      </c>
    </row>
    <row r="90" spans="1:19" x14ac:dyDescent="0.25">
      <c r="A90" s="1" t="s">
        <v>56</v>
      </c>
      <c r="B90" s="1">
        <v>836927</v>
      </c>
      <c r="C90" s="2">
        <f>(B90+85488)/84275</f>
        <v>10.945298131118362</v>
      </c>
      <c r="D90" s="2">
        <f t="shared" ref="D90:D96" si="0">C90*20</f>
        <v>218.90596262236724</v>
      </c>
      <c r="E90" s="2">
        <f>D90*1</f>
        <v>218.90596262236724</v>
      </c>
      <c r="F90" s="2"/>
      <c r="S90" s="2"/>
    </row>
    <row r="91" spans="1:19" x14ac:dyDescent="0.25">
      <c r="A91" s="3" t="s">
        <v>57</v>
      </c>
      <c r="B91" s="1">
        <v>1168886</v>
      </c>
      <c r="C91" s="2">
        <f>(B91-10629)/66366</f>
        <v>17.452566072989182</v>
      </c>
      <c r="D91" s="2">
        <f t="shared" si="0"/>
        <v>349.05132145978365</v>
      </c>
      <c r="E91" s="2">
        <f t="shared" ref="E91:E96" si="1">D91*1</f>
        <v>349.05132145978365</v>
      </c>
      <c r="F91" s="2"/>
      <c r="S91" s="2"/>
    </row>
    <row r="92" spans="1:19" x14ac:dyDescent="0.25">
      <c r="A92" s="1" t="s">
        <v>58</v>
      </c>
      <c r="B92" s="1">
        <v>10329462</v>
      </c>
      <c r="C92" s="2">
        <f>(B92+41345)/59976</f>
        <v>172.91594971321862</v>
      </c>
      <c r="D92" s="2">
        <f t="shared" si="0"/>
        <v>3458.3189942643726</v>
      </c>
      <c r="E92" s="2">
        <f t="shared" si="1"/>
        <v>3458.3189942643726</v>
      </c>
      <c r="F92" s="2"/>
      <c r="S92" s="2"/>
    </row>
    <row r="93" spans="1:19" x14ac:dyDescent="0.25">
      <c r="A93" s="1" t="s">
        <v>59</v>
      </c>
      <c r="B93" s="1">
        <v>1167439</v>
      </c>
      <c r="C93" s="2">
        <f>(B93+53801)/66437</f>
        <v>18.381925734154162</v>
      </c>
      <c r="D93" s="2">
        <f t="shared" si="0"/>
        <v>367.63851468308326</v>
      </c>
      <c r="E93" s="2">
        <f t="shared" si="1"/>
        <v>367.63851468308326</v>
      </c>
      <c r="F93" s="2"/>
      <c r="S93" s="2"/>
    </row>
    <row r="94" spans="1:19" x14ac:dyDescent="0.25">
      <c r="A94" s="1" t="s">
        <v>60</v>
      </c>
      <c r="B94" s="1">
        <v>127816</v>
      </c>
      <c r="C94" s="2">
        <f>(B94-21815)/12340</f>
        <v>8.5900324149108584</v>
      </c>
      <c r="D94" s="2">
        <f t="shared" si="0"/>
        <v>171.80064829821717</v>
      </c>
      <c r="E94" s="2">
        <f t="shared" si="1"/>
        <v>171.80064829821717</v>
      </c>
      <c r="F94" s="2"/>
      <c r="S94" s="2"/>
    </row>
    <row r="95" spans="1:19" x14ac:dyDescent="0.25">
      <c r="A95" s="1" t="s">
        <v>61</v>
      </c>
      <c r="B95" s="1">
        <v>709976</v>
      </c>
      <c r="C95" s="2">
        <f>(B95+34115)/19494</f>
        <v>38.17025751513286</v>
      </c>
      <c r="D95" s="2">
        <f t="shared" si="0"/>
        <v>763.40515030265715</v>
      </c>
      <c r="E95" s="2">
        <f t="shared" si="1"/>
        <v>763.40515030265715</v>
      </c>
      <c r="F95" s="2"/>
      <c r="S95" s="2"/>
    </row>
    <row r="96" spans="1:19" x14ac:dyDescent="0.25">
      <c r="A96" s="1" t="s">
        <v>62</v>
      </c>
      <c r="B96" s="1">
        <v>892604</v>
      </c>
      <c r="C96" s="2">
        <f>(B96+63832)/33604</f>
        <v>28.461968813236521</v>
      </c>
      <c r="D96" s="2">
        <f t="shared" si="0"/>
        <v>569.23937626473037</v>
      </c>
      <c r="E96" s="2">
        <f t="shared" si="1"/>
        <v>569.23937626473037</v>
      </c>
      <c r="F96" s="2"/>
      <c r="S96" s="2"/>
    </row>
    <row r="97" spans="1:19" x14ac:dyDescent="0.25">
      <c r="C97" s="2"/>
      <c r="D97" s="2"/>
      <c r="E97" s="2"/>
      <c r="F97" s="2"/>
      <c r="I97" s="2"/>
      <c r="J97" s="2"/>
      <c r="K97" s="2"/>
      <c r="O97" s="2"/>
      <c r="P97" s="2"/>
      <c r="Q97" s="2"/>
      <c r="S97" s="2"/>
    </row>
    <row r="98" spans="1:19" x14ac:dyDescent="0.25">
      <c r="A98" s="1" t="s">
        <v>77</v>
      </c>
      <c r="F98" s="2"/>
      <c r="I98" s="2"/>
      <c r="J98" s="2"/>
      <c r="K98" s="2"/>
      <c r="O98" s="2"/>
      <c r="P98" s="2"/>
      <c r="Q98" s="2"/>
      <c r="S98" s="2"/>
    </row>
    <row r="99" spans="1:19" x14ac:dyDescent="0.25">
      <c r="C99" s="1" t="s">
        <v>71</v>
      </c>
      <c r="D99" s="1" t="s">
        <v>0</v>
      </c>
      <c r="E99" s="1" t="s">
        <v>65</v>
      </c>
      <c r="F99" s="2"/>
      <c r="I99" s="2"/>
      <c r="J99" s="2"/>
      <c r="K99" s="2"/>
      <c r="O99" s="2"/>
      <c r="P99" s="2"/>
      <c r="Q99" s="2"/>
      <c r="S99" s="2"/>
    </row>
    <row r="100" spans="1:19" x14ac:dyDescent="0.25">
      <c r="A100" s="1" t="s">
        <v>56</v>
      </c>
      <c r="B100" s="1">
        <v>799099</v>
      </c>
      <c r="C100" s="2">
        <f>(B100+85488)/84275</f>
        <v>10.49643429249481</v>
      </c>
      <c r="D100" s="2">
        <f t="shared" ref="D100:D106" si="2">C100*20</f>
        <v>209.9286858498962</v>
      </c>
      <c r="E100" s="2">
        <f>D100*1</f>
        <v>209.9286858498962</v>
      </c>
      <c r="F100" s="2"/>
      <c r="I100" s="2"/>
      <c r="J100" s="2"/>
      <c r="K100" s="2"/>
      <c r="O100" s="2"/>
      <c r="P100" s="2"/>
      <c r="Q100" s="2"/>
      <c r="S100" s="2"/>
    </row>
    <row r="101" spans="1:19" x14ac:dyDescent="0.25">
      <c r="A101" s="3" t="s">
        <v>57</v>
      </c>
      <c r="B101" s="1">
        <v>1094615</v>
      </c>
      <c r="C101" s="2">
        <f>(B101-10629)/66366</f>
        <v>16.333453876985203</v>
      </c>
      <c r="D101" s="2">
        <f t="shared" si="2"/>
        <v>326.66907753970406</v>
      </c>
      <c r="E101" s="2">
        <f t="shared" ref="E101:E106" si="3">D101*1</f>
        <v>326.66907753970406</v>
      </c>
      <c r="F101" s="2"/>
      <c r="I101" s="2"/>
      <c r="J101" s="2"/>
      <c r="K101" s="2"/>
      <c r="O101" s="2"/>
      <c r="P101" s="2"/>
      <c r="Q101" s="2"/>
      <c r="S101" s="2"/>
    </row>
    <row r="102" spans="1:19" x14ac:dyDescent="0.25">
      <c r="A102" s="1" t="s">
        <v>58</v>
      </c>
      <c r="B102" s="1">
        <v>10166893</v>
      </c>
      <c r="C102" s="2">
        <f>(B102+41345)/59976</f>
        <v>170.20538215286115</v>
      </c>
      <c r="D102" s="2">
        <f t="shared" si="2"/>
        <v>3404.107643057223</v>
      </c>
      <c r="E102" s="2">
        <f t="shared" si="3"/>
        <v>3404.107643057223</v>
      </c>
      <c r="F102" s="2"/>
      <c r="I102" s="2"/>
      <c r="J102" s="2"/>
      <c r="K102" s="2"/>
      <c r="O102" s="2"/>
      <c r="P102" s="2"/>
      <c r="Q102" s="2"/>
      <c r="S102" s="2"/>
    </row>
    <row r="103" spans="1:19" x14ac:dyDescent="0.25">
      <c r="A103" s="1" t="s">
        <v>59</v>
      </c>
      <c r="B103" s="1">
        <v>1094897</v>
      </c>
      <c r="C103" s="2">
        <f>(B103+53801)/66437</f>
        <v>17.290034167707752</v>
      </c>
      <c r="D103" s="2">
        <f t="shared" si="2"/>
        <v>345.80068335415501</v>
      </c>
      <c r="E103" s="2">
        <f t="shared" si="3"/>
        <v>345.80068335415501</v>
      </c>
      <c r="F103" s="2"/>
      <c r="I103" s="2"/>
      <c r="J103" s="2"/>
      <c r="K103" s="2"/>
      <c r="O103" s="2"/>
      <c r="P103" s="2"/>
      <c r="Q103" s="2"/>
      <c r="S103" s="2"/>
    </row>
    <row r="104" spans="1:19" x14ac:dyDescent="0.25">
      <c r="A104" s="1" t="s">
        <v>60</v>
      </c>
      <c r="B104" s="1">
        <v>116962</v>
      </c>
      <c r="C104" s="2">
        <f>(B104-21815)/12340</f>
        <v>7.7104538087520256</v>
      </c>
      <c r="D104" s="2">
        <f t="shared" si="2"/>
        <v>154.20907617504051</v>
      </c>
      <c r="E104" s="2">
        <f t="shared" si="3"/>
        <v>154.20907617504051</v>
      </c>
      <c r="F104" s="2"/>
      <c r="I104" s="2"/>
      <c r="J104" s="2"/>
      <c r="K104" s="2"/>
      <c r="O104" s="2"/>
      <c r="P104" s="2"/>
      <c r="Q104" s="2"/>
      <c r="S104" s="2"/>
    </row>
    <row r="105" spans="1:19" x14ac:dyDescent="0.25">
      <c r="A105" s="1" t="s">
        <v>61</v>
      </c>
      <c r="B105" s="1">
        <v>701576</v>
      </c>
      <c r="C105" s="2">
        <f>(B105+34115)/19494</f>
        <v>37.739355699189495</v>
      </c>
      <c r="D105" s="2">
        <f t="shared" si="2"/>
        <v>754.78711398378994</v>
      </c>
      <c r="E105" s="2">
        <f t="shared" si="3"/>
        <v>754.78711398378994</v>
      </c>
      <c r="F105" s="2"/>
      <c r="I105" s="2"/>
      <c r="J105" s="2"/>
      <c r="K105" s="2"/>
      <c r="O105" s="2"/>
      <c r="P105" s="2"/>
      <c r="Q105" s="2"/>
      <c r="S105" s="2"/>
    </row>
    <row r="106" spans="1:19" x14ac:dyDescent="0.25">
      <c r="A106" s="1" t="s">
        <v>62</v>
      </c>
      <c r="B106" s="1">
        <v>860551</v>
      </c>
      <c r="C106" s="2">
        <f>(B106+63832)/33604</f>
        <v>27.508124032853232</v>
      </c>
      <c r="D106" s="2">
        <f t="shared" si="2"/>
        <v>550.16248065706463</v>
      </c>
      <c r="E106" s="2">
        <f t="shared" si="3"/>
        <v>550.16248065706463</v>
      </c>
      <c r="F106" s="2"/>
      <c r="I106" s="2"/>
      <c r="J106" s="2"/>
      <c r="K106" s="2"/>
      <c r="O106" s="2"/>
      <c r="P106" s="2"/>
      <c r="Q106" s="2"/>
      <c r="S106" s="2"/>
    </row>
    <row r="107" spans="1:19" x14ac:dyDescent="0.25">
      <c r="C107" s="2"/>
      <c r="D107" s="2"/>
      <c r="E107" s="2"/>
      <c r="F107" s="2"/>
      <c r="I107" s="2"/>
      <c r="J107" s="2"/>
      <c r="K107" s="2"/>
      <c r="O107" s="2"/>
      <c r="P107" s="2"/>
      <c r="Q107" s="2"/>
      <c r="S107" s="2"/>
    </row>
    <row r="108" spans="1:19" x14ac:dyDescent="0.25">
      <c r="A108" s="1" t="s">
        <v>78</v>
      </c>
      <c r="F108" s="2"/>
      <c r="I108" s="2"/>
      <c r="J108" s="2"/>
      <c r="K108" s="2"/>
      <c r="O108" s="2"/>
      <c r="P108" s="2"/>
      <c r="Q108" s="2"/>
      <c r="S108" s="2"/>
    </row>
    <row r="109" spans="1:19" x14ac:dyDescent="0.25">
      <c r="C109" s="1" t="s">
        <v>71</v>
      </c>
      <c r="D109" s="1" t="s">
        <v>0</v>
      </c>
      <c r="E109" s="1" t="s">
        <v>65</v>
      </c>
      <c r="F109" s="2"/>
      <c r="I109" s="2"/>
      <c r="J109" s="2"/>
      <c r="K109" s="2"/>
      <c r="O109" s="2"/>
      <c r="P109" s="2"/>
      <c r="Q109" s="2"/>
      <c r="S109" s="2"/>
    </row>
    <row r="110" spans="1:19" x14ac:dyDescent="0.25">
      <c r="A110" s="1" t="s">
        <v>56</v>
      </c>
      <c r="B110" s="1">
        <v>852226</v>
      </c>
      <c r="C110" s="2">
        <f>(B110+85488)/84275</f>
        <v>11.126834767131415</v>
      </c>
      <c r="D110" s="2">
        <f t="shared" ref="D110:D116" si="4">C110*20</f>
        <v>222.53669534262829</v>
      </c>
      <c r="E110" s="2">
        <f>D110*1</f>
        <v>222.53669534262829</v>
      </c>
      <c r="F110" s="2"/>
      <c r="I110" s="2"/>
      <c r="J110" s="2"/>
      <c r="K110" s="2"/>
      <c r="O110" s="2"/>
      <c r="P110" s="2"/>
      <c r="Q110" s="2"/>
      <c r="S110" s="2"/>
    </row>
    <row r="111" spans="1:19" x14ac:dyDescent="0.25">
      <c r="A111" s="3" t="s">
        <v>57</v>
      </c>
      <c r="B111" s="1">
        <v>1172812</v>
      </c>
      <c r="C111" s="2">
        <f>(B111-10629)/66366</f>
        <v>17.51172287014435</v>
      </c>
      <c r="D111" s="2">
        <f t="shared" si="4"/>
        <v>350.23445740288702</v>
      </c>
      <c r="E111" s="2">
        <f t="shared" ref="E111:E116" si="5">D111*1</f>
        <v>350.23445740288702</v>
      </c>
      <c r="F111" s="2"/>
      <c r="I111" s="2"/>
      <c r="J111" s="2"/>
      <c r="K111" s="2"/>
      <c r="O111" s="2"/>
      <c r="P111" s="2"/>
      <c r="Q111" s="2"/>
      <c r="S111" s="2"/>
    </row>
    <row r="112" spans="1:19" x14ac:dyDescent="0.25">
      <c r="A112" s="1" t="s">
        <v>58</v>
      </c>
      <c r="B112" s="1">
        <v>10489600</v>
      </c>
      <c r="C112" s="2">
        <f>(B112+41345)/59976</f>
        <v>175.58598439375751</v>
      </c>
      <c r="D112" s="2">
        <f t="shared" si="4"/>
        <v>3511.7196878751502</v>
      </c>
      <c r="E112" s="2">
        <f t="shared" si="5"/>
        <v>3511.7196878751502</v>
      </c>
      <c r="F112" s="2"/>
      <c r="I112" s="2"/>
      <c r="J112" s="2"/>
      <c r="K112" s="2"/>
      <c r="O112" s="2"/>
      <c r="P112" s="2"/>
      <c r="Q112" s="2"/>
      <c r="S112" s="2"/>
    </row>
    <row r="113" spans="1:19" x14ac:dyDescent="0.25">
      <c r="A113" s="1" t="s">
        <v>59</v>
      </c>
      <c r="B113" s="1">
        <v>1203760</v>
      </c>
      <c r="C113" s="2">
        <f>(B113+53801)/66437</f>
        <v>18.928624110059154</v>
      </c>
      <c r="D113" s="2">
        <f t="shared" si="4"/>
        <v>378.57248220118311</v>
      </c>
      <c r="E113" s="2">
        <f t="shared" si="5"/>
        <v>378.57248220118311</v>
      </c>
      <c r="F113" s="2"/>
      <c r="I113" s="2"/>
      <c r="J113" s="2"/>
      <c r="K113" s="2"/>
      <c r="O113" s="2"/>
      <c r="P113" s="2"/>
      <c r="Q113" s="2"/>
      <c r="S113" s="2"/>
    </row>
    <row r="114" spans="1:19" x14ac:dyDescent="0.25">
      <c r="A114" s="1" t="s">
        <v>60</v>
      </c>
      <c r="B114" s="1">
        <v>132312</v>
      </c>
      <c r="C114" s="2">
        <f>(B114-21815)/12340</f>
        <v>8.9543760129659642</v>
      </c>
      <c r="D114" s="2">
        <f t="shared" si="4"/>
        <v>179.08752025931929</v>
      </c>
      <c r="E114" s="2">
        <f t="shared" si="5"/>
        <v>179.08752025931929</v>
      </c>
      <c r="F114" s="2"/>
      <c r="I114" s="2"/>
      <c r="J114" s="2"/>
      <c r="K114" s="2"/>
      <c r="O114" s="2"/>
      <c r="P114" s="2"/>
      <c r="Q114" s="2"/>
      <c r="S114" s="2"/>
    </row>
    <row r="115" spans="1:19" x14ac:dyDescent="0.25">
      <c r="A115" s="1" t="s">
        <v>61</v>
      </c>
      <c r="B115" s="1">
        <v>718954</v>
      </c>
      <c r="C115" s="2">
        <f>(B115+34115)/19494</f>
        <v>38.630809479839954</v>
      </c>
      <c r="D115" s="2">
        <f t="shared" si="4"/>
        <v>772.61618959679913</v>
      </c>
      <c r="E115" s="2">
        <f t="shared" si="5"/>
        <v>772.61618959679913</v>
      </c>
      <c r="F115" s="2"/>
      <c r="I115" s="2"/>
      <c r="J115" s="2"/>
      <c r="K115" s="2"/>
      <c r="O115" s="2"/>
      <c r="P115" s="2"/>
      <c r="Q115" s="2"/>
      <c r="S115" s="2"/>
    </row>
    <row r="116" spans="1:19" x14ac:dyDescent="0.25">
      <c r="A116" s="1" t="s">
        <v>62</v>
      </c>
      <c r="B116" s="1">
        <v>917974</v>
      </c>
      <c r="C116" s="2">
        <f>(B116+63832)/33604</f>
        <v>29.216938459707176</v>
      </c>
      <c r="D116" s="2">
        <f t="shared" si="4"/>
        <v>584.33876919414354</v>
      </c>
      <c r="E116" s="2">
        <f t="shared" si="5"/>
        <v>584.33876919414354</v>
      </c>
      <c r="F116" s="2"/>
      <c r="I116" s="2"/>
      <c r="J116" s="2"/>
      <c r="K116" s="2"/>
      <c r="O116" s="2"/>
      <c r="P116" s="2"/>
      <c r="Q116" s="2"/>
      <c r="S116" s="2"/>
    </row>
    <row r="117" spans="1:19" x14ac:dyDescent="0.25">
      <c r="C117" s="2"/>
      <c r="D117" s="2"/>
      <c r="E117" s="2"/>
      <c r="F117" s="2"/>
      <c r="I117" s="2"/>
      <c r="J117" s="2"/>
      <c r="K117" s="2"/>
      <c r="O117" s="2"/>
      <c r="P117" s="2"/>
      <c r="Q117" s="2"/>
      <c r="S117" s="2"/>
    </row>
    <row r="118" spans="1:19" x14ac:dyDescent="0.25">
      <c r="A118" s="4" t="s">
        <v>68</v>
      </c>
      <c r="C118" s="2"/>
      <c r="D118" s="2"/>
      <c r="E118" s="2"/>
      <c r="F118" s="2"/>
      <c r="I118" s="2"/>
      <c r="J118" s="2"/>
      <c r="K118" s="2"/>
      <c r="O118" s="2"/>
      <c r="P118" s="2"/>
      <c r="Q118" s="2"/>
      <c r="S118" s="2"/>
    </row>
    <row r="119" spans="1:19" x14ac:dyDescent="0.25">
      <c r="A119" s="1" t="s">
        <v>56</v>
      </c>
      <c r="B119" s="2">
        <f t="shared" ref="B119:B125" si="6">AVERAGE(E90,E100,E110)</f>
        <v>217.12378127163058</v>
      </c>
      <c r="C119" s="2">
        <f t="shared" ref="C119:C125" si="7">STDEV(E90,E100,E110)</f>
        <v>6.4901928798295989</v>
      </c>
      <c r="D119" s="2"/>
      <c r="E119" s="2"/>
      <c r="F119" s="2"/>
      <c r="K119" s="2"/>
      <c r="O119" s="2"/>
      <c r="P119" s="2"/>
      <c r="Q119" s="2"/>
      <c r="S119" s="2"/>
    </row>
    <row r="120" spans="1:19" x14ac:dyDescent="0.25">
      <c r="A120" s="3" t="s">
        <v>57</v>
      </c>
      <c r="B120" s="2">
        <f t="shared" si="6"/>
        <v>341.98495213412497</v>
      </c>
      <c r="C120" s="2">
        <f t="shared" si="7"/>
        <v>13.277121811935945</v>
      </c>
      <c r="D120" s="2"/>
      <c r="E120" s="2"/>
      <c r="F120" s="2"/>
      <c r="K120" s="2"/>
      <c r="O120" s="2"/>
      <c r="P120" s="2"/>
      <c r="Q120" s="2"/>
      <c r="S120" s="2"/>
    </row>
    <row r="121" spans="1:19" x14ac:dyDescent="0.25">
      <c r="A121" s="1" t="s">
        <v>58</v>
      </c>
      <c r="B121" s="2">
        <f t="shared" si="6"/>
        <v>3458.0487750655825</v>
      </c>
      <c r="C121" s="2">
        <f t="shared" si="7"/>
        <v>53.806531306946738</v>
      </c>
      <c r="D121" s="2"/>
      <c r="E121" s="2"/>
      <c r="F121" s="2"/>
      <c r="K121" s="2"/>
      <c r="O121" s="2"/>
      <c r="P121" s="2"/>
      <c r="Q121" s="2"/>
      <c r="S121" s="2"/>
    </row>
    <row r="122" spans="1:19" x14ac:dyDescent="0.25">
      <c r="A122" s="1" t="s">
        <v>59</v>
      </c>
      <c r="B122" s="2">
        <f t="shared" si="6"/>
        <v>364.00389341280714</v>
      </c>
      <c r="C122" s="2">
        <f t="shared" si="7"/>
        <v>16.685489317106519</v>
      </c>
      <c r="D122" s="2"/>
      <c r="E122" s="2"/>
      <c r="F122" s="5"/>
      <c r="K122" s="2"/>
      <c r="O122" s="2"/>
      <c r="P122" s="2"/>
      <c r="Q122" s="2"/>
      <c r="S122" s="2"/>
    </row>
    <row r="123" spans="1:19" x14ac:dyDescent="0.25">
      <c r="A123" s="1" t="s">
        <v>60</v>
      </c>
      <c r="B123" s="2">
        <f t="shared" si="6"/>
        <v>168.36574824419233</v>
      </c>
      <c r="C123" s="2">
        <f t="shared" si="7"/>
        <v>12.789962814625436</v>
      </c>
      <c r="D123" s="2"/>
      <c r="F123" s="5"/>
      <c r="G123" s="6"/>
      <c r="K123" s="2"/>
      <c r="O123" s="2"/>
      <c r="P123" s="2"/>
      <c r="Q123" s="2"/>
      <c r="S123" s="2"/>
    </row>
    <row r="124" spans="1:19" x14ac:dyDescent="0.25">
      <c r="A124" s="1" t="s">
        <v>61</v>
      </c>
      <c r="B124" s="2">
        <f t="shared" si="6"/>
        <v>763.60281796108211</v>
      </c>
      <c r="C124" s="2">
        <f t="shared" si="7"/>
        <v>8.9161812835423095</v>
      </c>
      <c r="D124" s="2"/>
      <c r="G124" s="6"/>
      <c r="K124" s="2"/>
      <c r="O124" s="2"/>
      <c r="P124" s="2"/>
      <c r="Q124" s="2"/>
      <c r="S124" s="2"/>
    </row>
    <row r="125" spans="1:19" x14ac:dyDescent="0.25">
      <c r="A125" s="1" t="s">
        <v>62</v>
      </c>
      <c r="B125" s="2">
        <f t="shared" si="6"/>
        <v>567.91354203864614</v>
      </c>
      <c r="C125" s="2">
        <f t="shared" si="7"/>
        <v>17.126676613946735</v>
      </c>
      <c r="D125" s="2"/>
      <c r="E125" s="2"/>
      <c r="F125" s="2"/>
      <c r="I125" s="2"/>
      <c r="J125" s="2"/>
      <c r="K125" s="2"/>
      <c r="O125" s="2"/>
      <c r="P125" s="2"/>
      <c r="Q125" s="2"/>
      <c r="S125" s="2"/>
    </row>
    <row r="126" spans="1:19" x14ac:dyDescent="0.25">
      <c r="B126" s="2"/>
      <c r="C126" s="2"/>
      <c r="D126" s="2"/>
      <c r="E126" s="2"/>
      <c r="F126" s="2"/>
      <c r="I126" s="2"/>
      <c r="J126" s="2"/>
      <c r="K126" s="2"/>
      <c r="O126" s="2"/>
      <c r="P126" s="2"/>
      <c r="Q126" s="2"/>
      <c r="S126" s="2"/>
    </row>
    <row r="127" spans="1:19" x14ac:dyDescent="0.25">
      <c r="A127" s="4" t="s">
        <v>86</v>
      </c>
      <c r="C127" s="2"/>
      <c r="D127" s="2"/>
      <c r="E127" s="2"/>
      <c r="F127" s="2"/>
      <c r="I127" s="2"/>
      <c r="J127" s="2"/>
      <c r="K127" s="2"/>
      <c r="O127" s="2"/>
      <c r="P127" s="2"/>
      <c r="Q127" s="2"/>
      <c r="S127" s="2"/>
    </row>
    <row r="128" spans="1:19" x14ac:dyDescent="0.25">
      <c r="A128" s="1" t="s">
        <v>76</v>
      </c>
    </row>
    <row r="129" spans="1:17" x14ac:dyDescent="0.25">
      <c r="C129" s="1" t="s">
        <v>71</v>
      </c>
      <c r="D129" s="1" t="s">
        <v>0</v>
      </c>
      <c r="E129" s="1" t="s">
        <v>65</v>
      </c>
    </row>
    <row r="130" spans="1:17" x14ac:dyDescent="0.25">
      <c r="A130" s="1" t="s">
        <v>63</v>
      </c>
      <c r="B130" s="1">
        <v>324554</v>
      </c>
      <c r="C130" s="2">
        <f>(B130-19156)/43341</f>
        <v>7.0463994831683623</v>
      </c>
      <c r="D130" s="2">
        <f t="shared" ref="D130:D135" si="8">C130*20</f>
        <v>140.92798966336724</v>
      </c>
      <c r="E130" s="2">
        <f>D130*1</f>
        <v>140.92798966336724</v>
      </c>
    </row>
    <row r="131" spans="1:17" x14ac:dyDescent="0.25">
      <c r="A131" s="1" t="s">
        <v>64</v>
      </c>
      <c r="B131" s="1">
        <v>284884</v>
      </c>
      <c r="C131" s="2">
        <f>(B131-25764)/57162</f>
        <v>4.5330814177250618</v>
      </c>
      <c r="D131" s="2">
        <f t="shared" si="8"/>
        <v>90.661628354501232</v>
      </c>
      <c r="E131" s="2">
        <f t="shared" ref="E131:E135" si="9">D131*1</f>
        <v>90.661628354501232</v>
      </c>
    </row>
    <row r="132" spans="1:17" x14ac:dyDescent="0.25">
      <c r="A132" s="1" t="s">
        <v>56</v>
      </c>
      <c r="B132" s="1">
        <v>713181</v>
      </c>
      <c r="C132" s="2">
        <f>(B132+85488)/84275</f>
        <v>9.476938593889054</v>
      </c>
      <c r="D132" s="2">
        <f t="shared" si="8"/>
        <v>189.53877187778107</v>
      </c>
      <c r="E132" s="2">
        <f t="shared" si="9"/>
        <v>189.53877187778107</v>
      </c>
    </row>
    <row r="133" spans="1:17" x14ac:dyDescent="0.25">
      <c r="A133" s="3" t="s">
        <v>57</v>
      </c>
      <c r="B133" s="1">
        <v>3248921</v>
      </c>
      <c r="C133" s="2">
        <f>(B133-10629)/66366</f>
        <v>48.794442937648796</v>
      </c>
      <c r="D133" s="2">
        <f t="shared" si="8"/>
        <v>975.88885875297592</v>
      </c>
      <c r="E133" s="2">
        <f t="shared" si="9"/>
        <v>975.88885875297592</v>
      </c>
    </row>
    <row r="134" spans="1:17" x14ac:dyDescent="0.25">
      <c r="A134" s="1" t="s">
        <v>58</v>
      </c>
      <c r="B134" s="1">
        <v>10092847</v>
      </c>
      <c r="C134" s="2">
        <f>(B134+41345)/59976</f>
        <v>168.97078831532613</v>
      </c>
      <c r="D134" s="2">
        <f t="shared" si="8"/>
        <v>3379.4157663065225</v>
      </c>
      <c r="E134" s="2">
        <f t="shared" si="9"/>
        <v>3379.4157663065225</v>
      </c>
    </row>
    <row r="135" spans="1:17" x14ac:dyDescent="0.25">
      <c r="A135" s="1" t="s">
        <v>59</v>
      </c>
      <c r="B135" s="1">
        <v>1500714</v>
      </c>
      <c r="C135" s="2">
        <f>(B135+53801)/66437</f>
        <v>23.398332254617156</v>
      </c>
      <c r="D135" s="2">
        <f t="shared" si="8"/>
        <v>467.96664509234313</v>
      </c>
      <c r="E135" s="2">
        <f t="shared" si="9"/>
        <v>467.96664509234313</v>
      </c>
    </row>
    <row r="136" spans="1:17" x14ac:dyDescent="0.25">
      <c r="C136" s="2"/>
      <c r="D136" s="2"/>
      <c r="E136" s="2"/>
      <c r="I136" s="2"/>
      <c r="J136" s="2"/>
      <c r="K136" s="2"/>
    </row>
    <row r="137" spans="1:17" x14ac:dyDescent="0.25">
      <c r="A137" s="1" t="s">
        <v>77</v>
      </c>
      <c r="I137" s="2"/>
      <c r="J137" s="2"/>
      <c r="K137" s="2"/>
      <c r="O137" s="2"/>
      <c r="P137" s="2"/>
      <c r="Q137" s="2"/>
    </row>
    <row r="138" spans="1:17" x14ac:dyDescent="0.25">
      <c r="C138" s="1" t="s">
        <v>71</v>
      </c>
      <c r="D138" s="1" t="s">
        <v>0</v>
      </c>
      <c r="E138" s="1" t="s">
        <v>65</v>
      </c>
      <c r="I138" s="2"/>
      <c r="J138" s="2"/>
      <c r="K138" s="2"/>
      <c r="O138" s="2"/>
      <c r="P138" s="2"/>
      <c r="Q138" s="2"/>
    </row>
    <row r="139" spans="1:17" x14ac:dyDescent="0.25">
      <c r="A139" s="1" t="s">
        <v>63</v>
      </c>
      <c r="B139" s="1">
        <v>357196</v>
      </c>
      <c r="C139" s="2">
        <f>(B139-19156)/43341</f>
        <v>7.7995431577490137</v>
      </c>
      <c r="D139" s="2">
        <f t="shared" ref="D139:D144" si="10">C139*20</f>
        <v>155.99086315498027</v>
      </c>
      <c r="E139" s="2">
        <f>D139*1</f>
        <v>155.99086315498027</v>
      </c>
      <c r="I139" s="2"/>
      <c r="J139" s="2"/>
      <c r="K139" s="2"/>
      <c r="O139" s="2"/>
      <c r="P139" s="2"/>
      <c r="Q139" s="2"/>
    </row>
    <row r="140" spans="1:17" x14ac:dyDescent="0.25">
      <c r="A140" s="1" t="s">
        <v>64</v>
      </c>
      <c r="B140" s="1">
        <v>302779</v>
      </c>
      <c r="C140" s="2">
        <f>(B140-25764)/57162</f>
        <v>4.8461390434204539</v>
      </c>
      <c r="D140" s="2">
        <f t="shared" si="10"/>
        <v>96.922780868409077</v>
      </c>
      <c r="E140" s="2">
        <f t="shared" ref="E140:E144" si="11">D140*1</f>
        <v>96.922780868409077</v>
      </c>
      <c r="I140" s="2"/>
      <c r="J140" s="2"/>
      <c r="K140" s="2"/>
      <c r="O140" s="2"/>
      <c r="P140" s="2"/>
      <c r="Q140" s="2"/>
    </row>
    <row r="141" spans="1:17" x14ac:dyDescent="0.25">
      <c r="A141" s="1" t="s">
        <v>56</v>
      </c>
      <c r="B141" s="1">
        <v>742501</v>
      </c>
      <c r="C141" s="2">
        <f>(B141+85488)/84275</f>
        <v>9.8248472263423317</v>
      </c>
      <c r="D141" s="2">
        <f t="shared" si="10"/>
        <v>196.49694452684662</v>
      </c>
      <c r="E141" s="2">
        <f t="shared" si="11"/>
        <v>196.49694452684662</v>
      </c>
      <c r="I141" s="2"/>
      <c r="J141" s="2"/>
      <c r="K141" s="2"/>
      <c r="O141" s="2"/>
      <c r="P141" s="2"/>
      <c r="Q141" s="2"/>
    </row>
    <row r="142" spans="1:17" x14ac:dyDescent="0.25">
      <c r="A142" s="3" t="s">
        <v>57</v>
      </c>
      <c r="B142" s="1">
        <v>3362063</v>
      </c>
      <c r="C142" s="2">
        <f>(B142-10629)/66366</f>
        <v>50.499261670132299</v>
      </c>
      <c r="D142" s="2">
        <f t="shared" si="10"/>
        <v>1009.9852334026459</v>
      </c>
      <c r="E142" s="2">
        <f t="shared" si="11"/>
        <v>1009.9852334026459</v>
      </c>
      <c r="I142" s="2"/>
      <c r="J142" s="2"/>
      <c r="K142" s="2"/>
      <c r="O142" s="2"/>
      <c r="P142" s="2"/>
      <c r="Q142" s="2"/>
    </row>
    <row r="143" spans="1:17" x14ac:dyDescent="0.25">
      <c r="A143" s="1" t="s">
        <v>58</v>
      </c>
      <c r="B143" s="1">
        <v>10461191</v>
      </c>
      <c r="C143" s="2">
        <f>(B143+41345)/59976</f>
        <v>175.11231159130318</v>
      </c>
      <c r="D143" s="2">
        <f t="shared" si="10"/>
        <v>3502.2462318260636</v>
      </c>
      <c r="E143" s="2">
        <f t="shared" si="11"/>
        <v>3502.2462318260636</v>
      </c>
      <c r="I143" s="2"/>
      <c r="J143" s="2"/>
      <c r="K143" s="2"/>
      <c r="O143" s="2"/>
      <c r="P143" s="2"/>
      <c r="Q143" s="2"/>
    </row>
    <row r="144" spans="1:17" x14ac:dyDescent="0.25">
      <c r="A144" s="1" t="s">
        <v>59</v>
      </c>
      <c r="B144" s="1">
        <v>1584987</v>
      </c>
      <c r="C144" s="2">
        <f>(B144+53801)/66437</f>
        <v>24.666797116064842</v>
      </c>
      <c r="D144" s="2">
        <f t="shared" si="10"/>
        <v>493.33594232129684</v>
      </c>
      <c r="E144" s="2">
        <f t="shared" si="11"/>
        <v>493.33594232129684</v>
      </c>
      <c r="I144" s="2"/>
      <c r="J144" s="2"/>
      <c r="K144" s="2"/>
      <c r="O144" s="2"/>
      <c r="P144" s="2"/>
      <c r="Q144" s="2"/>
    </row>
    <row r="145" spans="1:17" x14ac:dyDescent="0.25">
      <c r="C145" s="2"/>
      <c r="D145" s="2"/>
      <c r="E145" s="2"/>
      <c r="I145" s="2"/>
      <c r="J145" s="2"/>
      <c r="K145" s="2"/>
      <c r="O145" s="2"/>
      <c r="P145" s="2"/>
      <c r="Q145" s="2"/>
    </row>
    <row r="146" spans="1:17" x14ac:dyDescent="0.25">
      <c r="A146" s="1" t="s">
        <v>78</v>
      </c>
      <c r="I146" s="2"/>
      <c r="J146" s="2"/>
      <c r="K146" s="2"/>
      <c r="O146" s="2"/>
      <c r="P146" s="2"/>
      <c r="Q146" s="2"/>
    </row>
    <row r="147" spans="1:17" x14ac:dyDescent="0.25">
      <c r="C147" s="1" t="s">
        <v>71</v>
      </c>
      <c r="D147" s="1" t="s">
        <v>0</v>
      </c>
      <c r="E147" s="1" t="s">
        <v>65</v>
      </c>
      <c r="I147" s="2"/>
      <c r="J147" s="2"/>
      <c r="K147" s="2"/>
      <c r="O147" s="2"/>
      <c r="P147" s="2"/>
      <c r="Q147" s="2"/>
    </row>
    <row r="148" spans="1:17" x14ac:dyDescent="0.25">
      <c r="A148" s="1" t="s">
        <v>63</v>
      </c>
      <c r="B148" s="1">
        <v>273978</v>
      </c>
      <c r="C148" s="2">
        <f>(B148-19156)/43341</f>
        <v>5.8794674788306684</v>
      </c>
      <c r="D148" s="2">
        <f t="shared" ref="D148:D153" si="12">C148*20</f>
        <v>117.58934957661337</v>
      </c>
      <c r="E148" s="2">
        <f>D148*1</f>
        <v>117.58934957661337</v>
      </c>
      <c r="I148" s="2"/>
      <c r="J148" s="2"/>
      <c r="K148" s="2"/>
      <c r="O148" s="2"/>
      <c r="P148" s="2"/>
      <c r="Q148" s="2"/>
    </row>
    <row r="149" spans="1:17" x14ac:dyDescent="0.25">
      <c r="A149" s="1" t="s">
        <v>64</v>
      </c>
      <c r="B149" s="1">
        <v>254898</v>
      </c>
      <c r="C149" s="2">
        <f>(B149-25764)/57162</f>
        <v>4.0085021517791537</v>
      </c>
      <c r="D149" s="2">
        <f t="shared" si="12"/>
        <v>80.170043035583078</v>
      </c>
      <c r="E149" s="2">
        <f t="shared" ref="E149:E153" si="13">D149*1</f>
        <v>80.170043035583078</v>
      </c>
      <c r="I149" s="2"/>
      <c r="J149" s="2"/>
      <c r="K149" s="2"/>
      <c r="O149" s="2"/>
      <c r="P149" s="2"/>
      <c r="Q149" s="2"/>
    </row>
    <row r="150" spans="1:17" x14ac:dyDescent="0.25">
      <c r="A150" s="1" t="s">
        <v>56</v>
      </c>
      <c r="B150" s="1">
        <v>706928</v>
      </c>
      <c r="C150" s="2">
        <f>(B150+85488)/84275</f>
        <v>9.402741026401662</v>
      </c>
      <c r="D150" s="2">
        <f t="shared" si="12"/>
        <v>188.05482052803325</v>
      </c>
      <c r="E150" s="2">
        <f t="shared" si="13"/>
        <v>188.05482052803325</v>
      </c>
      <c r="I150" s="2"/>
      <c r="J150" s="2"/>
      <c r="K150" s="2"/>
      <c r="O150" s="2"/>
      <c r="P150" s="2"/>
      <c r="Q150" s="2"/>
    </row>
    <row r="151" spans="1:17" x14ac:dyDescent="0.25">
      <c r="A151" s="3" t="s">
        <v>57</v>
      </c>
      <c r="B151" s="1">
        <v>3072994</v>
      </c>
      <c r="C151" s="2">
        <f>(B151-10629)/66366</f>
        <v>46.143582557333573</v>
      </c>
      <c r="D151" s="2">
        <f t="shared" si="12"/>
        <v>922.87165114667141</v>
      </c>
      <c r="E151" s="2">
        <f t="shared" si="13"/>
        <v>922.87165114667141</v>
      </c>
      <c r="I151" s="2"/>
      <c r="J151" s="2"/>
      <c r="K151" s="2"/>
      <c r="O151" s="2"/>
      <c r="P151" s="2"/>
      <c r="Q151" s="2"/>
    </row>
    <row r="152" spans="1:17" x14ac:dyDescent="0.25">
      <c r="A152" s="1" t="s">
        <v>58</v>
      </c>
      <c r="B152" s="1">
        <v>10249093</v>
      </c>
      <c r="C152" s="2">
        <f>(B152+41345)/59976</f>
        <v>171.57593037214886</v>
      </c>
      <c r="D152" s="2">
        <f t="shared" si="12"/>
        <v>3431.5186074429771</v>
      </c>
      <c r="E152" s="2">
        <f t="shared" si="13"/>
        <v>3431.5186074429771</v>
      </c>
      <c r="I152" s="2"/>
      <c r="J152" s="2"/>
      <c r="K152" s="2"/>
      <c r="O152" s="2"/>
      <c r="P152" s="2"/>
      <c r="Q152" s="2"/>
    </row>
    <row r="153" spans="1:17" x14ac:dyDescent="0.25">
      <c r="A153" s="1" t="s">
        <v>59</v>
      </c>
      <c r="B153" s="1">
        <v>1554440</v>
      </c>
      <c r="C153" s="2">
        <f>(B153+53801)/66437</f>
        <v>24.207008143052818</v>
      </c>
      <c r="D153" s="2">
        <f t="shared" si="12"/>
        <v>484.14016286105635</v>
      </c>
      <c r="E153" s="2">
        <f t="shared" si="13"/>
        <v>484.14016286105635</v>
      </c>
      <c r="I153" s="2"/>
      <c r="J153" s="2"/>
      <c r="K153" s="2"/>
      <c r="O153" s="2"/>
      <c r="P153" s="2"/>
      <c r="Q153" s="2"/>
    </row>
    <row r="154" spans="1:17" x14ac:dyDescent="0.25">
      <c r="C154" s="2"/>
      <c r="D154" s="2"/>
      <c r="E154" s="2"/>
      <c r="I154" s="2"/>
      <c r="J154" s="2"/>
      <c r="K154" s="2"/>
      <c r="O154" s="2"/>
      <c r="P154" s="2"/>
      <c r="Q154" s="2"/>
    </row>
    <row r="155" spans="1:17" x14ac:dyDescent="0.25">
      <c r="A155" s="4" t="s">
        <v>69</v>
      </c>
      <c r="C155" s="2"/>
      <c r="D155" s="2"/>
    </row>
    <row r="156" spans="1:17" x14ac:dyDescent="0.25">
      <c r="A156" s="1" t="s">
        <v>63</v>
      </c>
      <c r="B156" s="2">
        <f t="shared" ref="B156:B161" si="14">AVERAGE(E130,E139,E148)</f>
        <v>138.16940079832031</v>
      </c>
      <c r="C156" s="2">
        <f t="shared" ref="C156:C161" si="15">STDEV(E130,E139,E148)</f>
        <v>19.348809283057864</v>
      </c>
      <c r="D156" s="2"/>
    </row>
    <row r="157" spans="1:17" x14ac:dyDescent="0.25">
      <c r="A157" s="1" t="s">
        <v>64</v>
      </c>
      <c r="B157" s="2">
        <f t="shared" si="14"/>
        <v>89.251484086164467</v>
      </c>
      <c r="C157" s="2">
        <f t="shared" si="15"/>
        <v>8.4649238842999743</v>
      </c>
      <c r="D157" s="2"/>
    </row>
    <row r="158" spans="1:17" x14ac:dyDescent="0.25">
      <c r="A158" s="1" t="s">
        <v>56</v>
      </c>
      <c r="B158" s="2">
        <f t="shared" si="14"/>
        <v>191.36351231088699</v>
      </c>
      <c r="C158" s="2">
        <f t="shared" si="15"/>
        <v>4.5071745738315725</v>
      </c>
      <c r="D158" s="2"/>
    </row>
    <row r="159" spans="1:17" x14ac:dyDescent="0.25">
      <c r="A159" s="3" t="s">
        <v>57</v>
      </c>
      <c r="B159" s="2">
        <f t="shared" si="14"/>
        <v>969.58191443409771</v>
      </c>
      <c r="C159" s="2">
        <f t="shared" si="15"/>
        <v>43.897918098107809</v>
      </c>
      <c r="D159" s="2"/>
    </row>
    <row r="160" spans="1:17" x14ac:dyDescent="0.25">
      <c r="A160" s="1" t="s">
        <v>58</v>
      </c>
      <c r="B160" s="2">
        <f t="shared" si="14"/>
        <v>3437.7268685251875</v>
      </c>
      <c r="C160" s="2">
        <f t="shared" si="15"/>
        <v>61.650123229280439</v>
      </c>
      <c r="D160" s="2"/>
      <c r="F160" s="5"/>
    </row>
    <row r="161" spans="1:17" x14ac:dyDescent="0.25">
      <c r="A161" s="1" t="s">
        <v>59</v>
      </c>
      <c r="B161" s="2">
        <f t="shared" si="14"/>
        <v>481.81425009156538</v>
      </c>
      <c r="C161" s="2">
        <f t="shared" si="15"/>
        <v>12.843586459054587</v>
      </c>
      <c r="D161" s="2"/>
      <c r="E161" s="2"/>
    </row>
    <row r="162" spans="1:17" x14ac:dyDescent="0.25">
      <c r="B162" s="2"/>
      <c r="C162" s="2"/>
      <c r="D162" s="2"/>
      <c r="E162" s="2"/>
    </row>
    <row r="163" spans="1:17" x14ac:dyDescent="0.25">
      <c r="A163" s="4" t="s">
        <v>87</v>
      </c>
      <c r="C163" s="2"/>
      <c r="D163" s="2"/>
    </row>
    <row r="164" spans="1:17" x14ac:dyDescent="0.25">
      <c r="A164" s="1" t="s">
        <v>76</v>
      </c>
    </row>
    <row r="165" spans="1:17" x14ac:dyDescent="0.25">
      <c r="C165" s="1" t="s">
        <v>71</v>
      </c>
      <c r="D165" s="1" t="s">
        <v>0</v>
      </c>
      <c r="E165" s="1" t="s">
        <v>65</v>
      </c>
    </row>
    <row r="166" spans="1:17" x14ac:dyDescent="0.25">
      <c r="A166" s="1" t="s">
        <v>63</v>
      </c>
      <c r="B166" s="1">
        <v>403515</v>
      </c>
      <c r="C166" s="2">
        <f>(B166-19156)/43341</f>
        <v>8.8682540781246395</v>
      </c>
      <c r="D166" s="2">
        <f t="shared" ref="D166:D171" si="16">C166*20</f>
        <v>177.36508156249278</v>
      </c>
      <c r="E166" s="2">
        <f>D166*1</f>
        <v>177.36508156249278</v>
      </c>
    </row>
    <row r="167" spans="1:17" x14ac:dyDescent="0.25">
      <c r="A167" s="1" t="s">
        <v>64</v>
      </c>
      <c r="B167" s="1">
        <v>498645</v>
      </c>
      <c r="C167" s="2">
        <f>(B167-25764)/57162</f>
        <v>8.2726461635352155</v>
      </c>
      <c r="D167" s="2">
        <f t="shared" si="16"/>
        <v>165.4529232707043</v>
      </c>
      <c r="E167" s="2">
        <f t="shared" ref="E167:E171" si="17">D167*1</f>
        <v>165.4529232707043</v>
      </c>
    </row>
    <row r="168" spans="1:17" x14ac:dyDescent="0.25">
      <c r="A168" s="1" t="s">
        <v>56</v>
      </c>
      <c r="B168" s="1">
        <v>1258197</v>
      </c>
      <c r="C168" s="2">
        <f>(B168+85488)/84275</f>
        <v>15.944052210026697</v>
      </c>
      <c r="D168" s="2">
        <f t="shared" si="16"/>
        <v>318.88104420053395</v>
      </c>
      <c r="E168" s="2">
        <f t="shared" si="17"/>
        <v>318.88104420053395</v>
      </c>
    </row>
    <row r="169" spans="1:17" x14ac:dyDescent="0.25">
      <c r="A169" s="3" t="s">
        <v>57</v>
      </c>
      <c r="B169" s="1">
        <v>2388915</v>
      </c>
      <c r="C169" s="2">
        <f>(B169-10629)/66366</f>
        <v>35.835909953892056</v>
      </c>
      <c r="D169" s="2">
        <f t="shared" si="16"/>
        <v>716.71819907784106</v>
      </c>
      <c r="E169" s="2">
        <f t="shared" si="17"/>
        <v>716.71819907784106</v>
      </c>
    </row>
    <row r="170" spans="1:17" x14ac:dyDescent="0.25">
      <c r="A170" s="1" t="s">
        <v>58</v>
      </c>
      <c r="B170" s="1">
        <v>7426225</v>
      </c>
      <c r="C170" s="2">
        <f>(B170+41345)/59976</f>
        <v>124.50930372148859</v>
      </c>
      <c r="D170" s="2">
        <f t="shared" si="16"/>
        <v>2490.1860744297719</v>
      </c>
      <c r="E170" s="2">
        <f t="shared" si="17"/>
        <v>2490.1860744297719</v>
      </c>
    </row>
    <row r="171" spans="1:17" x14ac:dyDescent="0.25">
      <c r="A171" s="1" t="s">
        <v>59</v>
      </c>
      <c r="B171" s="1">
        <v>2198789</v>
      </c>
      <c r="C171" s="2">
        <f>(B171+53801)/66437</f>
        <v>33.905654981410962</v>
      </c>
      <c r="D171" s="2">
        <f t="shared" si="16"/>
        <v>678.11309962821929</v>
      </c>
      <c r="E171" s="2">
        <f t="shared" si="17"/>
        <v>678.11309962821929</v>
      </c>
    </row>
    <row r="172" spans="1:17" x14ac:dyDescent="0.25">
      <c r="C172" s="2"/>
      <c r="D172" s="2"/>
      <c r="E172" s="2"/>
      <c r="I172" s="2"/>
      <c r="J172" s="2"/>
      <c r="K172" s="2"/>
      <c r="O172" s="2"/>
      <c r="P172" s="2"/>
      <c r="Q172" s="2"/>
    </row>
    <row r="173" spans="1:17" x14ac:dyDescent="0.25">
      <c r="A173" s="1" t="s">
        <v>77</v>
      </c>
      <c r="I173" s="2"/>
      <c r="J173" s="2"/>
      <c r="K173" s="2"/>
      <c r="O173" s="2"/>
      <c r="P173" s="2"/>
      <c r="Q173" s="2"/>
    </row>
    <row r="174" spans="1:17" x14ac:dyDescent="0.25">
      <c r="C174" s="1" t="s">
        <v>71</v>
      </c>
      <c r="D174" s="1" t="s">
        <v>0</v>
      </c>
      <c r="E174" s="1" t="s">
        <v>65</v>
      </c>
      <c r="I174" s="2"/>
      <c r="J174" s="2"/>
      <c r="K174" s="2"/>
      <c r="O174" s="2"/>
      <c r="P174" s="2"/>
      <c r="Q174" s="2"/>
    </row>
    <row r="175" spans="1:17" x14ac:dyDescent="0.25">
      <c r="A175" s="1" t="s">
        <v>63</v>
      </c>
      <c r="B175" s="1">
        <v>439563</v>
      </c>
      <c r="C175" s="2">
        <f>(B175-19156)/43341</f>
        <v>9.6999838490113284</v>
      </c>
      <c r="D175" s="2">
        <f t="shared" ref="D175:D180" si="18">C175*20</f>
        <v>193.99967698022658</v>
      </c>
      <c r="E175" s="2">
        <f>D175*1</f>
        <v>193.99967698022658</v>
      </c>
      <c r="I175" s="2"/>
      <c r="J175" s="2"/>
      <c r="K175" s="2"/>
      <c r="O175" s="2"/>
      <c r="P175" s="2"/>
      <c r="Q175" s="2"/>
    </row>
    <row r="176" spans="1:17" x14ac:dyDescent="0.25">
      <c r="A176" s="1" t="s">
        <v>64</v>
      </c>
      <c r="B176" s="1">
        <v>515514</v>
      </c>
      <c r="C176" s="2">
        <f>(B176-25764)/57162</f>
        <v>8.5677548021412822</v>
      </c>
      <c r="D176" s="2">
        <f t="shared" si="18"/>
        <v>171.35509604282564</v>
      </c>
      <c r="E176" s="2">
        <f t="shared" ref="E176:E180" si="19">D176*1</f>
        <v>171.35509604282564</v>
      </c>
      <c r="I176" s="2"/>
      <c r="J176" s="2"/>
      <c r="K176" s="2"/>
      <c r="O176" s="2"/>
      <c r="P176" s="2"/>
      <c r="Q176" s="2"/>
    </row>
    <row r="177" spans="1:17" x14ac:dyDescent="0.25">
      <c r="A177" s="1" t="s">
        <v>56</v>
      </c>
      <c r="B177" s="1">
        <v>1278315</v>
      </c>
      <c r="C177" s="2">
        <f>(B177+85488)/84275</f>
        <v>16.182770691189557</v>
      </c>
      <c r="D177" s="2">
        <f t="shared" si="18"/>
        <v>323.65541382379115</v>
      </c>
      <c r="E177" s="2">
        <f t="shared" si="19"/>
        <v>323.65541382379115</v>
      </c>
      <c r="I177" s="2"/>
      <c r="J177" s="2"/>
      <c r="K177" s="2"/>
      <c r="O177" s="2"/>
      <c r="P177" s="2"/>
      <c r="Q177" s="2"/>
    </row>
    <row r="178" spans="1:17" x14ac:dyDescent="0.25">
      <c r="A178" s="3" t="s">
        <v>57</v>
      </c>
      <c r="B178" s="1">
        <v>2431068</v>
      </c>
      <c r="C178" s="2">
        <f>(B178-10629)/66366</f>
        <v>36.471069523551215</v>
      </c>
      <c r="D178" s="2">
        <f t="shared" si="18"/>
        <v>729.42139047102432</v>
      </c>
      <c r="E178" s="2">
        <f t="shared" si="19"/>
        <v>729.42139047102432</v>
      </c>
      <c r="I178" s="2"/>
      <c r="J178" s="2"/>
      <c r="K178" s="2"/>
      <c r="O178" s="2"/>
      <c r="P178" s="2"/>
      <c r="Q178" s="2"/>
    </row>
    <row r="179" spans="1:17" x14ac:dyDescent="0.25">
      <c r="A179" s="1" t="s">
        <v>58</v>
      </c>
      <c r="B179" s="1">
        <v>7640558</v>
      </c>
      <c r="C179" s="2">
        <f>(B179+41345)/59976</f>
        <v>128.08294984660532</v>
      </c>
      <c r="D179" s="2">
        <f t="shared" si="18"/>
        <v>2561.6589969321062</v>
      </c>
      <c r="E179" s="2">
        <f t="shared" si="19"/>
        <v>2561.6589969321062</v>
      </c>
      <c r="I179" s="2"/>
      <c r="J179" s="2"/>
      <c r="K179" s="2"/>
      <c r="O179" s="2"/>
      <c r="P179" s="2"/>
      <c r="Q179" s="2"/>
    </row>
    <row r="180" spans="1:17" x14ac:dyDescent="0.25">
      <c r="A180" s="1" t="s">
        <v>58</v>
      </c>
      <c r="B180" s="1">
        <v>2253747</v>
      </c>
      <c r="C180" s="2">
        <f>(B180+53801)/66437</f>
        <v>34.732874753525898</v>
      </c>
      <c r="D180" s="2">
        <f t="shared" si="18"/>
        <v>694.65749507051794</v>
      </c>
      <c r="E180" s="2">
        <f t="shared" si="19"/>
        <v>694.65749507051794</v>
      </c>
      <c r="I180" s="2"/>
      <c r="J180" s="2"/>
      <c r="K180" s="2"/>
      <c r="O180" s="2"/>
      <c r="P180" s="2"/>
      <c r="Q180" s="2"/>
    </row>
    <row r="181" spans="1:17" x14ac:dyDescent="0.25">
      <c r="C181" s="2"/>
      <c r="D181" s="2"/>
      <c r="E181" s="2"/>
      <c r="I181" s="2"/>
      <c r="J181" s="2"/>
      <c r="K181" s="2"/>
      <c r="O181" s="2"/>
      <c r="P181" s="2"/>
      <c r="Q181" s="2"/>
    </row>
    <row r="182" spans="1:17" x14ac:dyDescent="0.25">
      <c r="A182" s="1" t="s">
        <v>78</v>
      </c>
      <c r="I182" s="2"/>
      <c r="J182" s="2"/>
      <c r="K182" s="2"/>
      <c r="O182" s="2"/>
      <c r="P182" s="2"/>
      <c r="Q182" s="2"/>
    </row>
    <row r="183" spans="1:17" x14ac:dyDescent="0.25">
      <c r="C183" s="1" t="s">
        <v>71</v>
      </c>
      <c r="D183" s="1" t="s">
        <v>0</v>
      </c>
      <c r="E183" s="1" t="s">
        <v>65</v>
      </c>
      <c r="I183" s="2"/>
      <c r="J183" s="2"/>
      <c r="K183" s="2"/>
      <c r="O183" s="2"/>
      <c r="P183" s="2"/>
      <c r="Q183" s="2"/>
    </row>
    <row r="184" spans="1:17" x14ac:dyDescent="0.25">
      <c r="A184" s="1" t="s">
        <v>63</v>
      </c>
      <c r="B184" s="1">
        <v>385426</v>
      </c>
      <c r="C184" s="2">
        <f>(B184-19156)/43341</f>
        <v>8.4508894580189651</v>
      </c>
      <c r="D184" s="2">
        <f t="shared" ref="D184:D189" si="20">C184*20</f>
        <v>169.01778916037929</v>
      </c>
      <c r="E184" s="2">
        <f>D184*1</f>
        <v>169.01778916037929</v>
      </c>
      <c r="I184" s="2"/>
      <c r="J184" s="2"/>
      <c r="K184" s="2"/>
      <c r="O184" s="2"/>
      <c r="P184" s="2"/>
      <c r="Q184" s="2"/>
    </row>
    <row r="185" spans="1:17" x14ac:dyDescent="0.25">
      <c r="A185" s="1" t="s">
        <v>64</v>
      </c>
      <c r="B185" s="1">
        <v>446280</v>
      </c>
      <c r="C185" s="2">
        <f>(B185-25764)/57162</f>
        <v>7.3565655505405685</v>
      </c>
      <c r="D185" s="2">
        <f t="shared" si="20"/>
        <v>147.13131101081137</v>
      </c>
      <c r="E185" s="2">
        <f t="shared" ref="E185:E189" si="21">D185*1</f>
        <v>147.13131101081137</v>
      </c>
      <c r="I185" s="2"/>
      <c r="J185" s="2"/>
      <c r="K185" s="2"/>
      <c r="O185" s="2"/>
      <c r="P185" s="2"/>
      <c r="Q185" s="2"/>
    </row>
    <row r="186" spans="1:17" x14ac:dyDescent="0.25">
      <c r="A186" s="1" t="s">
        <v>56</v>
      </c>
      <c r="B186" s="1">
        <v>1193725</v>
      </c>
      <c r="C186" s="2">
        <f>(B186+85488)/84275</f>
        <v>15.179032927914566</v>
      </c>
      <c r="D186" s="2">
        <f t="shared" si="20"/>
        <v>303.5806585582913</v>
      </c>
      <c r="E186" s="2">
        <f t="shared" si="21"/>
        <v>303.5806585582913</v>
      </c>
      <c r="I186" s="2"/>
      <c r="J186" s="2"/>
      <c r="K186" s="2"/>
      <c r="O186" s="2"/>
      <c r="P186" s="2"/>
      <c r="Q186" s="2"/>
    </row>
    <row r="187" spans="1:17" x14ac:dyDescent="0.25">
      <c r="A187" s="3" t="s">
        <v>57</v>
      </c>
      <c r="B187" s="1">
        <v>2254215</v>
      </c>
      <c r="C187" s="2">
        <f>(B187-10629)/66366</f>
        <v>33.806256215532052</v>
      </c>
      <c r="D187" s="2">
        <f t="shared" si="20"/>
        <v>676.12512431064101</v>
      </c>
      <c r="E187" s="2">
        <f t="shared" si="21"/>
        <v>676.12512431064101</v>
      </c>
      <c r="I187" s="2"/>
      <c r="J187" s="2"/>
      <c r="K187" s="2"/>
      <c r="O187" s="2"/>
      <c r="P187" s="2"/>
      <c r="Q187" s="2"/>
    </row>
    <row r="188" spans="1:17" x14ac:dyDescent="0.25">
      <c r="A188" s="1" t="s">
        <v>58</v>
      </c>
      <c r="B188" s="1">
        <v>7239238</v>
      </c>
      <c r="C188" s="2">
        <f>(B188+41345)/59976</f>
        <v>121.39160664265707</v>
      </c>
      <c r="D188" s="2">
        <f t="shared" si="20"/>
        <v>2427.8321328531415</v>
      </c>
      <c r="E188" s="2">
        <f t="shared" si="21"/>
        <v>2427.8321328531415</v>
      </c>
      <c r="I188" s="2"/>
      <c r="J188" s="2"/>
      <c r="K188" s="2"/>
      <c r="O188" s="2"/>
      <c r="P188" s="2"/>
      <c r="Q188" s="2"/>
    </row>
    <row r="189" spans="1:17" x14ac:dyDescent="0.25">
      <c r="A189" s="1" t="s">
        <v>59</v>
      </c>
      <c r="B189" s="1">
        <v>2071751</v>
      </c>
      <c r="C189" s="2">
        <f>(B189+53801)/66437</f>
        <v>31.993497599229347</v>
      </c>
      <c r="D189" s="2">
        <f t="shared" si="20"/>
        <v>639.86995198458692</v>
      </c>
      <c r="E189" s="2">
        <f t="shared" si="21"/>
        <v>639.86995198458692</v>
      </c>
      <c r="I189" s="2"/>
      <c r="J189" s="2"/>
      <c r="K189" s="2"/>
      <c r="O189" s="2"/>
      <c r="P189" s="2"/>
      <c r="Q189" s="2"/>
    </row>
    <row r="191" spans="1:17" x14ac:dyDescent="0.25">
      <c r="A191" s="4" t="s">
        <v>70</v>
      </c>
    </row>
    <row r="192" spans="1:17" x14ac:dyDescent="0.25">
      <c r="A192" s="1" t="s">
        <v>63</v>
      </c>
      <c r="B192" s="2">
        <f t="shared" ref="B192:B197" si="22">AVERAGE(E166,E175,E184)</f>
        <v>180.12751590103289</v>
      </c>
      <c r="C192" s="2">
        <f t="shared" ref="C192:C197" si="23">STDEV(E166,E175,E184)</f>
        <v>12.717977919736994</v>
      </c>
    </row>
    <row r="193" spans="1:17" x14ac:dyDescent="0.25">
      <c r="A193" s="1" t="s">
        <v>64</v>
      </c>
      <c r="B193" s="2">
        <f t="shared" si="22"/>
        <v>161.31311010811376</v>
      </c>
      <c r="C193" s="2">
        <f t="shared" si="23"/>
        <v>12.631368891975958</v>
      </c>
    </row>
    <row r="194" spans="1:17" x14ac:dyDescent="0.25">
      <c r="A194" s="1" t="s">
        <v>56</v>
      </c>
      <c r="B194" s="2">
        <f t="shared" si="22"/>
        <v>315.37237219420552</v>
      </c>
      <c r="C194" s="2">
        <f t="shared" si="23"/>
        <v>10.487231959789165</v>
      </c>
    </row>
    <row r="195" spans="1:17" x14ac:dyDescent="0.25">
      <c r="A195" s="3" t="s">
        <v>57</v>
      </c>
      <c r="B195" s="2">
        <f t="shared" si="22"/>
        <v>707.42157128650217</v>
      </c>
      <c r="C195" s="2">
        <f t="shared" si="23"/>
        <v>27.83780635893616</v>
      </c>
    </row>
    <row r="196" spans="1:17" x14ac:dyDescent="0.25">
      <c r="A196" s="1" t="s">
        <v>58</v>
      </c>
      <c r="B196" s="2">
        <f t="shared" si="22"/>
        <v>2493.2257347383402</v>
      </c>
      <c r="C196" s="2">
        <f t="shared" si="23"/>
        <v>66.965192737690501</v>
      </c>
      <c r="E196" s="5"/>
    </row>
    <row r="197" spans="1:17" x14ac:dyDescent="0.25">
      <c r="A197" s="1" t="s">
        <v>59</v>
      </c>
      <c r="B197" s="2">
        <f t="shared" si="22"/>
        <v>670.88018222777464</v>
      </c>
      <c r="C197" s="2">
        <f t="shared" si="23"/>
        <v>28.100801410981632</v>
      </c>
      <c r="D197" s="2"/>
    </row>
    <row r="199" spans="1:17" x14ac:dyDescent="0.25">
      <c r="A199" s="4" t="s">
        <v>89</v>
      </c>
    </row>
    <row r="200" spans="1:17" x14ac:dyDescent="0.25">
      <c r="A200" s="4" t="s">
        <v>88</v>
      </c>
    </row>
    <row r="201" spans="1:17" x14ac:dyDescent="0.25">
      <c r="A201" s="1" t="s">
        <v>76</v>
      </c>
    </row>
    <row r="202" spans="1:17" x14ac:dyDescent="0.25">
      <c r="C202" s="1" t="s">
        <v>71</v>
      </c>
      <c r="D202" s="1" t="s">
        <v>0</v>
      </c>
      <c r="E202" s="1" t="s">
        <v>65</v>
      </c>
    </row>
    <row r="203" spans="1:17" x14ac:dyDescent="0.25">
      <c r="A203" s="1" t="s">
        <v>56</v>
      </c>
      <c r="B203" s="1">
        <v>86659</v>
      </c>
      <c r="C203" s="2">
        <f>(B203+85488)/84275</f>
        <v>2.0426816968258676</v>
      </c>
      <c r="D203" s="2">
        <f>C203*5</f>
        <v>10.213408484129339</v>
      </c>
      <c r="E203" s="2">
        <f>D203/1</f>
        <v>10.213408484129339</v>
      </c>
    </row>
    <row r="204" spans="1:17" x14ac:dyDescent="0.25">
      <c r="A204" s="3" t="s">
        <v>57</v>
      </c>
      <c r="B204" s="1">
        <v>140694</v>
      </c>
      <c r="C204" s="2">
        <f>(B204-10629)/66366</f>
        <v>1.9598137600578609</v>
      </c>
      <c r="D204" s="2">
        <f t="shared" ref="D204:D207" si="24">C204*5</f>
        <v>9.7990688002893052</v>
      </c>
      <c r="E204" s="2">
        <f t="shared" ref="E204:E207" si="25">D204/1</f>
        <v>9.7990688002893052</v>
      </c>
    </row>
    <row r="205" spans="1:17" x14ac:dyDescent="0.25">
      <c r="A205" s="1" t="s">
        <v>58</v>
      </c>
      <c r="B205" s="1">
        <v>168609</v>
      </c>
      <c r="C205" s="2">
        <f>(B205+41345)/59976</f>
        <v>3.5006335867680405</v>
      </c>
      <c r="D205" s="2">
        <f t="shared" si="24"/>
        <v>17.503167933840203</v>
      </c>
      <c r="E205" s="2">
        <f t="shared" si="25"/>
        <v>17.503167933840203</v>
      </c>
    </row>
    <row r="206" spans="1:17" x14ac:dyDescent="0.25">
      <c r="A206" s="1" t="s">
        <v>61</v>
      </c>
      <c r="B206" s="1">
        <v>23943</v>
      </c>
      <c r="C206" s="2">
        <f>(B206+34115)/19494</f>
        <v>2.9782497178619063</v>
      </c>
      <c r="D206" s="2">
        <f t="shared" si="24"/>
        <v>14.891248589309532</v>
      </c>
      <c r="E206" s="2">
        <f t="shared" si="25"/>
        <v>14.891248589309532</v>
      </c>
    </row>
    <row r="207" spans="1:17" x14ac:dyDescent="0.25">
      <c r="A207" s="1" t="s">
        <v>62</v>
      </c>
      <c r="B207" s="1">
        <v>37297</v>
      </c>
      <c r="C207" s="2">
        <f>(B207+63832)/33604</f>
        <v>3.0094334007856207</v>
      </c>
      <c r="D207" s="2">
        <f t="shared" si="24"/>
        <v>15.047167003928104</v>
      </c>
      <c r="E207" s="2">
        <f t="shared" si="25"/>
        <v>15.047167003928104</v>
      </c>
    </row>
    <row r="208" spans="1:17" x14ac:dyDescent="0.25">
      <c r="C208" s="2"/>
      <c r="D208" s="2"/>
      <c r="E208" s="2"/>
      <c r="I208" s="2"/>
      <c r="J208" s="2"/>
      <c r="K208" s="2"/>
      <c r="O208" s="2"/>
      <c r="P208" s="2"/>
      <c r="Q208" s="2"/>
    </row>
    <row r="209" spans="1:17" x14ac:dyDescent="0.25">
      <c r="A209" s="1" t="s">
        <v>77</v>
      </c>
      <c r="I209" s="2"/>
      <c r="J209" s="2"/>
      <c r="K209" s="2"/>
      <c r="O209" s="2"/>
      <c r="P209" s="2"/>
      <c r="Q209" s="2"/>
    </row>
    <row r="210" spans="1:17" x14ac:dyDescent="0.25">
      <c r="C210" s="1" t="s">
        <v>71</v>
      </c>
      <c r="D210" s="1" t="s">
        <v>0</v>
      </c>
      <c r="E210" s="1" t="s">
        <v>65</v>
      </c>
      <c r="I210" s="2"/>
      <c r="J210" s="2"/>
      <c r="K210" s="2"/>
      <c r="O210" s="2"/>
      <c r="P210" s="2"/>
      <c r="Q210" s="2"/>
    </row>
    <row r="211" spans="1:17" x14ac:dyDescent="0.25">
      <c r="A211" s="1" t="s">
        <v>56</v>
      </c>
      <c r="B211" s="1">
        <v>90394</v>
      </c>
      <c r="C211" s="2">
        <f>(B211+85488)/84275</f>
        <v>2.0870008899436367</v>
      </c>
      <c r="D211" s="2">
        <f>C211*5</f>
        <v>10.435004449718184</v>
      </c>
      <c r="E211" s="2">
        <f>D211/1</f>
        <v>10.435004449718184</v>
      </c>
      <c r="I211" s="2"/>
      <c r="J211" s="2"/>
      <c r="K211" s="2"/>
      <c r="O211" s="2"/>
      <c r="P211" s="2"/>
      <c r="Q211" s="2"/>
    </row>
    <row r="212" spans="1:17" x14ac:dyDescent="0.25">
      <c r="A212" s="3" t="s">
        <v>57</v>
      </c>
      <c r="B212" s="1">
        <v>167351</v>
      </c>
      <c r="C212" s="2">
        <f>(B212-10629)/66366</f>
        <v>2.3614802760449627</v>
      </c>
      <c r="D212" s="2">
        <f t="shared" ref="D212:D215" si="26">C212*5</f>
        <v>11.807401380224814</v>
      </c>
      <c r="E212" s="2">
        <f t="shared" ref="E212:E215" si="27">D212/1</f>
        <v>11.807401380224814</v>
      </c>
      <c r="I212" s="2"/>
      <c r="J212" s="2"/>
      <c r="K212" s="2"/>
      <c r="O212" s="2"/>
      <c r="P212" s="2"/>
      <c r="Q212" s="2"/>
    </row>
    <row r="213" spans="1:17" x14ac:dyDescent="0.25">
      <c r="A213" s="1" t="s">
        <v>58</v>
      </c>
      <c r="B213" s="1">
        <v>178769</v>
      </c>
      <c r="C213" s="2">
        <f>(B213+41345)/59976</f>
        <v>3.6700346805388824</v>
      </c>
      <c r="D213" s="2">
        <f t="shared" si="26"/>
        <v>18.350173402694413</v>
      </c>
      <c r="E213" s="2">
        <f t="shared" si="27"/>
        <v>18.350173402694413</v>
      </c>
      <c r="I213" s="2"/>
      <c r="J213" s="2"/>
      <c r="K213" s="2"/>
      <c r="O213" s="2"/>
      <c r="P213" s="2"/>
      <c r="Q213" s="2"/>
    </row>
    <row r="214" spans="1:17" x14ac:dyDescent="0.25">
      <c r="A214" s="1" t="s">
        <v>61</v>
      </c>
      <c r="B214" s="1">
        <v>23259</v>
      </c>
      <c r="C214" s="2">
        <f>(B214+34115)/19494</f>
        <v>2.9431619985636606</v>
      </c>
      <c r="D214" s="2">
        <f t="shared" si="26"/>
        <v>14.715809992818302</v>
      </c>
      <c r="E214" s="2">
        <f t="shared" si="27"/>
        <v>14.715809992818302</v>
      </c>
      <c r="I214" s="2"/>
      <c r="J214" s="2"/>
      <c r="K214" s="2"/>
      <c r="O214" s="2"/>
      <c r="P214" s="2"/>
      <c r="Q214" s="2"/>
    </row>
    <row r="215" spans="1:17" x14ac:dyDescent="0.25">
      <c r="A215" s="1" t="s">
        <v>62</v>
      </c>
      <c r="B215" s="1">
        <v>39958</v>
      </c>
      <c r="C215" s="2">
        <f>(B215+63832)/33604</f>
        <v>3.0886204023330555</v>
      </c>
      <c r="D215" s="2">
        <f t="shared" si="26"/>
        <v>15.443102011665278</v>
      </c>
      <c r="E215" s="2">
        <f t="shared" si="27"/>
        <v>15.443102011665278</v>
      </c>
      <c r="I215" s="2"/>
      <c r="J215" s="2"/>
      <c r="K215" s="2"/>
      <c r="O215" s="2"/>
      <c r="P215" s="2"/>
      <c r="Q215" s="2"/>
    </row>
    <row r="216" spans="1:17" x14ac:dyDescent="0.25">
      <c r="C216" s="2"/>
      <c r="D216" s="2"/>
      <c r="E216" s="2"/>
      <c r="I216" s="2"/>
      <c r="J216" s="2"/>
      <c r="K216" s="2"/>
      <c r="O216" s="2"/>
      <c r="P216" s="2"/>
      <c r="Q216" s="2"/>
    </row>
    <row r="217" spans="1:17" x14ac:dyDescent="0.25">
      <c r="A217" s="1" t="s">
        <v>78</v>
      </c>
      <c r="I217" s="2"/>
      <c r="J217" s="2"/>
      <c r="K217" s="2"/>
      <c r="O217" s="2"/>
      <c r="P217" s="2"/>
      <c r="Q217" s="2"/>
    </row>
    <row r="218" spans="1:17" x14ac:dyDescent="0.25">
      <c r="C218" s="1" t="s">
        <v>71</v>
      </c>
      <c r="D218" s="1" t="s">
        <v>0</v>
      </c>
      <c r="E218" s="1" t="s">
        <v>65</v>
      </c>
      <c r="I218" s="2"/>
      <c r="J218" s="2"/>
      <c r="K218" s="2"/>
      <c r="O218" s="2"/>
      <c r="P218" s="2"/>
      <c r="Q218" s="2"/>
    </row>
    <row r="219" spans="1:17" x14ac:dyDescent="0.25">
      <c r="A219" s="1" t="s">
        <v>56</v>
      </c>
      <c r="B219" s="1">
        <v>85407</v>
      </c>
      <c r="C219" s="2">
        <f>(B219+85488)/84275</f>
        <v>2.0278255710471669</v>
      </c>
      <c r="D219" s="2">
        <f>C219*5</f>
        <v>10.139127855235834</v>
      </c>
      <c r="E219" s="2">
        <f>D219/1</f>
        <v>10.139127855235834</v>
      </c>
      <c r="I219" s="2"/>
      <c r="J219" s="2"/>
      <c r="K219" s="2"/>
      <c r="O219" s="2"/>
      <c r="P219" s="2"/>
      <c r="Q219" s="2"/>
    </row>
    <row r="220" spans="1:17" x14ac:dyDescent="0.25">
      <c r="A220" s="3" t="s">
        <v>57</v>
      </c>
      <c r="B220" s="1">
        <v>168076</v>
      </c>
      <c r="C220" s="2">
        <f>(B220-10629)/66366</f>
        <v>2.3724045444956756</v>
      </c>
      <c r="D220" s="2">
        <f t="shared" ref="D220:D223" si="28">C220*5</f>
        <v>11.862022722478379</v>
      </c>
      <c r="E220" s="2">
        <f t="shared" ref="E220:E223" si="29">D220/1</f>
        <v>11.862022722478379</v>
      </c>
      <c r="I220" s="2"/>
      <c r="J220" s="2"/>
      <c r="K220" s="2"/>
      <c r="O220" s="2"/>
      <c r="P220" s="2"/>
      <c r="Q220" s="2"/>
    </row>
    <row r="221" spans="1:17" x14ac:dyDescent="0.25">
      <c r="A221" s="1" t="s">
        <v>58</v>
      </c>
      <c r="B221" s="1">
        <v>183945</v>
      </c>
      <c r="C221" s="2">
        <f>(B221+41345)/59976</f>
        <v>3.7563358676804053</v>
      </c>
      <c r="D221" s="2">
        <f t="shared" si="28"/>
        <v>18.781679338402025</v>
      </c>
      <c r="E221" s="2">
        <f t="shared" si="29"/>
        <v>18.781679338402025</v>
      </c>
      <c r="I221" s="2"/>
      <c r="J221" s="2"/>
      <c r="K221" s="2"/>
      <c r="O221" s="2"/>
      <c r="P221" s="2"/>
      <c r="Q221" s="2"/>
    </row>
    <row r="222" spans="1:17" x14ac:dyDescent="0.25">
      <c r="A222" s="1" t="s">
        <v>61</v>
      </c>
      <c r="B222" s="1">
        <v>24089</v>
      </c>
      <c r="C222" s="2">
        <f>(B222+34115)/19494</f>
        <v>2.9857392018056839</v>
      </c>
      <c r="D222" s="2">
        <f t="shared" si="28"/>
        <v>14.928696009028419</v>
      </c>
      <c r="E222" s="2">
        <f t="shared" si="29"/>
        <v>14.928696009028419</v>
      </c>
      <c r="I222" s="2"/>
      <c r="J222" s="2"/>
      <c r="K222" s="2"/>
      <c r="O222" s="2"/>
      <c r="P222" s="2"/>
      <c r="Q222" s="2"/>
    </row>
    <row r="223" spans="1:17" x14ac:dyDescent="0.25">
      <c r="A223" s="1" t="s">
        <v>62</v>
      </c>
      <c r="B223" s="1">
        <v>37199</v>
      </c>
      <c r="C223" s="2">
        <f>(B223+63832)/33604</f>
        <v>3.0065170812998452</v>
      </c>
      <c r="D223" s="2">
        <f t="shared" si="28"/>
        <v>15.032585406499226</v>
      </c>
      <c r="E223" s="2">
        <f t="shared" si="29"/>
        <v>15.032585406499226</v>
      </c>
      <c r="I223" s="2"/>
      <c r="J223" s="2"/>
      <c r="K223" s="2"/>
      <c r="O223" s="2"/>
      <c r="P223" s="2"/>
      <c r="Q223" s="2"/>
    </row>
    <row r="225" spans="1:5" x14ac:dyDescent="0.25">
      <c r="B225" s="1" t="s">
        <v>5</v>
      </c>
      <c r="C225" s="1" t="s">
        <v>6</v>
      </c>
    </row>
    <row r="226" spans="1:5" x14ac:dyDescent="0.25">
      <c r="A226" s="1" t="s">
        <v>56</v>
      </c>
      <c r="B226" s="2">
        <f>AVERAGE(E203,E211,E219)</f>
        <v>10.262513596361119</v>
      </c>
      <c r="C226" s="2">
        <f>STDEV(E203,E211,E219)</f>
        <v>0.15392928189948121</v>
      </c>
    </row>
    <row r="227" spans="1:5" x14ac:dyDescent="0.25">
      <c r="A227" s="3" t="s">
        <v>57</v>
      </c>
      <c r="B227" s="2">
        <f>AVERAGE(E204,E212,E220)</f>
        <v>11.156164300997498</v>
      </c>
      <c r="C227" s="2">
        <f>STDEV(E204,E212,E220)</f>
        <v>1.1755964534180994</v>
      </c>
    </row>
    <row r="228" spans="1:5" x14ac:dyDescent="0.25">
      <c r="A228" s="1" t="s">
        <v>58</v>
      </c>
      <c r="B228" s="2">
        <f>AVERAGE(E205,E213,E221)</f>
        <v>18.211673558312214</v>
      </c>
      <c r="C228" s="2">
        <f>STDEV(E205,E213,E221)</f>
        <v>0.65041103009487844</v>
      </c>
    </row>
    <row r="229" spans="1:5" x14ac:dyDescent="0.25">
      <c r="A229" s="1" t="s">
        <v>61</v>
      </c>
      <c r="B229" s="2">
        <f>AVERAGE(E206,E214,E222)</f>
        <v>14.845251530385418</v>
      </c>
      <c r="C229" s="2">
        <f>STDEV(E206,E214,E222)</f>
        <v>0.11365258926529063</v>
      </c>
    </row>
    <row r="230" spans="1:5" x14ac:dyDescent="0.25">
      <c r="A230" s="1" t="s">
        <v>62</v>
      </c>
      <c r="B230" s="2">
        <f>AVERAGE(E207,E215,E223)</f>
        <v>15.174284807364202</v>
      </c>
      <c r="C230" s="2">
        <f>STDEV(E207,E215,E223)</f>
        <v>0.23291666480112369</v>
      </c>
    </row>
    <row r="232" spans="1:5" x14ac:dyDescent="0.25">
      <c r="A232" s="4" t="s">
        <v>89</v>
      </c>
    </row>
    <row r="233" spans="1:5" x14ac:dyDescent="0.25">
      <c r="A233" s="4" t="s">
        <v>90</v>
      </c>
    </row>
    <row r="234" spans="1:5" x14ac:dyDescent="0.25">
      <c r="A234" s="4" t="s">
        <v>9</v>
      </c>
    </row>
    <row r="235" spans="1:5" x14ac:dyDescent="0.25">
      <c r="A235" s="1" t="s">
        <v>79</v>
      </c>
    </row>
    <row r="236" spans="1:5" x14ac:dyDescent="0.25">
      <c r="C236" s="1" t="s">
        <v>71</v>
      </c>
      <c r="D236" s="1" t="s">
        <v>73</v>
      </c>
      <c r="E236" s="1" t="s">
        <v>65</v>
      </c>
    </row>
    <row r="237" spans="1:5" x14ac:dyDescent="0.25">
      <c r="A237" s="1" t="s">
        <v>63</v>
      </c>
      <c r="B237" s="1">
        <v>62286</v>
      </c>
      <c r="C237" s="2">
        <f>(B237-19156)/43341</f>
        <v>0.99513163055767062</v>
      </c>
      <c r="D237" s="2">
        <f>C237*1</f>
        <v>0.99513163055767062</v>
      </c>
      <c r="E237" s="2">
        <f t="shared" ref="E237:E243" si="30">C237*10</f>
        <v>9.9513163055767055</v>
      </c>
    </row>
    <row r="238" spans="1:5" x14ac:dyDescent="0.25">
      <c r="A238" s="3" t="s">
        <v>72</v>
      </c>
      <c r="B238" s="1">
        <v>215555</v>
      </c>
      <c r="C238" s="2">
        <f>(B238-22359)/50145</f>
        <v>3.8527470336025527</v>
      </c>
      <c r="D238" s="2">
        <f t="shared" ref="D238:D243" si="31">C238*1</f>
        <v>3.8527470336025527</v>
      </c>
      <c r="E238" s="2">
        <f t="shared" si="30"/>
        <v>38.52747033602553</v>
      </c>
    </row>
    <row r="239" spans="1:5" x14ac:dyDescent="0.25">
      <c r="A239" s="1" t="s">
        <v>56</v>
      </c>
      <c r="B239" s="1">
        <v>56933</v>
      </c>
      <c r="C239" s="2">
        <f>(B239+85488)/84275</f>
        <v>1.6899555028181548</v>
      </c>
      <c r="D239" s="2">
        <f t="shared" si="31"/>
        <v>1.6899555028181548</v>
      </c>
      <c r="E239" s="2">
        <f t="shared" si="30"/>
        <v>16.899555028181549</v>
      </c>
    </row>
    <row r="240" spans="1:5" x14ac:dyDescent="0.25">
      <c r="A240" s="3" t="s">
        <v>57</v>
      </c>
      <c r="B240" s="1">
        <v>173541</v>
      </c>
      <c r="C240" s="2">
        <f>(B240-10629)/66366</f>
        <v>2.4547509266793237</v>
      </c>
      <c r="D240" s="2">
        <f t="shared" si="31"/>
        <v>2.4547509266793237</v>
      </c>
      <c r="E240" s="2">
        <f t="shared" si="30"/>
        <v>24.547509266793238</v>
      </c>
    </row>
    <row r="241" spans="1:17" x14ac:dyDescent="0.25">
      <c r="A241" s="1" t="s">
        <v>58</v>
      </c>
      <c r="B241" s="1">
        <v>423953</v>
      </c>
      <c r="C241" s="2">
        <f>(B241+41345)/59976</f>
        <v>7.7580698946245166</v>
      </c>
      <c r="D241" s="2">
        <f t="shared" si="31"/>
        <v>7.7580698946245166</v>
      </c>
      <c r="E241" s="2">
        <f t="shared" si="30"/>
        <v>77.580698946245164</v>
      </c>
    </row>
    <row r="242" spans="1:17" x14ac:dyDescent="0.25">
      <c r="A242" s="1" t="s">
        <v>61</v>
      </c>
      <c r="B242" s="1">
        <v>61877</v>
      </c>
      <c r="C242" s="2">
        <f>(B242+34115)/19494</f>
        <v>4.9241817995280597</v>
      </c>
      <c r="D242" s="2">
        <f t="shared" si="31"/>
        <v>4.9241817995280597</v>
      </c>
      <c r="E242" s="2">
        <f t="shared" si="30"/>
        <v>49.241817995280599</v>
      </c>
    </row>
    <row r="243" spans="1:17" x14ac:dyDescent="0.25">
      <c r="A243" s="1" t="s">
        <v>62</v>
      </c>
      <c r="B243" s="1">
        <v>39494</v>
      </c>
      <c r="C243" s="2">
        <f>(B243+63832)/33604</f>
        <v>3.0748125223187714</v>
      </c>
      <c r="D243" s="2">
        <f t="shared" si="31"/>
        <v>3.0748125223187714</v>
      </c>
      <c r="E243" s="2">
        <f t="shared" si="30"/>
        <v>30.748125223187714</v>
      </c>
    </row>
    <row r="244" spans="1:17" x14ac:dyDescent="0.25">
      <c r="C244" s="2"/>
      <c r="D244" s="2"/>
      <c r="E244" s="2"/>
      <c r="I244" s="2"/>
      <c r="J244" s="2"/>
      <c r="K244" s="2"/>
    </row>
    <row r="245" spans="1:17" x14ac:dyDescent="0.25">
      <c r="A245" s="1" t="s">
        <v>80</v>
      </c>
      <c r="I245" s="2"/>
      <c r="J245" s="2"/>
      <c r="K245" s="2"/>
      <c r="O245" s="2"/>
      <c r="P245" s="2"/>
      <c r="Q245" s="2"/>
    </row>
    <row r="246" spans="1:17" x14ac:dyDescent="0.25">
      <c r="C246" s="1" t="s">
        <v>71</v>
      </c>
      <c r="D246" s="1" t="s">
        <v>73</v>
      </c>
      <c r="E246" s="1" t="s">
        <v>65</v>
      </c>
      <c r="I246" s="2"/>
      <c r="J246" s="2"/>
      <c r="K246" s="2"/>
      <c r="O246" s="2"/>
      <c r="P246" s="2"/>
      <c r="Q246" s="2"/>
    </row>
    <row r="247" spans="1:17" x14ac:dyDescent="0.25">
      <c r="A247" s="1" t="s">
        <v>63</v>
      </c>
      <c r="B247" s="1">
        <v>64943</v>
      </c>
      <c r="C247" s="2">
        <f>(B247-19156)/43341</f>
        <v>1.0564361689854871</v>
      </c>
      <c r="D247" s="2">
        <f>C247*1</f>
        <v>1.0564361689854871</v>
      </c>
      <c r="E247" s="2">
        <f t="shared" ref="E247:E253" si="32">C247*10</f>
        <v>10.56436168985487</v>
      </c>
      <c r="I247" s="2"/>
      <c r="J247" s="2"/>
      <c r="K247" s="2"/>
      <c r="O247" s="2"/>
      <c r="P247" s="2"/>
      <c r="Q247" s="2"/>
    </row>
    <row r="248" spans="1:17" x14ac:dyDescent="0.25">
      <c r="A248" s="3" t="s">
        <v>72</v>
      </c>
      <c r="B248" s="1">
        <v>237200</v>
      </c>
      <c r="C248" s="2">
        <f>(B248-22359)/50145</f>
        <v>4.2843952537640844</v>
      </c>
      <c r="D248" s="2">
        <f t="shared" ref="D248:D253" si="33">C248*1</f>
        <v>4.2843952537640844</v>
      </c>
      <c r="E248" s="2">
        <f t="shared" si="32"/>
        <v>42.843952537640845</v>
      </c>
      <c r="I248" s="2"/>
      <c r="J248" s="2"/>
      <c r="K248" s="2"/>
      <c r="O248" s="2"/>
      <c r="P248" s="2"/>
      <c r="Q248" s="2"/>
    </row>
    <row r="249" spans="1:17" x14ac:dyDescent="0.25">
      <c r="A249" s="1" t="s">
        <v>56</v>
      </c>
      <c r="B249" s="1">
        <v>58219</v>
      </c>
      <c r="C249" s="2">
        <f>(B249+85488)/84275</f>
        <v>1.7052150697122515</v>
      </c>
      <c r="D249" s="2">
        <f t="shared" si="33"/>
        <v>1.7052150697122515</v>
      </c>
      <c r="E249" s="2">
        <f t="shared" si="32"/>
        <v>17.052150697122514</v>
      </c>
      <c r="I249" s="2"/>
      <c r="J249" s="2"/>
      <c r="K249" s="2"/>
      <c r="O249" s="2"/>
      <c r="P249" s="2"/>
      <c r="Q249" s="2"/>
    </row>
    <row r="250" spans="1:17" x14ac:dyDescent="0.25">
      <c r="A250" s="3" t="s">
        <v>57</v>
      </c>
      <c r="B250" s="1">
        <v>179546</v>
      </c>
      <c r="C250" s="2">
        <f>(B250-10629)/66366</f>
        <v>2.5452340053641924</v>
      </c>
      <c r="D250" s="2">
        <f t="shared" si="33"/>
        <v>2.5452340053641924</v>
      </c>
      <c r="E250" s="2">
        <f t="shared" si="32"/>
        <v>25.452340053641926</v>
      </c>
      <c r="I250" s="2"/>
      <c r="J250" s="2"/>
      <c r="K250" s="2"/>
      <c r="O250" s="2"/>
      <c r="P250" s="2"/>
      <c r="Q250" s="2"/>
    </row>
    <row r="251" spans="1:17" x14ac:dyDescent="0.25">
      <c r="A251" s="1" t="s">
        <v>58</v>
      </c>
      <c r="B251" s="1">
        <v>420119</v>
      </c>
      <c r="C251" s="2">
        <f>(B251+41345)/59976</f>
        <v>7.6941443243964249</v>
      </c>
      <c r="D251" s="2">
        <f t="shared" si="33"/>
        <v>7.6941443243964249</v>
      </c>
      <c r="E251" s="2">
        <f t="shared" si="32"/>
        <v>76.941443243964244</v>
      </c>
      <c r="I251" s="2"/>
      <c r="J251" s="2"/>
      <c r="K251" s="2"/>
      <c r="O251" s="2"/>
      <c r="P251" s="2"/>
      <c r="Q251" s="2"/>
    </row>
    <row r="252" spans="1:17" x14ac:dyDescent="0.25">
      <c r="A252" s="1" t="s">
        <v>61</v>
      </c>
      <c r="B252" s="1">
        <v>64223</v>
      </c>
      <c r="C252" s="2">
        <f>(B252+34115)/19494</f>
        <v>5.0445265209808143</v>
      </c>
      <c r="D252" s="2">
        <f t="shared" si="33"/>
        <v>5.0445265209808143</v>
      </c>
      <c r="E252" s="2">
        <f t="shared" si="32"/>
        <v>50.445265209808142</v>
      </c>
      <c r="I252" s="2"/>
      <c r="J252" s="2"/>
      <c r="K252" s="2"/>
      <c r="O252" s="2"/>
      <c r="P252" s="2"/>
      <c r="Q252" s="2"/>
    </row>
    <row r="253" spans="1:17" x14ac:dyDescent="0.25">
      <c r="A253" s="1" t="s">
        <v>62</v>
      </c>
      <c r="B253" s="1">
        <v>39263</v>
      </c>
      <c r="C253" s="2">
        <f>(B253+63832)/33604</f>
        <v>3.0679383406737295</v>
      </c>
      <c r="D253" s="2">
        <f t="shared" si="33"/>
        <v>3.0679383406737295</v>
      </c>
      <c r="E253" s="2">
        <f t="shared" si="32"/>
        <v>30.679383406737294</v>
      </c>
      <c r="I253" s="2"/>
      <c r="J253" s="2"/>
      <c r="K253" s="2"/>
      <c r="O253" s="2"/>
      <c r="P253" s="2"/>
      <c r="Q253" s="2"/>
    </row>
    <row r="254" spans="1:17" x14ac:dyDescent="0.25">
      <c r="C254" s="2"/>
      <c r="D254" s="2"/>
      <c r="E254" s="2"/>
      <c r="I254" s="2"/>
      <c r="J254" s="2"/>
      <c r="K254" s="2"/>
      <c r="O254" s="2"/>
      <c r="P254" s="2"/>
      <c r="Q254" s="2"/>
    </row>
    <row r="255" spans="1:17" x14ac:dyDescent="0.25">
      <c r="A255" s="1" t="s">
        <v>81</v>
      </c>
      <c r="I255" s="2"/>
      <c r="J255" s="2"/>
      <c r="K255" s="2"/>
      <c r="O255" s="2"/>
      <c r="P255" s="2"/>
      <c r="Q255" s="2"/>
    </row>
    <row r="256" spans="1:17" x14ac:dyDescent="0.25">
      <c r="C256" s="1" t="s">
        <v>71</v>
      </c>
      <c r="D256" s="1" t="s">
        <v>73</v>
      </c>
      <c r="E256" s="1" t="s">
        <v>65</v>
      </c>
      <c r="I256" s="2"/>
      <c r="J256" s="2"/>
      <c r="K256" s="2"/>
      <c r="O256" s="2"/>
      <c r="P256" s="2"/>
      <c r="Q256" s="2"/>
    </row>
    <row r="257" spans="1:17" x14ac:dyDescent="0.25">
      <c r="A257" s="1" t="s">
        <v>63</v>
      </c>
      <c r="B257" s="1">
        <v>65662</v>
      </c>
      <c r="C257" s="2">
        <f>(B257-19156)/43341</f>
        <v>1.0730255416349415</v>
      </c>
      <c r="D257" s="2">
        <f>C257*1</f>
        <v>1.0730255416349415</v>
      </c>
      <c r="E257" s="2">
        <f t="shared" ref="E257:E263" si="34">C257*10</f>
        <v>10.730255416349415</v>
      </c>
      <c r="I257" s="2"/>
      <c r="J257" s="2"/>
      <c r="K257" s="2"/>
      <c r="O257" s="2"/>
      <c r="P257" s="2"/>
      <c r="Q257" s="2"/>
    </row>
    <row r="258" spans="1:17" x14ac:dyDescent="0.25">
      <c r="A258" s="3" t="s">
        <v>72</v>
      </c>
      <c r="B258" s="1">
        <v>198374</v>
      </c>
      <c r="C258" s="2">
        <f>(B258-22359)/50145</f>
        <v>3.5101206501146676</v>
      </c>
      <c r="D258" s="2">
        <f t="shared" ref="D258:D263" si="35">C258*1</f>
        <v>3.5101206501146676</v>
      </c>
      <c r="E258" s="2">
        <f t="shared" si="34"/>
        <v>35.101206501146677</v>
      </c>
      <c r="I258" s="2"/>
      <c r="J258" s="2"/>
      <c r="K258" s="2"/>
      <c r="O258" s="2"/>
      <c r="P258" s="2"/>
      <c r="Q258" s="2"/>
    </row>
    <row r="259" spans="1:17" x14ac:dyDescent="0.25">
      <c r="A259" s="1" t="s">
        <v>56</v>
      </c>
      <c r="B259" s="1">
        <v>58710</v>
      </c>
      <c r="C259" s="2">
        <f>(B259+85488)/84275</f>
        <v>1.7110412340551766</v>
      </c>
      <c r="D259" s="2">
        <f t="shared" si="35"/>
        <v>1.7110412340551766</v>
      </c>
      <c r="E259" s="2">
        <f t="shared" si="34"/>
        <v>17.110412340551765</v>
      </c>
      <c r="I259" s="2"/>
      <c r="J259" s="2"/>
      <c r="K259" s="2"/>
      <c r="O259" s="2"/>
      <c r="P259" s="2"/>
      <c r="Q259" s="2"/>
    </row>
    <row r="260" spans="1:17" x14ac:dyDescent="0.25">
      <c r="A260" s="3" t="s">
        <v>57</v>
      </c>
      <c r="B260" s="1">
        <v>189651</v>
      </c>
      <c r="C260" s="2">
        <f>(B260-10629)/66366</f>
        <v>2.6974957056324023</v>
      </c>
      <c r="D260" s="2">
        <f t="shared" si="35"/>
        <v>2.6974957056324023</v>
      </c>
      <c r="E260" s="2">
        <f t="shared" si="34"/>
        <v>26.974957056324023</v>
      </c>
      <c r="I260" s="2"/>
      <c r="J260" s="2"/>
      <c r="K260" s="2"/>
      <c r="O260" s="2"/>
      <c r="P260" s="2"/>
      <c r="Q260" s="2"/>
    </row>
    <row r="261" spans="1:17" x14ac:dyDescent="0.25">
      <c r="A261" s="1" t="s">
        <v>58</v>
      </c>
      <c r="B261" s="1">
        <v>453664</v>
      </c>
      <c r="C261" s="2">
        <f>(B261+41345)/59976</f>
        <v>8.2534513805522209</v>
      </c>
      <c r="D261" s="2">
        <f t="shared" si="35"/>
        <v>8.2534513805522209</v>
      </c>
      <c r="E261" s="2">
        <f t="shared" si="34"/>
        <v>82.534513805522209</v>
      </c>
      <c r="I261" s="2"/>
      <c r="J261" s="2"/>
      <c r="K261" s="2"/>
      <c r="O261" s="2"/>
      <c r="P261" s="2"/>
      <c r="Q261" s="2"/>
    </row>
    <row r="262" spans="1:17" x14ac:dyDescent="0.25">
      <c r="A262" s="1" t="s">
        <v>61</v>
      </c>
      <c r="B262" s="1">
        <v>64667</v>
      </c>
      <c r="C262" s="2">
        <f>(B262+34115)/19494</f>
        <v>5.0673027598235354</v>
      </c>
      <c r="D262" s="2">
        <f t="shared" si="35"/>
        <v>5.0673027598235354</v>
      </c>
      <c r="E262" s="2">
        <f t="shared" si="34"/>
        <v>50.67302759823535</v>
      </c>
      <c r="I262" s="2"/>
      <c r="J262" s="2"/>
      <c r="K262" s="2"/>
      <c r="O262" s="2"/>
      <c r="P262" s="2"/>
      <c r="Q262" s="2"/>
    </row>
    <row r="263" spans="1:17" x14ac:dyDescent="0.25">
      <c r="A263" s="1" t="s">
        <v>62</v>
      </c>
      <c r="B263" s="1">
        <v>40856</v>
      </c>
      <c r="C263" s="2">
        <f>(B263+63832)/33604</f>
        <v>3.1153434114986309</v>
      </c>
      <c r="D263" s="2">
        <f t="shared" si="35"/>
        <v>3.1153434114986309</v>
      </c>
      <c r="E263" s="2">
        <f t="shared" si="34"/>
        <v>31.153434114986311</v>
      </c>
      <c r="I263" s="2"/>
      <c r="J263" s="2"/>
      <c r="K263" s="2"/>
      <c r="O263" s="2"/>
      <c r="P263" s="2"/>
      <c r="Q263" s="2"/>
    </row>
    <row r="264" spans="1:17" x14ac:dyDescent="0.25">
      <c r="C264" s="2"/>
      <c r="D264" s="2"/>
      <c r="E264" s="2"/>
      <c r="J264" s="2"/>
      <c r="K264" s="2"/>
      <c r="O264" s="2"/>
      <c r="P264" s="2"/>
      <c r="Q264" s="2"/>
    </row>
    <row r="265" spans="1:17" x14ac:dyDescent="0.25">
      <c r="B265" s="1" t="s">
        <v>5</v>
      </c>
      <c r="C265" s="2" t="s">
        <v>6</v>
      </c>
      <c r="D265" s="2"/>
      <c r="E265" s="2"/>
      <c r="J265" s="2"/>
      <c r="K265" s="2"/>
      <c r="O265" s="2"/>
      <c r="P265" s="2"/>
      <c r="Q265" s="2"/>
    </row>
    <row r="266" spans="1:17" x14ac:dyDescent="0.25">
      <c r="A266" s="1" t="s">
        <v>63</v>
      </c>
      <c r="B266" s="2">
        <f t="shared" ref="B266:B272" si="36">AVERAGE(E237,E247,E257)</f>
        <v>10.41531113726033</v>
      </c>
      <c r="C266" s="2">
        <f t="shared" ref="C266:C272" si="37">STDEV(E237,E247,E257)</f>
        <v>0.41030304044010946</v>
      </c>
      <c r="D266" s="2"/>
      <c r="J266" s="2"/>
      <c r="K266" s="2"/>
      <c r="O266" s="2"/>
      <c r="P266" s="2"/>
      <c r="Q266" s="2"/>
    </row>
    <row r="267" spans="1:17" x14ac:dyDescent="0.25">
      <c r="A267" s="3" t="s">
        <v>72</v>
      </c>
      <c r="B267" s="2">
        <f t="shared" si="36"/>
        <v>38.824209791604353</v>
      </c>
      <c r="C267" s="2">
        <f t="shared" si="37"/>
        <v>3.8798930107394005</v>
      </c>
      <c r="D267" s="2"/>
      <c r="J267" s="2"/>
      <c r="K267" s="2"/>
      <c r="O267" s="2"/>
      <c r="P267" s="2"/>
      <c r="Q267" s="2"/>
    </row>
    <row r="268" spans="1:17" x14ac:dyDescent="0.25">
      <c r="A268" s="1" t="s">
        <v>56</v>
      </c>
      <c r="B268" s="2">
        <f t="shared" si="36"/>
        <v>17.020706021951941</v>
      </c>
      <c r="C268" s="2">
        <f t="shared" si="37"/>
        <v>0.10888882974132258</v>
      </c>
      <c r="D268" s="2"/>
      <c r="J268" s="2"/>
      <c r="K268" s="2"/>
      <c r="O268" s="2"/>
      <c r="P268" s="2"/>
      <c r="Q268" s="2"/>
    </row>
    <row r="269" spans="1:17" x14ac:dyDescent="0.25">
      <c r="A269" s="3" t="s">
        <v>57</v>
      </c>
      <c r="B269" s="2">
        <f t="shared" si="36"/>
        <v>25.658268792253057</v>
      </c>
      <c r="C269" s="2">
        <f t="shared" si="37"/>
        <v>1.2267561602714507</v>
      </c>
      <c r="D269" s="2"/>
      <c r="J269" s="2"/>
      <c r="K269" s="2"/>
      <c r="O269" s="2"/>
      <c r="P269" s="2"/>
      <c r="Q269" s="2"/>
    </row>
    <row r="270" spans="1:17" x14ac:dyDescent="0.25">
      <c r="A270" s="1" t="s">
        <v>58</v>
      </c>
      <c r="B270" s="2">
        <f t="shared" si="36"/>
        <v>79.018885331910539</v>
      </c>
      <c r="C270" s="2">
        <f t="shared" si="37"/>
        <v>3.0613550327553498</v>
      </c>
      <c r="D270" s="2"/>
      <c r="J270" s="2"/>
      <c r="K270" s="2"/>
      <c r="O270" s="2"/>
      <c r="P270" s="2"/>
      <c r="Q270" s="2"/>
    </row>
    <row r="271" spans="1:17" x14ac:dyDescent="0.25">
      <c r="A271" s="1" t="s">
        <v>61</v>
      </c>
      <c r="B271" s="2">
        <f t="shared" si="36"/>
        <v>50.120036934441366</v>
      </c>
      <c r="C271" s="2">
        <f t="shared" si="37"/>
        <v>0.76903855899493834</v>
      </c>
      <c r="D271" s="2"/>
      <c r="J271" s="2"/>
      <c r="K271" s="2"/>
      <c r="O271" s="2"/>
      <c r="P271" s="2"/>
      <c r="Q271" s="2"/>
    </row>
    <row r="272" spans="1:17" x14ac:dyDescent="0.25">
      <c r="A272" s="1" t="s">
        <v>62</v>
      </c>
      <c r="B272" s="2">
        <f t="shared" si="36"/>
        <v>30.860314248303769</v>
      </c>
      <c r="C272" s="2">
        <f t="shared" si="37"/>
        <v>0.25616557441470833</v>
      </c>
      <c r="D272" s="2"/>
      <c r="J272" s="2"/>
      <c r="K272" s="2"/>
      <c r="O272" s="2"/>
      <c r="P272" s="2"/>
      <c r="Q272" s="2"/>
    </row>
    <row r="273" spans="1:17" x14ac:dyDescent="0.25">
      <c r="C273" s="2"/>
      <c r="D273" s="2"/>
      <c r="E273" s="2"/>
      <c r="I273" s="2"/>
      <c r="J273" s="2"/>
      <c r="K273" s="2"/>
      <c r="O273" s="2"/>
      <c r="P273" s="2"/>
      <c r="Q273" s="2"/>
    </row>
    <row r="274" spans="1:17" x14ac:dyDescent="0.25">
      <c r="A274" s="4" t="s">
        <v>10</v>
      </c>
    </row>
    <row r="275" spans="1:17" x14ac:dyDescent="0.25">
      <c r="A275" s="1" t="s">
        <v>79</v>
      </c>
    </row>
    <row r="276" spans="1:17" x14ac:dyDescent="0.25">
      <c r="C276" s="1" t="s">
        <v>71</v>
      </c>
      <c r="D276" s="1" t="s">
        <v>73</v>
      </c>
      <c r="E276" s="1" t="s">
        <v>65</v>
      </c>
    </row>
    <row r="277" spans="1:17" x14ac:dyDescent="0.25">
      <c r="A277" s="1" t="s">
        <v>63</v>
      </c>
      <c r="B277" s="1">
        <v>65393</v>
      </c>
      <c r="C277" s="2">
        <f>(B277-19156)/43341</f>
        <v>1.0668189474169953</v>
      </c>
      <c r="D277" s="2">
        <f>C277*1</f>
        <v>1.0668189474169953</v>
      </c>
      <c r="E277" s="2">
        <f t="shared" ref="E277:E283" si="38">C277*10</f>
        <v>10.668189474169953</v>
      </c>
    </row>
    <row r="278" spans="1:17" x14ac:dyDescent="0.25">
      <c r="A278" s="3" t="s">
        <v>72</v>
      </c>
      <c r="B278" s="1">
        <v>327184</v>
      </c>
      <c r="C278" s="2">
        <f>(B278-22359)/50145</f>
        <v>6.0788712733074082</v>
      </c>
      <c r="D278" s="2">
        <f t="shared" ref="D278:D283" si="39">C278*1</f>
        <v>6.0788712733074082</v>
      </c>
      <c r="E278" s="2">
        <f t="shared" si="38"/>
        <v>60.788712733074078</v>
      </c>
    </row>
    <row r="279" spans="1:17" x14ac:dyDescent="0.25">
      <c r="A279" s="1" t="s">
        <v>56</v>
      </c>
      <c r="B279" s="1">
        <v>110625</v>
      </c>
      <c r="C279" s="2">
        <f>(B279+85488)/84275</f>
        <v>2.3270602195194305</v>
      </c>
      <c r="D279" s="2">
        <f t="shared" si="39"/>
        <v>2.3270602195194305</v>
      </c>
      <c r="E279" s="2">
        <f t="shared" si="38"/>
        <v>23.270602195194307</v>
      </c>
    </row>
    <row r="280" spans="1:17" x14ac:dyDescent="0.25">
      <c r="A280" s="3" t="s">
        <v>57</v>
      </c>
      <c r="B280" s="1">
        <v>283500</v>
      </c>
      <c r="C280" s="2">
        <f>(B280-10629)/66366</f>
        <v>4.1116083536750745</v>
      </c>
      <c r="D280" s="2">
        <f t="shared" si="39"/>
        <v>4.1116083536750745</v>
      </c>
      <c r="E280" s="2">
        <f t="shared" si="38"/>
        <v>41.116083536750743</v>
      </c>
    </row>
    <row r="281" spans="1:17" x14ac:dyDescent="0.25">
      <c r="A281" s="1" t="s">
        <v>58</v>
      </c>
      <c r="B281" s="1">
        <v>578340</v>
      </c>
      <c r="C281" s="2">
        <f>(B281+41345)/59976</f>
        <v>10.332216219821262</v>
      </c>
      <c r="D281" s="2">
        <f t="shared" si="39"/>
        <v>10.332216219821262</v>
      </c>
      <c r="E281" s="2">
        <f t="shared" si="38"/>
        <v>103.32216219821262</v>
      </c>
    </row>
    <row r="282" spans="1:17" x14ac:dyDescent="0.25">
      <c r="A282" s="1" t="s">
        <v>61</v>
      </c>
      <c r="B282" s="1">
        <v>83828</v>
      </c>
      <c r="C282" s="2">
        <f>(B282+34115)/19494</f>
        <v>6.0502205806914944</v>
      </c>
      <c r="D282" s="2">
        <f t="shared" si="39"/>
        <v>6.0502205806914944</v>
      </c>
      <c r="E282" s="2">
        <f t="shared" si="38"/>
        <v>60.502205806914944</v>
      </c>
    </row>
    <row r="283" spans="1:17" x14ac:dyDescent="0.25">
      <c r="A283" s="1" t="s">
        <v>62</v>
      </c>
      <c r="B283" s="1">
        <v>29036</v>
      </c>
      <c r="C283" s="2">
        <f>(B283+63832)/33604</f>
        <v>2.7635995714795856</v>
      </c>
      <c r="D283" s="2">
        <f t="shared" si="39"/>
        <v>2.7635995714795856</v>
      </c>
      <c r="E283" s="2">
        <f t="shared" si="38"/>
        <v>27.635995714795854</v>
      </c>
    </row>
    <row r="284" spans="1:17" x14ac:dyDescent="0.25">
      <c r="C284" s="2"/>
      <c r="D284" s="2"/>
      <c r="E284" s="2"/>
      <c r="I284" s="2"/>
      <c r="J284" s="2"/>
      <c r="K284" s="2"/>
      <c r="O284" s="2"/>
      <c r="P284" s="2"/>
      <c r="Q284" s="2"/>
    </row>
    <row r="285" spans="1:17" x14ac:dyDescent="0.25">
      <c r="A285" s="1" t="s">
        <v>80</v>
      </c>
      <c r="I285" s="2"/>
      <c r="J285" s="2"/>
      <c r="K285" s="2"/>
      <c r="O285" s="2"/>
      <c r="P285" s="2"/>
      <c r="Q285" s="2"/>
    </row>
    <row r="286" spans="1:17" x14ac:dyDescent="0.25">
      <c r="C286" s="1" t="s">
        <v>71</v>
      </c>
      <c r="D286" s="1" t="s">
        <v>73</v>
      </c>
      <c r="E286" s="1" t="s">
        <v>65</v>
      </c>
      <c r="I286" s="2"/>
      <c r="J286" s="2"/>
      <c r="K286" s="2"/>
      <c r="O286" s="2"/>
      <c r="P286" s="2"/>
      <c r="Q286" s="2"/>
    </row>
    <row r="287" spans="1:17" x14ac:dyDescent="0.25">
      <c r="A287" s="1" t="s">
        <v>63</v>
      </c>
      <c r="B287" s="1">
        <v>71858</v>
      </c>
      <c r="C287" s="2">
        <f>(B287-19156)/43341</f>
        <v>1.2159848642163309</v>
      </c>
      <c r="D287" s="2">
        <f>C287*1</f>
        <v>1.2159848642163309</v>
      </c>
      <c r="E287" s="2">
        <f t="shared" ref="E287:E293" si="40">C287*10</f>
        <v>12.159848642163309</v>
      </c>
      <c r="I287" s="2"/>
      <c r="J287" s="2"/>
      <c r="K287" s="2"/>
      <c r="O287" s="2"/>
      <c r="P287" s="2"/>
      <c r="Q287" s="2"/>
    </row>
    <row r="288" spans="1:17" x14ac:dyDescent="0.25">
      <c r="A288" s="3" t="s">
        <v>72</v>
      </c>
      <c r="B288" s="1">
        <v>338466</v>
      </c>
      <c r="C288" s="2">
        <f>(B288-22359)/50145</f>
        <v>6.3038588094525876</v>
      </c>
      <c r="D288" s="2">
        <f t="shared" ref="D288:D293" si="41">C288*1</f>
        <v>6.3038588094525876</v>
      </c>
      <c r="E288" s="2">
        <f t="shared" si="40"/>
        <v>63.038588094525878</v>
      </c>
      <c r="I288" s="2"/>
      <c r="J288" s="2"/>
      <c r="K288" s="2"/>
      <c r="O288" s="2"/>
      <c r="P288" s="2"/>
      <c r="Q288" s="2"/>
    </row>
    <row r="289" spans="1:17" x14ac:dyDescent="0.25">
      <c r="A289" s="1" t="s">
        <v>56</v>
      </c>
      <c r="B289" s="1">
        <v>106503</v>
      </c>
      <c r="C289" s="2">
        <f>(B289+85488)/84275</f>
        <v>2.2781489172352418</v>
      </c>
      <c r="D289" s="2">
        <f t="shared" si="41"/>
        <v>2.2781489172352418</v>
      </c>
      <c r="E289" s="2">
        <f t="shared" si="40"/>
        <v>22.781489172352419</v>
      </c>
      <c r="I289" s="2"/>
      <c r="J289" s="2"/>
      <c r="K289" s="2"/>
      <c r="O289" s="2"/>
      <c r="P289" s="2"/>
      <c r="Q289" s="2"/>
    </row>
    <row r="290" spans="1:17" x14ac:dyDescent="0.25">
      <c r="A290" s="3" t="s">
        <v>57</v>
      </c>
      <c r="B290" s="1">
        <v>298290</v>
      </c>
      <c r="C290" s="2">
        <f>(B290-10629)/66366</f>
        <v>4.3344634300696141</v>
      </c>
      <c r="D290" s="2">
        <f t="shared" si="41"/>
        <v>4.3344634300696141</v>
      </c>
      <c r="E290" s="2">
        <f t="shared" si="40"/>
        <v>43.344634300696143</v>
      </c>
      <c r="I290" s="2"/>
      <c r="J290" s="2"/>
      <c r="K290" s="2"/>
      <c r="O290" s="2"/>
      <c r="P290" s="2"/>
      <c r="Q290" s="2"/>
    </row>
    <row r="291" spans="1:17" x14ac:dyDescent="0.25">
      <c r="A291" s="1" t="s">
        <v>58</v>
      </c>
      <c r="B291" s="1">
        <v>587029</v>
      </c>
      <c r="C291" s="2">
        <f>(B291+41345)/59976</f>
        <v>10.477090836334535</v>
      </c>
      <c r="D291" s="2">
        <f t="shared" si="41"/>
        <v>10.477090836334535</v>
      </c>
      <c r="E291" s="2">
        <f t="shared" si="40"/>
        <v>104.77090836334534</v>
      </c>
      <c r="I291" s="2"/>
      <c r="J291" s="2"/>
      <c r="K291" s="2"/>
      <c r="O291" s="2"/>
      <c r="P291" s="2"/>
      <c r="Q291" s="2"/>
    </row>
    <row r="292" spans="1:17" x14ac:dyDescent="0.25">
      <c r="A292" s="1" t="s">
        <v>61</v>
      </c>
      <c r="B292" s="1">
        <v>89831</v>
      </c>
      <c r="C292" s="2">
        <f>(B292+34115)/19494</f>
        <v>6.3581614855853079</v>
      </c>
      <c r="D292" s="2">
        <f t="shared" si="41"/>
        <v>6.3581614855853079</v>
      </c>
      <c r="E292" s="2">
        <f t="shared" si="40"/>
        <v>63.581614855853076</v>
      </c>
      <c r="I292" s="2"/>
      <c r="J292" s="2"/>
      <c r="K292" s="2"/>
      <c r="O292" s="2"/>
      <c r="P292" s="2"/>
      <c r="Q292" s="2"/>
    </row>
    <row r="293" spans="1:17" x14ac:dyDescent="0.25">
      <c r="A293" s="1" t="s">
        <v>62</v>
      </c>
      <c r="B293" s="1">
        <v>30021</v>
      </c>
      <c r="C293" s="2">
        <f>(B293+63832)/33604</f>
        <v>2.7929115581478396</v>
      </c>
      <c r="D293" s="2">
        <f t="shared" si="41"/>
        <v>2.7929115581478396</v>
      </c>
      <c r="E293" s="2">
        <f t="shared" si="40"/>
        <v>27.929115581478396</v>
      </c>
      <c r="I293" s="2"/>
      <c r="J293" s="2"/>
      <c r="K293" s="2"/>
      <c r="O293" s="2"/>
      <c r="P293" s="2"/>
      <c r="Q293" s="2"/>
    </row>
    <row r="294" spans="1:17" x14ac:dyDescent="0.25">
      <c r="C294" s="2"/>
      <c r="D294" s="2"/>
      <c r="E294" s="2"/>
      <c r="I294" s="2"/>
      <c r="J294" s="2"/>
      <c r="K294" s="2"/>
      <c r="O294" s="2"/>
      <c r="P294" s="2"/>
      <c r="Q294" s="2"/>
    </row>
    <row r="295" spans="1:17" x14ac:dyDescent="0.25">
      <c r="A295" s="1" t="s">
        <v>81</v>
      </c>
      <c r="I295" s="2"/>
      <c r="J295" s="2"/>
      <c r="K295" s="2"/>
      <c r="O295" s="2"/>
      <c r="P295" s="2"/>
      <c r="Q295" s="2"/>
    </row>
    <row r="296" spans="1:17" x14ac:dyDescent="0.25">
      <c r="C296" s="1" t="s">
        <v>71</v>
      </c>
      <c r="D296" s="1" t="s">
        <v>73</v>
      </c>
      <c r="E296" s="1" t="s">
        <v>65</v>
      </c>
      <c r="I296" s="2"/>
      <c r="J296" s="2"/>
      <c r="K296" s="2"/>
      <c r="O296" s="2"/>
      <c r="P296" s="2"/>
      <c r="Q296" s="2"/>
    </row>
    <row r="297" spans="1:17" x14ac:dyDescent="0.25">
      <c r="A297" s="1" t="s">
        <v>63</v>
      </c>
      <c r="B297" s="1">
        <v>69271</v>
      </c>
      <c r="C297" s="2">
        <f>(B297-19156)/43341</f>
        <v>1.1562954246556378</v>
      </c>
      <c r="D297" s="2">
        <f>C297*1</f>
        <v>1.1562954246556378</v>
      </c>
      <c r="E297" s="2">
        <f t="shared" ref="E297:E303" si="42">C297*10</f>
        <v>11.562954246556378</v>
      </c>
      <c r="I297" s="2"/>
      <c r="J297" s="2"/>
      <c r="K297" s="2"/>
      <c r="O297" s="2"/>
      <c r="P297" s="2"/>
      <c r="Q297" s="2"/>
    </row>
    <row r="298" spans="1:17" x14ac:dyDescent="0.25">
      <c r="A298" s="3" t="s">
        <v>72</v>
      </c>
      <c r="B298" s="1">
        <v>316948</v>
      </c>
      <c r="C298" s="2">
        <f>(B298-22359)/50145</f>
        <v>5.8747432445906869</v>
      </c>
      <c r="D298" s="2">
        <f t="shared" ref="D298:D303" si="43">C298*1</f>
        <v>5.8747432445906869</v>
      </c>
      <c r="E298" s="2">
        <f t="shared" si="42"/>
        <v>58.747432445906867</v>
      </c>
      <c r="I298" s="2"/>
      <c r="J298" s="2"/>
      <c r="K298" s="2"/>
      <c r="O298" s="2"/>
      <c r="P298" s="2"/>
      <c r="Q298" s="2"/>
    </row>
    <row r="299" spans="1:17" x14ac:dyDescent="0.25">
      <c r="A299" s="1" t="s">
        <v>56</v>
      </c>
      <c r="B299" s="1">
        <v>138595</v>
      </c>
      <c r="C299" s="2">
        <f>(B299+85488)/84275</f>
        <v>2.6589498665084546</v>
      </c>
      <c r="D299" s="2">
        <f t="shared" si="43"/>
        <v>2.6589498665084546</v>
      </c>
      <c r="E299" s="2">
        <f t="shared" si="42"/>
        <v>26.589498665084545</v>
      </c>
      <c r="I299" s="2"/>
      <c r="J299" s="2"/>
      <c r="K299" s="2"/>
      <c r="O299" s="2"/>
      <c r="P299" s="2"/>
      <c r="Q299" s="2"/>
    </row>
    <row r="300" spans="1:17" x14ac:dyDescent="0.25">
      <c r="A300" s="3" t="s">
        <v>57</v>
      </c>
      <c r="B300" s="1">
        <v>272104</v>
      </c>
      <c r="C300" s="2">
        <f>(B300-10629)/66366</f>
        <v>3.9398939215863544</v>
      </c>
      <c r="D300" s="2">
        <f t="shared" si="43"/>
        <v>3.9398939215863544</v>
      </c>
      <c r="E300" s="2">
        <f t="shared" si="42"/>
        <v>39.398939215863543</v>
      </c>
      <c r="I300" s="2"/>
      <c r="J300" s="2"/>
      <c r="K300" s="2"/>
      <c r="O300" s="2"/>
      <c r="P300" s="2"/>
      <c r="Q300" s="2"/>
    </row>
    <row r="301" spans="1:17" x14ac:dyDescent="0.25">
      <c r="A301" s="1" t="s">
        <v>58</v>
      </c>
      <c r="B301" s="1">
        <v>573423</v>
      </c>
      <c r="C301" s="2">
        <f>(B301+41345)/59976</f>
        <v>10.250233426704016</v>
      </c>
      <c r="D301" s="2">
        <f t="shared" si="43"/>
        <v>10.250233426704016</v>
      </c>
      <c r="E301" s="2">
        <f t="shared" si="42"/>
        <v>102.50233426704015</v>
      </c>
      <c r="I301" s="2"/>
      <c r="J301" s="2"/>
      <c r="K301" s="2"/>
      <c r="O301" s="2"/>
      <c r="P301" s="2"/>
      <c r="Q301" s="2"/>
    </row>
    <row r="302" spans="1:17" x14ac:dyDescent="0.25">
      <c r="A302" s="1" t="s">
        <v>61</v>
      </c>
      <c r="B302" s="1">
        <v>91082</v>
      </c>
      <c r="C302" s="2">
        <f>(B302+34115)/19494</f>
        <v>6.4223350774597314</v>
      </c>
      <c r="D302" s="2">
        <f t="shared" si="43"/>
        <v>6.4223350774597314</v>
      </c>
      <c r="E302" s="2">
        <f t="shared" si="42"/>
        <v>64.223350774597321</v>
      </c>
      <c r="I302" s="2"/>
      <c r="J302" s="2"/>
      <c r="K302" s="2"/>
      <c r="O302" s="2"/>
      <c r="P302" s="2"/>
      <c r="Q302" s="2"/>
    </row>
    <row r="303" spans="1:17" x14ac:dyDescent="0.25">
      <c r="A303" s="1" t="s">
        <v>62</v>
      </c>
      <c r="B303" s="1">
        <v>29318</v>
      </c>
      <c r="C303" s="2">
        <f>(B303+63832)/33604</f>
        <v>2.7719914295917154</v>
      </c>
      <c r="D303" s="2">
        <f t="shared" si="43"/>
        <v>2.7719914295917154</v>
      </c>
      <c r="E303" s="2">
        <f t="shared" si="42"/>
        <v>27.719914295917153</v>
      </c>
      <c r="I303" s="2"/>
      <c r="J303" s="2"/>
      <c r="K303" s="2"/>
      <c r="O303" s="2"/>
      <c r="P303" s="2"/>
      <c r="Q303" s="2"/>
    </row>
    <row r="304" spans="1:17" x14ac:dyDescent="0.25">
      <c r="C304" s="2"/>
      <c r="D304" s="2"/>
      <c r="E304" s="2"/>
      <c r="I304" s="2"/>
      <c r="J304" s="2"/>
      <c r="K304" s="2"/>
      <c r="O304" s="2"/>
      <c r="P304" s="2"/>
      <c r="Q304" s="2"/>
    </row>
    <row r="305" spans="1:17" x14ac:dyDescent="0.25">
      <c r="B305" s="1" t="s">
        <v>5</v>
      </c>
      <c r="C305" s="2" t="s">
        <v>6</v>
      </c>
      <c r="D305" s="2"/>
      <c r="E305" s="2"/>
      <c r="I305" s="2"/>
      <c r="J305" s="2"/>
      <c r="K305" s="2"/>
      <c r="O305" s="2"/>
      <c r="P305" s="2"/>
      <c r="Q305" s="2"/>
    </row>
    <row r="306" spans="1:17" x14ac:dyDescent="0.25">
      <c r="A306" s="1" t="s">
        <v>63</v>
      </c>
      <c r="B306" s="2">
        <f t="shared" ref="B306:B312" si="44">AVERAGE(E277,E287,E297)</f>
        <v>11.463664120963214</v>
      </c>
      <c r="C306" s="2">
        <f t="shared" ref="C306:C311" si="45">STDEV(E277,E287,E297)</f>
        <v>0.75077004811386017</v>
      </c>
      <c r="D306" s="2"/>
      <c r="E306" s="2"/>
      <c r="I306" s="2"/>
      <c r="J306" s="2"/>
      <c r="K306" s="2"/>
      <c r="O306" s="2"/>
      <c r="P306" s="2"/>
      <c r="Q306" s="2"/>
    </row>
    <row r="307" spans="1:17" x14ac:dyDescent="0.25">
      <c r="A307" s="3" t="s">
        <v>72</v>
      </c>
      <c r="B307" s="2">
        <f t="shared" si="44"/>
        <v>60.858244424502267</v>
      </c>
      <c r="C307" s="2">
        <f t="shared" si="45"/>
        <v>2.1464226499581485</v>
      </c>
      <c r="D307" s="2"/>
      <c r="E307" s="2"/>
      <c r="I307" s="2"/>
      <c r="J307" s="2"/>
      <c r="K307" s="2"/>
      <c r="O307" s="2"/>
      <c r="P307" s="2"/>
      <c r="Q307" s="2"/>
    </row>
    <row r="308" spans="1:17" x14ac:dyDescent="0.25">
      <c r="A308" s="1" t="s">
        <v>56</v>
      </c>
      <c r="B308" s="2">
        <f t="shared" si="44"/>
        <v>24.213863344210424</v>
      </c>
      <c r="C308" s="2">
        <f t="shared" si="45"/>
        <v>2.0718446540744551</v>
      </c>
      <c r="D308" s="2"/>
      <c r="E308" s="2"/>
      <c r="I308" s="2"/>
      <c r="J308" s="2"/>
      <c r="K308" s="2"/>
      <c r="O308" s="2"/>
      <c r="P308" s="2"/>
      <c r="Q308" s="2"/>
    </row>
    <row r="309" spans="1:17" x14ac:dyDescent="0.25">
      <c r="A309" s="3" t="s">
        <v>57</v>
      </c>
      <c r="B309" s="2">
        <f t="shared" si="44"/>
        <v>41.286552351103474</v>
      </c>
      <c r="C309" s="2">
        <f t="shared" si="45"/>
        <v>1.9783634999964377</v>
      </c>
      <c r="D309" s="2"/>
      <c r="E309" s="2"/>
      <c r="I309" s="2"/>
      <c r="J309" s="2"/>
      <c r="K309" s="2"/>
      <c r="O309" s="2"/>
      <c r="P309" s="2"/>
      <c r="Q309" s="2"/>
    </row>
    <row r="310" spans="1:17" x14ac:dyDescent="0.25">
      <c r="A310" s="1" t="s">
        <v>58</v>
      </c>
      <c r="B310" s="2">
        <f t="shared" si="44"/>
        <v>103.53180160953271</v>
      </c>
      <c r="C310" s="2">
        <f t="shared" si="45"/>
        <v>1.1487247797843909</v>
      </c>
      <c r="D310" s="2"/>
      <c r="E310" s="2"/>
      <c r="I310" s="2"/>
      <c r="J310" s="2"/>
      <c r="K310" s="2"/>
      <c r="O310" s="2"/>
      <c r="P310" s="2"/>
      <c r="Q310" s="2"/>
    </row>
    <row r="311" spans="1:17" x14ac:dyDescent="0.25">
      <c r="A311" s="1" t="s">
        <v>61</v>
      </c>
      <c r="B311" s="2">
        <f t="shared" si="44"/>
        <v>62.769057145788452</v>
      </c>
      <c r="C311" s="2">
        <f t="shared" si="45"/>
        <v>1.9892002140976346</v>
      </c>
      <c r="D311" s="2"/>
      <c r="E311" s="2"/>
      <c r="I311" s="2"/>
      <c r="J311" s="2"/>
      <c r="K311" s="2"/>
      <c r="O311" s="2"/>
      <c r="P311" s="2"/>
      <c r="Q311" s="2"/>
    </row>
    <row r="312" spans="1:17" x14ac:dyDescent="0.25">
      <c r="A312" s="1" t="s">
        <v>62</v>
      </c>
      <c r="B312" s="2">
        <f t="shared" si="44"/>
        <v>27.761675197397135</v>
      </c>
      <c r="C312" s="2">
        <f>STDEV(E293,E283,E303)</f>
        <v>0.15095626429636252</v>
      </c>
      <c r="D312" s="2"/>
      <c r="E312" s="2"/>
      <c r="I312" s="2"/>
      <c r="J312" s="2"/>
      <c r="K312" s="2"/>
      <c r="O312" s="2"/>
      <c r="P312" s="2"/>
      <c r="Q312" s="2"/>
    </row>
    <row r="314" spans="1:17" x14ac:dyDescent="0.25">
      <c r="A314" s="4" t="s">
        <v>11</v>
      </c>
    </row>
    <row r="315" spans="1:17" x14ac:dyDescent="0.25">
      <c r="A315" s="1" t="s">
        <v>79</v>
      </c>
    </row>
    <row r="316" spans="1:17" x14ac:dyDescent="0.25">
      <c r="C316" s="1" t="s">
        <v>71</v>
      </c>
      <c r="D316" s="1" t="s">
        <v>73</v>
      </c>
      <c r="E316" s="1" t="s">
        <v>65</v>
      </c>
    </row>
    <row r="317" spans="1:17" x14ac:dyDescent="0.25">
      <c r="A317" s="1" t="s">
        <v>63</v>
      </c>
      <c r="B317" s="1">
        <v>63386</v>
      </c>
      <c r="C317" s="2">
        <f>(B317-19156)/43341</f>
        <v>1.0205117556124685</v>
      </c>
      <c r="D317" s="2">
        <f>C317*1</f>
        <v>1.0205117556124685</v>
      </c>
      <c r="E317" s="2">
        <f t="shared" ref="E317:E323" si="46">C317*10</f>
        <v>10.205117556124685</v>
      </c>
    </row>
    <row r="318" spans="1:17" x14ac:dyDescent="0.25">
      <c r="A318" s="3" t="s">
        <v>72</v>
      </c>
      <c r="B318" s="1">
        <v>450126</v>
      </c>
      <c r="C318" s="2">
        <f>(B318-22359)/50145</f>
        <v>8.5306012563565652</v>
      </c>
      <c r="D318" s="2">
        <f t="shared" ref="D318:D323" si="47">C318*1</f>
        <v>8.5306012563565652</v>
      </c>
      <c r="E318" s="2">
        <f t="shared" si="46"/>
        <v>85.306012563565645</v>
      </c>
    </row>
    <row r="319" spans="1:17" x14ac:dyDescent="0.25">
      <c r="A319" s="1" t="s">
        <v>56</v>
      </c>
      <c r="B319" s="1">
        <v>65641</v>
      </c>
      <c r="C319" s="2">
        <f>(B319+85488)/84275</f>
        <v>1.7932838920201721</v>
      </c>
      <c r="D319" s="2">
        <f t="shared" si="47"/>
        <v>1.7932838920201721</v>
      </c>
      <c r="E319" s="2">
        <f t="shared" si="46"/>
        <v>17.932838920201721</v>
      </c>
    </row>
    <row r="320" spans="1:17" x14ac:dyDescent="0.25">
      <c r="A320" s="3" t="s">
        <v>57</v>
      </c>
      <c r="B320" s="1">
        <v>144980</v>
      </c>
      <c r="C320" s="2">
        <f>(B320-10629)/66366</f>
        <v>2.024395021547178</v>
      </c>
      <c r="D320" s="2">
        <f t="shared" si="47"/>
        <v>2.024395021547178</v>
      </c>
      <c r="E320" s="2">
        <f t="shared" si="46"/>
        <v>20.243950215471781</v>
      </c>
    </row>
    <row r="321" spans="1:17" x14ac:dyDescent="0.25">
      <c r="A321" s="1" t="s">
        <v>58</v>
      </c>
      <c r="B321" s="1">
        <v>386455</v>
      </c>
      <c r="C321" s="2">
        <f>(B321+41345)/59976</f>
        <v>7.1328531412565024</v>
      </c>
      <c r="D321" s="2">
        <f t="shared" si="47"/>
        <v>7.1328531412565024</v>
      </c>
      <c r="E321" s="2">
        <f t="shared" si="46"/>
        <v>71.328531412565027</v>
      </c>
    </row>
    <row r="322" spans="1:17" x14ac:dyDescent="0.25">
      <c r="A322" s="1" t="s">
        <v>61</v>
      </c>
      <c r="B322" s="1">
        <v>49169</v>
      </c>
      <c r="C322" s="2">
        <f>(B322+34115)/19494</f>
        <v>4.2722889094080232</v>
      </c>
      <c r="D322" s="2">
        <f t="shared" si="47"/>
        <v>4.2722889094080232</v>
      </c>
      <c r="E322" s="2">
        <f t="shared" si="46"/>
        <v>42.72288909408023</v>
      </c>
    </row>
    <row r="323" spans="1:17" x14ac:dyDescent="0.25">
      <c r="A323" s="1" t="s">
        <v>62</v>
      </c>
      <c r="B323" s="1">
        <v>20969</v>
      </c>
      <c r="C323" s="2">
        <f>(B323+63832)/33604</f>
        <v>2.5235388644209023</v>
      </c>
      <c r="D323" s="2">
        <f t="shared" si="47"/>
        <v>2.5235388644209023</v>
      </c>
      <c r="E323" s="2">
        <f t="shared" si="46"/>
        <v>25.235388644209024</v>
      </c>
    </row>
    <row r="324" spans="1:17" x14ac:dyDescent="0.25">
      <c r="C324" s="2"/>
      <c r="D324" s="2"/>
      <c r="E324" s="2"/>
      <c r="I324" s="2"/>
      <c r="J324" s="2"/>
      <c r="K324" s="2"/>
      <c r="O324" s="2"/>
      <c r="P324" s="2"/>
      <c r="Q324" s="2"/>
    </row>
    <row r="325" spans="1:17" x14ac:dyDescent="0.25">
      <c r="A325" s="1" t="s">
        <v>80</v>
      </c>
      <c r="I325" s="2"/>
      <c r="J325" s="2"/>
      <c r="K325" s="2"/>
      <c r="O325" s="2"/>
      <c r="P325" s="2"/>
      <c r="Q325" s="2"/>
    </row>
    <row r="326" spans="1:17" x14ac:dyDescent="0.25">
      <c r="C326" s="1" t="s">
        <v>71</v>
      </c>
      <c r="D326" s="1" t="s">
        <v>73</v>
      </c>
      <c r="E326" s="1" t="s">
        <v>65</v>
      </c>
      <c r="I326" s="2"/>
      <c r="J326" s="2"/>
      <c r="K326" s="2"/>
      <c r="O326" s="2"/>
      <c r="P326" s="2"/>
      <c r="Q326" s="2"/>
    </row>
    <row r="327" spans="1:17" x14ac:dyDescent="0.25">
      <c r="A327" s="1" t="s">
        <v>63</v>
      </c>
      <c r="B327" s="1">
        <v>67220</v>
      </c>
      <c r="C327" s="2">
        <f>(B327-19156)/43341</f>
        <v>1.1089730278489189</v>
      </c>
      <c r="D327" s="2">
        <f>C327*1</f>
        <v>1.1089730278489189</v>
      </c>
      <c r="E327" s="2">
        <f t="shared" ref="E327:E333" si="48">C327*10</f>
        <v>11.089730278489188</v>
      </c>
      <c r="I327" s="2"/>
      <c r="J327" s="2"/>
      <c r="K327" s="2"/>
      <c r="O327" s="2"/>
      <c r="P327" s="2"/>
      <c r="Q327" s="2"/>
    </row>
    <row r="328" spans="1:17" x14ac:dyDescent="0.25">
      <c r="A328" s="3" t="s">
        <v>72</v>
      </c>
      <c r="B328" s="1">
        <v>465000</v>
      </c>
      <c r="C328" s="2">
        <f>(B328-22359)/50145</f>
        <v>8.8272210589291049</v>
      </c>
      <c r="D328" s="2">
        <f t="shared" ref="D328:D333" si="49">C328*1</f>
        <v>8.8272210589291049</v>
      </c>
      <c r="E328" s="2">
        <f t="shared" si="48"/>
        <v>88.272210589291049</v>
      </c>
      <c r="I328" s="2"/>
      <c r="J328" s="2"/>
      <c r="K328" s="2"/>
      <c r="O328" s="2"/>
      <c r="P328" s="2"/>
      <c r="Q328" s="2"/>
    </row>
    <row r="329" spans="1:17" x14ac:dyDescent="0.25">
      <c r="A329" s="1" t="s">
        <v>56</v>
      </c>
      <c r="B329" s="1">
        <v>66826</v>
      </c>
      <c r="C329" s="2">
        <f>(B329+85488)/84275</f>
        <v>1.8073450014832393</v>
      </c>
      <c r="D329" s="2">
        <f t="shared" si="49"/>
        <v>1.8073450014832393</v>
      </c>
      <c r="E329" s="2">
        <f t="shared" si="48"/>
        <v>18.073450014832392</v>
      </c>
      <c r="I329" s="2"/>
      <c r="J329" s="2"/>
      <c r="K329" s="2"/>
      <c r="O329" s="2"/>
      <c r="P329" s="2"/>
      <c r="Q329" s="2"/>
    </row>
    <row r="330" spans="1:17" x14ac:dyDescent="0.25">
      <c r="A330" s="3" t="s">
        <v>57</v>
      </c>
      <c r="B330" s="1">
        <v>148318</v>
      </c>
      <c r="C330" s="2">
        <f>(B330-10629)/66366</f>
        <v>2.0746918602899074</v>
      </c>
      <c r="D330" s="2">
        <f t="shared" si="49"/>
        <v>2.0746918602899074</v>
      </c>
      <c r="E330" s="2">
        <f t="shared" si="48"/>
        <v>20.746918602899072</v>
      </c>
      <c r="I330" s="2"/>
      <c r="J330" s="2"/>
      <c r="K330" s="2"/>
      <c r="O330" s="2"/>
      <c r="P330" s="2"/>
      <c r="Q330" s="2"/>
    </row>
    <row r="331" spans="1:17" x14ac:dyDescent="0.25">
      <c r="A331" s="1" t="s">
        <v>58</v>
      </c>
      <c r="B331" s="1">
        <v>400931</v>
      </c>
      <c r="C331" s="2">
        <f>(B331+41345)/59976</f>
        <v>7.3742163532079497</v>
      </c>
      <c r="D331" s="2">
        <f t="shared" si="49"/>
        <v>7.3742163532079497</v>
      </c>
      <c r="E331" s="2">
        <f t="shared" si="48"/>
        <v>73.742163532079502</v>
      </c>
      <c r="I331" s="2"/>
      <c r="J331" s="2"/>
      <c r="K331" s="2"/>
      <c r="O331" s="2"/>
      <c r="P331" s="2"/>
      <c r="Q331" s="2"/>
    </row>
    <row r="332" spans="1:17" x14ac:dyDescent="0.25">
      <c r="A332" s="1" t="s">
        <v>61</v>
      </c>
      <c r="B332" s="1">
        <v>53259</v>
      </c>
      <c r="C332" s="2">
        <f>(B332+34115)/19494</f>
        <v>4.4820970555042576</v>
      </c>
      <c r="D332" s="2">
        <f t="shared" si="49"/>
        <v>4.4820970555042576</v>
      </c>
      <c r="E332" s="2">
        <f t="shared" si="48"/>
        <v>44.820970555042578</v>
      </c>
      <c r="I332" s="2"/>
      <c r="J332" s="2"/>
      <c r="K332" s="2"/>
      <c r="O332" s="2"/>
      <c r="P332" s="2"/>
      <c r="Q332" s="2"/>
    </row>
    <row r="333" spans="1:17" x14ac:dyDescent="0.25">
      <c r="A333" s="1" t="s">
        <v>62</v>
      </c>
      <c r="B333" s="1">
        <v>23485</v>
      </c>
      <c r="C333" s="2">
        <f>(B333+63832)/33604</f>
        <v>2.5984109034638734</v>
      </c>
      <c r="D333" s="2">
        <f t="shared" si="49"/>
        <v>2.5984109034638734</v>
      </c>
      <c r="E333" s="2">
        <f t="shared" si="48"/>
        <v>25.984109034638735</v>
      </c>
      <c r="I333" s="2"/>
      <c r="J333" s="2"/>
      <c r="K333" s="2"/>
      <c r="O333" s="2"/>
      <c r="P333" s="2"/>
      <c r="Q333" s="2"/>
    </row>
    <row r="334" spans="1:17" x14ac:dyDescent="0.25">
      <c r="C334" s="2"/>
      <c r="D334" s="2"/>
      <c r="E334" s="2"/>
      <c r="I334" s="2"/>
      <c r="J334" s="2"/>
      <c r="K334" s="2"/>
      <c r="O334" s="2"/>
      <c r="P334" s="2"/>
      <c r="Q334" s="2"/>
    </row>
    <row r="335" spans="1:17" x14ac:dyDescent="0.25">
      <c r="A335" s="1" t="s">
        <v>81</v>
      </c>
      <c r="I335" s="2"/>
      <c r="J335" s="2"/>
      <c r="K335" s="2"/>
      <c r="O335" s="2"/>
      <c r="P335" s="2"/>
      <c r="Q335" s="2"/>
    </row>
    <row r="336" spans="1:17" x14ac:dyDescent="0.25">
      <c r="C336" s="1" t="s">
        <v>71</v>
      </c>
      <c r="D336" s="1" t="s">
        <v>73</v>
      </c>
      <c r="E336" s="1" t="s">
        <v>65</v>
      </c>
      <c r="I336" s="2"/>
      <c r="J336" s="2"/>
      <c r="K336" s="2"/>
      <c r="O336" s="2"/>
      <c r="P336" s="2"/>
      <c r="Q336" s="2"/>
    </row>
    <row r="337" spans="1:17" x14ac:dyDescent="0.25">
      <c r="A337" s="1" t="s">
        <v>63</v>
      </c>
      <c r="B337" s="1">
        <v>70491</v>
      </c>
      <c r="C337" s="2">
        <f>(B337-19156)/43341</f>
        <v>1.1844442906255048</v>
      </c>
      <c r="D337" s="2">
        <f>C337*1</f>
        <v>1.1844442906255048</v>
      </c>
      <c r="E337" s="2">
        <f t="shared" ref="E337:E343" si="50">C337*10</f>
        <v>11.844442906255049</v>
      </c>
      <c r="I337" s="2"/>
      <c r="J337" s="2"/>
      <c r="K337" s="2"/>
      <c r="O337" s="2"/>
      <c r="P337" s="2"/>
      <c r="Q337" s="2"/>
    </row>
    <row r="338" spans="1:17" x14ac:dyDescent="0.25">
      <c r="A338" s="3" t="s">
        <v>72</v>
      </c>
      <c r="B338" s="1">
        <v>452710</v>
      </c>
      <c r="C338" s="2">
        <f>(B338-22359)/50145</f>
        <v>8.5821318177285875</v>
      </c>
      <c r="D338" s="2">
        <f t="shared" ref="D338:D343" si="51">C338*1</f>
        <v>8.5821318177285875</v>
      </c>
      <c r="E338" s="2">
        <f t="shared" si="50"/>
        <v>85.821318177285875</v>
      </c>
      <c r="I338" s="2"/>
      <c r="J338" s="2"/>
      <c r="K338" s="2"/>
      <c r="O338" s="2"/>
      <c r="P338" s="2"/>
      <c r="Q338" s="2"/>
    </row>
    <row r="339" spans="1:17" x14ac:dyDescent="0.25">
      <c r="A339" s="1" t="s">
        <v>56</v>
      </c>
      <c r="B339" s="1">
        <v>67632</v>
      </c>
      <c r="C339" s="2">
        <f>(B339+85488)/84275</f>
        <v>1.8169089291011569</v>
      </c>
      <c r="D339" s="2">
        <f t="shared" si="51"/>
        <v>1.8169089291011569</v>
      </c>
      <c r="E339" s="2">
        <f t="shared" si="50"/>
        <v>18.16908929101157</v>
      </c>
      <c r="I339" s="2"/>
      <c r="J339" s="2"/>
      <c r="K339" s="2"/>
      <c r="O339" s="2"/>
      <c r="P339" s="2"/>
      <c r="Q339" s="2"/>
    </row>
    <row r="340" spans="1:17" x14ac:dyDescent="0.25">
      <c r="A340" s="3" t="s">
        <v>57</v>
      </c>
      <c r="B340" s="1">
        <v>165348</v>
      </c>
      <c r="C340" s="2">
        <f>(B340-10629)/66366</f>
        <v>2.3312991592080281</v>
      </c>
      <c r="D340" s="2">
        <f t="shared" si="51"/>
        <v>2.3312991592080281</v>
      </c>
      <c r="E340" s="2">
        <f t="shared" si="50"/>
        <v>23.31299159208028</v>
      </c>
      <c r="I340" s="2"/>
      <c r="J340" s="2"/>
      <c r="K340" s="2"/>
      <c r="O340" s="2"/>
      <c r="P340" s="2"/>
      <c r="Q340" s="2"/>
    </row>
    <row r="341" spans="1:17" x14ac:dyDescent="0.25">
      <c r="A341" s="1" t="s">
        <v>58</v>
      </c>
      <c r="B341" s="1">
        <v>393816</v>
      </c>
      <c r="C341" s="2">
        <f>(B341+41345)/59976</f>
        <v>7.2555855675603578</v>
      </c>
      <c r="D341" s="2">
        <f t="shared" si="51"/>
        <v>7.2555855675603578</v>
      </c>
      <c r="E341" s="2">
        <f t="shared" si="50"/>
        <v>72.555855675603581</v>
      </c>
      <c r="I341" s="2"/>
      <c r="J341" s="2"/>
      <c r="K341" s="2"/>
      <c r="O341" s="2"/>
      <c r="P341" s="2"/>
      <c r="Q341" s="2"/>
    </row>
    <row r="342" spans="1:17" x14ac:dyDescent="0.25">
      <c r="A342" s="1" t="s">
        <v>61</v>
      </c>
      <c r="B342" s="1">
        <v>46164</v>
      </c>
      <c r="C342" s="2">
        <f>(B342+34115)/19494</f>
        <v>4.1181389145378064</v>
      </c>
      <c r="D342" s="2">
        <f t="shared" si="51"/>
        <v>4.1181389145378064</v>
      </c>
      <c r="E342" s="2">
        <f t="shared" si="50"/>
        <v>41.181389145378063</v>
      </c>
      <c r="I342" s="2"/>
      <c r="J342" s="2"/>
      <c r="K342" s="2"/>
      <c r="O342" s="2"/>
      <c r="P342" s="2"/>
      <c r="Q342" s="2"/>
    </row>
    <row r="343" spans="1:17" x14ac:dyDescent="0.25">
      <c r="A343" s="1" t="s">
        <v>62</v>
      </c>
      <c r="B343" s="1">
        <v>21284</v>
      </c>
      <c r="C343" s="2">
        <f>(B343+63832)/33604</f>
        <v>2.5329127484823237</v>
      </c>
      <c r="D343" s="2">
        <f t="shared" si="51"/>
        <v>2.5329127484823237</v>
      </c>
      <c r="E343" s="2">
        <f t="shared" si="50"/>
        <v>25.329127484823239</v>
      </c>
      <c r="I343" s="2"/>
      <c r="J343" s="2"/>
      <c r="K343" s="2"/>
      <c r="O343" s="2"/>
      <c r="P343" s="2"/>
      <c r="Q343" s="2"/>
    </row>
    <row r="344" spans="1:17" x14ac:dyDescent="0.25">
      <c r="C344" s="2"/>
      <c r="D344" s="2"/>
      <c r="E344" s="2"/>
      <c r="I344" s="2"/>
      <c r="J344" s="2"/>
      <c r="K344" s="2"/>
      <c r="O344" s="2"/>
      <c r="P344" s="2"/>
      <c r="Q344" s="2"/>
    </row>
    <row r="345" spans="1:17" x14ac:dyDescent="0.25">
      <c r="B345" s="1" t="s">
        <v>5</v>
      </c>
      <c r="C345" s="2" t="s">
        <v>6</v>
      </c>
      <c r="F345" s="2"/>
    </row>
    <row r="346" spans="1:17" x14ac:dyDescent="0.25">
      <c r="A346" s="1" t="s">
        <v>63</v>
      </c>
      <c r="B346" s="2">
        <f t="shared" ref="B346:B352" si="52">AVERAGE(E317,E327,E337)</f>
        <v>11.046430246956307</v>
      </c>
      <c r="C346" s="2">
        <f t="shared" ref="C346:C352" si="53">STDEV(E317,E327,E337)</f>
        <v>0.82052000002624614</v>
      </c>
      <c r="E346" s="2"/>
      <c r="F346" s="2"/>
    </row>
    <row r="347" spans="1:17" x14ac:dyDescent="0.25">
      <c r="A347" s="3" t="s">
        <v>72</v>
      </c>
      <c r="B347" s="2">
        <f t="shared" si="52"/>
        <v>86.466513776714194</v>
      </c>
      <c r="C347" s="2">
        <f t="shared" si="53"/>
        <v>1.5848629919004258</v>
      </c>
      <c r="E347" s="2"/>
      <c r="F347" s="2"/>
    </row>
    <row r="348" spans="1:17" x14ac:dyDescent="0.25">
      <c r="A348" s="1" t="s">
        <v>56</v>
      </c>
      <c r="B348" s="2">
        <f t="shared" si="52"/>
        <v>18.058459408681895</v>
      </c>
      <c r="C348" s="2">
        <f t="shared" si="53"/>
        <v>0.1188364343604993</v>
      </c>
      <c r="E348" s="2"/>
      <c r="F348" s="2"/>
    </row>
    <row r="349" spans="1:17" x14ac:dyDescent="0.25">
      <c r="A349" s="3" t="s">
        <v>57</v>
      </c>
      <c r="B349" s="2">
        <f t="shared" si="52"/>
        <v>21.434620136817045</v>
      </c>
      <c r="C349" s="2">
        <f t="shared" si="53"/>
        <v>1.6460418562869528</v>
      </c>
      <c r="E349" s="2"/>
      <c r="F349" s="2"/>
    </row>
    <row r="350" spans="1:17" x14ac:dyDescent="0.25">
      <c r="A350" s="1" t="s">
        <v>58</v>
      </c>
      <c r="B350" s="2">
        <f t="shared" si="52"/>
        <v>72.542183540082704</v>
      </c>
      <c r="C350" s="2">
        <f t="shared" si="53"/>
        <v>1.2068741432126464</v>
      </c>
      <c r="E350" s="2"/>
      <c r="F350" s="2"/>
    </row>
    <row r="351" spans="1:17" x14ac:dyDescent="0.25">
      <c r="A351" s="1" t="s">
        <v>61</v>
      </c>
      <c r="B351" s="2">
        <f t="shared" si="52"/>
        <v>42.908416264833626</v>
      </c>
      <c r="C351" s="2">
        <f t="shared" si="53"/>
        <v>1.8268698524278364</v>
      </c>
      <c r="E351" s="2"/>
      <c r="F351" s="2"/>
    </row>
    <row r="352" spans="1:17" x14ac:dyDescent="0.25">
      <c r="A352" s="1" t="s">
        <v>62</v>
      </c>
      <c r="B352" s="2">
        <f t="shared" si="52"/>
        <v>25.516208387890334</v>
      </c>
      <c r="C352" s="2">
        <f t="shared" si="53"/>
        <v>0.40791543729136309</v>
      </c>
      <c r="E352" s="2"/>
      <c r="F352" s="2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D1233-10A6-4546-997D-BAAA73B587A2}">
  <dimension ref="A1:I536"/>
  <sheetViews>
    <sheetView topLeftCell="A499" workbookViewId="0">
      <selection activeCell="H429" sqref="H429"/>
    </sheetView>
  </sheetViews>
  <sheetFormatPr defaultRowHeight="13.8" x14ac:dyDescent="0.25"/>
  <cols>
    <col min="1" max="1" width="26.77734375" style="1" customWidth="1"/>
    <col min="2" max="2" width="12" style="1" customWidth="1"/>
    <col min="3" max="3" width="11.6640625" style="1" customWidth="1"/>
    <col min="4" max="4" width="11.109375" style="1" customWidth="1"/>
    <col min="5" max="5" width="8.88671875" style="1"/>
    <col min="6" max="6" width="26.5546875" style="1" customWidth="1"/>
    <col min="7" max="7" width="11.44140625" style="1" customWidth="1"/>
    <col min="8" max="8" width="11.33203125" style="1" customWidth="1"/>
    <col min="9" max="9" width="11" style="1" customWidth="1"/>
    <col min="10" max="10" width="8.88671875" style="1"/>
    <col min="11" max="11" width="20.5546875" style="1" customWidth="1"/>
    <col min="12" max="12" width="10.77734375" style="1" customWidth="1"/>
    <col min="13" max="13" width="10.6640625" style="1" customWidth="1"/>
    <col min="14" max="14" width="10.77734375" style="1" customWidth="1"/>
    <col min="15" max="16384" width="8.88671875" style="1"/>
  </cols>
  <sheetData>
    <row r="1" spans="1:9" x14ac:dyDescent="0.25">
      <c r="A1" s="4" t="s">
        <v>21</v>
      </c>
    </row>
    <row r="2" spans="1:9" x14ac:dyDescent="0.25">
      <c r="A2" s="4" t="s">
        <v>92</v>
      </c>
    </row>
    <row r="3" spans="1:9" x14ac:dyDescent="0.25">
      <c r="A3" s="4" t="s">
        <v>52</v>
      </c>
    </row>
    <row r="4" spans="1:9" x14ac:dyDescent="0.25">
      <c r="B4" s="1" t="s">
        <v>22</v>
      </c>
      <c r="C4" s="1" t="s">
        <v>23</v>
      </c>
      <c r="D4" s="1" t="s">
        <v>24</v>
      </c>
    </row>
    <row r="5" spans="1:9" x14ac:dyDescent="0.25">
      <c r="A5" s="1" t="s">
        <v>26</v>
      </c>
      <c r="B5" s="1">
        <v>1456999</v>
      </c>
      <c r="C5" s="1">
        <v>1425159</v>
      </c>
      <c r="D5" s="1">
        <v>1478864</v>
      </c>
    </row>
    <row r="6" spans="1:9" x14ac:dyDescent="0.25">
      <c r="A6" s="1" t="s">
        <v>25</v>
      </c>
      <c r="B6" s="1">
        <v>561426</v>
      </c>
      <c r="C6" s="1">
        <v>558908</v>
      </c>
      <c r="D6" s="1">
        <v>565306</v>
      </c>
    </row>
    <row r="7" spans="1:9" x14ac:dyDescent="0.25">
      <c r="B7" s="6">
        <f>(B5-B6)/B5</f>
        <v>0.61466960512670221</v>
      </c>
      <c r="C7" s="6">
        <f t="shared" ref="C7:D7" si="0">(C5-C6)/C5</f>
        <v>0.60782761783071226</v>
      </c>
      <c r="D7" s="6">
        <f t="shared" si="0"/>
        <v>0.61774307847104259</v>
      </c>
    </row>
    <row r="8" spans="1:9" x14ac:dyDescent="0.25">
      <c r="A8" s="1" t="s">
        <v>5</v>
      </c>
      <c r="B8" s="6">
        <f>AVERAGE(B7:D7)</f>
        <v>0.61341343380948565</v>
      </c>
      <c r="C8" s="6"/>
      <c r="D8" s="6"/>
    </row>
    <row r="9" spans="1:9" x14ac:dyDescent="0.25">
      <c r="A9" s="1" t="s">
        <v>6</v>
      </c>
      <c r="B9" s="6">
        <f>STDEV(B7:D7)</f>
        <v>5.0756836693329416E-3</v>
      </c>
      <c r="C9" s="6"/>
      <c r="D9" s="6"/>
    </row>
    <row r="10" spans="1:9" x14ac:dyDescent="0.25">
      <c r="B10" s="6"/>
      <c r="C10" s="6"/>
      <c r="D10" s="6"/>
      <c r="G10" s="6"/>
      <c r="H10" s="6"/>
      <c r="I10" s="6"/>
    </row>
    <row r="11" spans="1:9" x14ac:dyDescent="0.25">
      <c r="A11" s="4" t="s">
        <v>49</v>
      </c>
      <c r="G11" s="6"/>
      <c r="H11" s="6"/>
      <c r="I11" s="6"/>
    </row>
    <row r="12" spans="1:9" x14ac:dyDescent="0.25">
      <c r="B12" s="1" t="s">
        <v>22</v>
      </c>
      <c r="C12" s="1" t="s">
        <v>23</v>
      </c>
      <c r="D12" s="1" t="s">
        <v>24</v>
      </c>
      <c r="G12" s="6"/>
      <c r="H12" s="6"/>
      <c r="I12" s="6"/>
    </row>
    <row r="13" spans="1:9" x14ac:dyDescent="0.25">
      <c r="A13" s="1" t="s">
        <v>26</v>
      </c>
      <c r="B13" s="1">
        <v>1881961</v>
      </c>
      <c r="C13" s="1">
        <v>1863105</v>
      </c>
      <c r="D13" s="1">
        <v>1861468</v>
      </c>
      <c r="G13" s="6"/>
      <c r="H13" s="6"/>
      <c r="I13" s="6"/>
    </row>
    <row r="14" spans="1:9" x14ac:dyDescent="0.25">
      <c r="A14" s="1" t="s">
        <v>25</v>
      </c>
      <c r="B14" s="1">
        <v>1253984</v>
      </c>
      <c r="C14" s="1">
        <v>1196320</v>
      </c>
      <c r="D14" s="1">
        <v>1231845</v>
      </c>
      <c r="G14" s="6"/>
      <c r="H14" s="6"/>
      <c r="I14" s="6"/>
    </row>
    <row r="15" spans="1:9" x14ac:dyDescent="0.25">
      <c r="B15" s="6">
        <f>(B13-B14)/B13</f>
        <v>0.33368226015310626</v>
      </c>
      <c r="C15" s="6">
        <f t="shared" ref="C15:D15" si="1">(C13-C14)/C13</f>
        <v>0.35788911521358163</v>
      </c>
      <c r="D15" s="6">
        <f t="shared" si="1"/>
        <v>0.33824003420955934</v>
      </c>
      <c r="G15" s="6"/>
      <c r="H15" s="6"/>
      <c r="I15" s="6"/>
    </row>
    <row r="16" spans="1:9" x14ac:dyDescent="0.25">
      <c r="A16" s="1" t="s">
        <v>5</v>
      </c>
      <c r="B16" s="6">
        <f>AVERAGE(B15:D15)</f>
        <v>0.34327046985874904</v>
      </c>
      <c r="C16" s="6"/>
      <c r="D16" s="6"/>
      <c r="G16" s="6"/>
      <c r="H16" s="6"/>
      <c r="I16" s="6"/>
    </row>
    <row r="17" spans="1:9" x14ac:dyDescent="0.25">
      <c r="A17" s="1" t="s">
        <v>6</v>
      </c>
      <c r="B17" s="6">
        <f>STDEV(B15:D15)</f>
        <v>1.286358892748034E-2</v>
      </c>
      <c r="C17" s="6"/>
      <c r="D17" s="6"/>
      <c r="G17" s="6"/>
      <c r="H17" s="6"/>
      <c r="I17" s="6"/>
    </row>
    <row r="19" spans="1:9" x14ac:dyDescent="0.25">
      <c r="A19" s="4" t="s">
        <v>50</v>
      </c>
    </row>
    <row r="20" spans="1:9" x14ac:dyDescent="0.25">
      <c r="B20" s="1" t="s">
        <v>22</v>
      </c>
      <c r="C20" s="1" t="s">
        <v>23</v>
      </c>
      <c r="D20" s="1" t="s">
        <v>24</v>
      </c>
    </row>
    <row r="21" spans="1:9" x14ac:dyDescent="0.25">
      <c r="A21" s="1" t="s">
        <v>26</v>
      </c>
      <c r="B21" s="1">
        <v>4706483</v>
      </c>
      <c r="C21" s="1">
        <v>4692481</v>
      </c>
      <c r="D21" s="1">
        <v>4606089</v>
      </c>
    </row>
    <row r="22" spans="1:9" x14ac:dyDescent="0.25">
      <c r="A22" s="1" t="s">
        <v>25</v>
      </c>
      <c r="B22" s="1">
        <v>1027409</v>
      </c>
      <c r="C22" s="1">
        <v>1056014</v>
      </c>
      <c r="D22" s="1">
        <v>964843</v>
      </c>
    </row>
    <row r="23" spans="1:9" x14ac:dyDescent="0.25">
      <c r="B23" s="6">
        <f>(B21-B22)/B21</f>
        <v>0.78170345032585908</v>
      </c>
      <c r="C23" s="6">
        <f t="shared" ref="C23:D23" si="2">(C21-C22)/C21</f>
        <v>0.77495614793112644</v>
      </c>
      <c r="D23" s="6">
        <f t="shared" si="2"/>
        <v>0.79052879785866059</v>
      </c>
    </row>
    <row r="24" spans="1:9" x14ac:dyDescent="0.25">
      <c r="A24" s="1" t="s">
        <v>5</v>
      </c>
      <c r="B24" s="6">
        <f>AVERAGE(B23:D23)</f>
        <v>0.78239613203854874</v>
      </c>
      <c r="C24" s="6"/>
      <c r="D24" s="6"/>
    </row>
    <row r="25" spans="1:9" x14ac:dyDescent="0.25">
      <c r="A25" s="1" t="s">
        <v>6</v>
      </c>
      <c r="B25" s="6">
        <f>STDEV(B23:D23)</f>
        <v>7.8093989786476746E-3</v>
      </c>
      <c r="C25" s="6"/>
      <c r="D25" s="6"/>
    </row>
    <row r="26" spans="1:9" x14ac:dyDescent="0.25">
      <c r="B26" s="6"/>
      <c r="C26" s="6"/>
      <c r="D26" s="6"/>
      <c r="G26" s="6"/>
      <c r="H26" s="6"/>
      <c r="I26" s="6"/>
    </row>
    <row r="27" spans="1:9" x14ac:dyDescent="0.25">
      <c r="A27" s="4" t="s">
        <v>51</v>
      </c>
      <c r="G27" s="6"/>
      <c r="H27" s="6"/>
      <c r="I27" s="6"/>
    </row>
    <row r="28" spans="1:9" x14ac:dyDescent="0.25">
      <c r="B28" s="1" t="s">
        <v>22</v>
      </c>
      <c r="C28" s="1" t="s">
        <v>23</v>
      </c>
      <c r="D28" s="1" t="s">
        <v>24</v>
      </c>
      <c r="G28" s="6"/>
      <c r="H28" s="6"/>
      <c r="I28" s="6"/>
    </row>
    <row r="29" spans="1:9" x14ac:dyDescent="0.25">
      <c r="A29" s="1" t="s">
        <v>26</v>
      </c>
      <c r="B29" s="1">
        <v>2175183</v>
      </c>
      <c r="C29" s="1">
        <v>2123505</v>
      </c>
      <c r="D29" s="1">
        <v>2155839</v>
      </c>
      <c r="G29" s="6"/>
      <c r="H29" s="6"/>
      <c r="I29" s="6"/>
    </row>
    <row r="30" spans="1:9" x14ac:dyDescent="0.25">
      <c r="A30" s="1" t="s">
        <v>25</v>
      </c>
      <c r="B30" s="1">
        <v>1892182</v>
      </c>
      <c r="C30" s="1">
        <v>1821436</v>
      </c>
      <c r="D30" s="1">
        <v>1853336</v>
      </c>
      <c r="G30" s="6"/>
      <c r="H30" s="6"/>
      <c r="I30" s="6"/>
    </row>
    <row r="31" spans="1:9" x14ac:dyDescent="0.25">
      <c r="B31" s="6">
        <f>(B29-B30)/B29</f>
        <v>0.13010445557913977</v>
      </c>
      <c r="C31" s="6">
        <f t="shared" ref="C31:D31" si="3">(C29-C30)/C29</f>
        <v>0.14225019484296011</v>
      </c>
      <c r="D31" s="6">
        <f t="shared" si="3"/>
        <v>0.14031799220628258</v>
      </c>
      <c r="G31" s="6"/>
      <c r="H31" s="6"/>
      <c r="I31" s="6"/>
    </row>
    <row r="32" spans="1:9" x14ac:dyDescent="0.25">
      <c r="A32" s="1" t="s">
        <v>5</v>
      </c>
      <c r="B32" s="6">
        <f>AVERAGE(B31:D31)</f>
        <v>0.13755754754279415</v>
      </c>
      <c r="C32" s="6"/>
      <c r="D32" s="6"/>
      <c r="G32" s="6"/>
      <c r="H32" s="6"/>
      <c r="I32" s="6"/>
    </row>
    <row r="33" spans="1:9" x14ac:dyDescent="0.25">
      <c r="A33" s="1" t="s">
        <v>6</v>
      </c>
      <c r="B33" s="6">
        <f>STDEV(B31:D31)</f>
        <v>6.5264681583007099E-3</v>
      </c>
      <c r="C33" s="6"/>
      <c r="D33" s="6"/>
      <c r="G33" s="6"/>
      <c r="H33" s="6"/>
      <c r="I33" s="6"/>
    </row>
    <row r="34" spans="1:9" x14ac:dyDescent="0.25">
      <c r="B34" s="6"/>
      <c r="C34" s="6"/>
      <c r="D34" s="6"/>
      <c r="G34" s="6"/>
      <c r="H34" s="6"/>
      <c r="I34" s="6"/>
    </row>
    <row r="35" spans="1:9" x14ac:dyDescent="0.25">
      <c r="A35" s="4" t="s">
        <v>93</v>
      </c>
    </row>
    <row r="36" spans="1:9" x14ac:dyDescent="0.25">
      <c r="A36" s="4" t="s">
        <v>52</v>
      </c>
    </row>
    <row r="37" spans="1:9" x14ac:dyDescent="0.25">
      <c r="B37" s="1" t="s">
        <v>22</v>
      </c>
      <c r="C37" s="1" t="s">
        <v>23</v>
      </c>
      <c r="D37" s="1" t="s">
        <v>24</v>
      </c>
    </row>
    <row r="38" spans="1:9" x14ac:dyDescent="0.25">
      <c r="A38" s="1" t="s">
        <v>26</v>
      </c>
      <c r="B38" s="1">
        <v>1456999</v>
      </c>
      <c r="C38" s="1">
        <v>1425159</v>
      </c>
      <c r="D38" s="1">
        <v>1478864</v>
      </c>
    </row>
    <row r="39" spans="1:9" x14ac:dyDescent="0.25">
      <c r="A39" s="1" t="s">
        <v>27</v>
      </c>
      <c r="B39" s="1">
        <v>652860</v>
      </c>
      <c r="C39" s="1">
        <v>676681</v>
      </c>
      <c r="D39" s="1">
        <v>665779</v>
      </c>
    </row>
    <row r="40" spans="1:9" x14ac:dyDescent="0.25">
      <c r="B40" s="6">
        <f>(B38-B39)/B38</f>
        <v>0.55191458607727251</v>
      </c>
      <c r="C40" s="6">
        <f t="shared" ref="C40:D40" si="4">(C38-C39)/C38</f>
        <v>0.52518911924915046</v>
      </c>
      <c r="D40" s="6">
        <f t="shared" si="4"/>
        <v>0.54980376829782862</v>
      </c>
    </row>
    <row r="41" spans="1:9" x14ac:dyDescent="0.25">
      <c r="A41" s="1" t="s">
        <v>5</v>
      </c>
      <c r="B41" s="6">
        <f>AVERAGE(B40:D40)</f>
        <v>0.54230249120808383</v>
      </c>
      <c r="C41" s="6"/>
      <c r="D41" s="6"/>
    </row>
    <row r="42" spans="1:9" x14ac:dyDescent="0.25">
      <c r="A42" s="1" t="s">
        <v>6</v>
      </c>
      <c r="B42" s="6">
        <f>STDEV(B40:D40)</f>
        <v>1.4858146343945807E-2</v>
      </c>
      <c r="C42" s="6"/>
      <c r="D42" s="6"/>
    </row>
    <row r="43" spans="1:9" x14ac:dyDescent="0.25">
      <c r="B43" s="6"/>
      <c r="C43" s="6"/>
      <c r="D43" s="6"/>
    </row>
    <row r="44" spans="1:9" x14ac:dyDescent="0.25">
      <c r="A44" s="4" t="s">
        <v>38</v>
      </c>
      <c r="G44" s="6"/>
      <c r="H44" s="6"/>
      <c r="I44" s="6"/>
    </row>
    <row r="45" spans="1:9" x14ac:dyDescent="0.25">
      <c r="B45" s="1" t="s">
        <v>22</v>
      </c>
      <c r="C45" s="1" t="s">
        <v>23</v>
      </c>
      <c r="D45" s="1" t="s">
        <v>24</v>
      </c>
      <c r="G45" s="6"/>
      <c r="H45" s="6"/>
      <c r="I45" s="6"/>
    </row>
    <row r="46" spans="1:9" x14ac:dyDescent="0.25">
      <c r="A46" s="1" t="s">
        <v>26</v>
      </c>
      <c r="B46" s="1">
        <v>1881961</v>
      </c>
      <c r="C46" s="1">
        <v>1863105</v>
      </c>
      <c r="D46" s="1">
        <v>1861468</v>
      </c>
      <c r="G46" s="6"/>
      <c r="H46" s="6"/>
      <c r="I46" s="6"/>
    </row>
    <row r="47" spans="1:9" x14ac:dyDescent="0.25">
      <c r="A47" s="1" t="s">
        <v>27</v>
      </c>
      <c r="B47" s="1">
        <v>1375061</v>
      </c>
      <c r="C47" s="1">
        <v>1346190</v>
      </c>
      <c r="D47" s="1">
        <v>1302946</v>
      </c>
      <c r="G47" s="6"/>
      <c r="H47" s="6"/>
      <c r="I47" s="6"/>
    </row>
    <row r="48" spans="1:9" x14ac:dyDescent="0.25">
      <c r="B48" s="6">
        <f>(B46-B47)/B46</f>
        <v>0.26934670803486366</v>
      </c>
      <c r="C48" s="6">
        <f t="shared" ref="C48:D48" si="5">(C46-C47)/C46</f>
        <v>0.27744813094270049</v>
      </c>
      <c r="D48" s="6">
        <f t="shared" si="5"/>
        <v>0.30004383637000476</v>
      </c>
      <c r="G48" s="6"/>
      <c r="H48" s="6"/>
      <c r="I48" s="6"/>
    </row>
    <row r="49" spans="1:9" x14ac:dyDescent="0.25">
      <c r="A49" s="1" t="s">
        <v>5</v>
      </c>
      <c r="B49" s="6">
        <f>AVERAGE(B48:D48)</f>
        <v>0.28227955844918962</v>
      </c>
      <c r="C49" s="6"/>
      <c r="D49" s="6"/>
      <c r="G49" s="6"/>
      <c r="H49" s="6"/>
      <c r="I49" s="6"/>
    </row>
    <row r="50" spans="1:9" x14ac:dyDescent="0.25">
      <c r="A50" s="1" t="s">
        <v>6</v>
      </c>
      <c r="B50" s="6">
        <f>STDEV(B48:D48)</f>
        <v>1.5908659302998337E-2</v>
      </c>
      <c r="C50" s="6"/>
      <c r="D50" s="6"/>
      <c r="G50" s="6"/>
      <c r="H50" s="6"/>
      <c r="I50" s="6"/>
    </row>
    <row r="52" spans="1:9" x14ac:dyDescent="0.25">
      <c r="A52" s="4" t="s">
        <v>39</v>
      </c>
    </row>
    <row r="53" spans="1:9" x14ac:dyDescent="0.25">
      <c r="B53" s="1" t="s">
        <v>22</v>
      </c>
      <c r="C53" s="1" t="s">
        <v>23</v>
      </c>
      <c r="D53" s="1" t="s">
        <v>24</v>
      </c>
    </row>
    <row r="54" spans="1:9" x14ac:dyDescent="0.25">
      <c r="A54" s="1" t="s">
        <v>26</v>
      </c>
      <c r="B54" s="1">
        <v>4706483</v>
      </c>
      <c r="C54" s="1">
        <v>4692481</v>
      </c>
      <c r="D54" s="1">
        <v>4606089</v>
      </c>
    </row>
    <row r="55" spans="1:9" x14ac:dyDescent="0.25">
      <c r="A55" s="1" t="s">
        <v>27</v>
      </c>
      <c r="B55" s="1">
        <v>1204795</v>
      </c>
      <c r="C55" s="1">
        <v>1198859</v>
      </c>
      <c r="D55" s="1">
        <v>1162963</v>
      </c>
    </row>
    <row r="56" spans="1:9" x14ac:dyDescent="0.25">
      <c r="B56" s="6">
        <f>(B54-B55)/B54</f>
        <v>0.74401373594677811</v>
      </c>
      <c r="C56" s="6">
        <f t="shared" ref="C56:D56" si="6">(C54-C55)/C54</f>
        <v>0.74451489521214897</v>
      </c>
      <c r="D56" s="6">
        <f t="shared" si="6"/>
        <v>0.74751616827204159</v>
      </c>
    </row>
    <row r="57" spans="1:9" x14ac:dyDescent="0.25">
      <c r="A57" s="1" t="s">
        <v>5</v>
      </c>
      <c r="B57" s="6">
        <f>AVERAGE(B56:D56)</f>
        <v>0.7453482664769896</v>
      </c>
      <c r="C57" s="6"/>
      <c r="D57" s="6"/>
    </row>
    <row r="58" spans="1:9" x14ac:dyDescent="0.25">
      <c r="A58" s="1" t="s">
        <v>6</v>
      </c>
      <c r="B58" s="6">
        <f>STDEV(B56:D56)</f>
        <v>1.8941063320360707E-3</v>
      </c>
      <c r="C58" s="6"/>
      <c r="D58" s="6"/>
    </row>
    <row r="59" spans="1:9" x14ac:dyDescent="0.25">
      <c r="B59" s="6"/>
      <c r="C59" s="6"/>
      <c r="D59" s="6"/>
      <c r="G59" s="6"/>
      <c r="H59" s="6"/>
      <c r="I59" s="6"/>
    </row>
    <row r="60" spans="1:9" x14ac:dyDescent="0.25">
      <c r="A60" s="4" t="s">
        <v>51</v>
      </c>
      <c r="G60" s="6"/>
      <c r="H60" s="6"/>
      <c r="I60" s="6"/>
    </row>
    <row r="61" spans="1:9" x14ac:dyDescent="0.25">
      <c r="B61" s="1" t="s">
        <v>22</v>
      </c>
      <c r="C61" s="1" t="s">
        <v>23</v>
      </c>
      <c r="D61" s="1" t="s">
        <v>24</v>
      </c>
      <c r="G61" s="6"/>
      <c r="H61" s="6"/>
      <c r="I61" s="6"/>
    </row>
    <row r="62" spans="1:9" x14ac:dyDescent="0.25">
      <c r="A62" s="1" t="s">
        <v>26</v>
      </c>
      <c r="B62" s="1">
        <v>2175183</v>
      </c>
      <c r="C62" s="1">
        <v>2123505</v>
      </c>
      <c r="D62" s="1">
        <v>2155839</v>
      </c>
      <c r="G62" s="6"/>
      <c r="H62" s="6"/>
      <c r="I62" s="6"/>
    </row>
    <row r="63" spans="1:9" x14ac:dyDescent="0.25">
      <c r="A63" s="1" t="s">
        <v>27</v>
      </c>
      <c r="B63" s="1">
        <v>1926008</v>
      </c>
      <c r="C63" s="1">
        <v>1907244</v>
      </c>
      <c r="D63" s="1">
        <v>1896123</v>
      </c>
      <c r="G63" s="6"/>
      <c r="H63" s="6"/>
      <c r="I63" s="6"/>
    </row>
    <row r="64" spans="1:9" x14ac:dyDescent="0.25">
      <c r="B64" s="6">
        <f>(B62-B63)/B62</f>
        <v>0.11455358008958327</v>
      </c>
      <c r="C64" s="6">
        <f t="shared" ref="C64:D64" si="7">(C62-C63)/C62</f>
        <v>0.10184153086524401</v>
      </c>
      <c r="D64" s="6">
        <f t="shared" si="7"/>
        <v>0.12047096281308577</v>
      </c>
      <c r="G64" s="6"/>
      <c r="H64" s="6"/>
      <c r="I64" s="6"/>
    </row>
    <row r="65" spans="1:9" x14ac:dyDescent="0.25">
      <c r="A65" s="1" t="s">
        <v>5</v>
      </c>
      <c r="B65" s="6">
        <f>AVERAGE(B64:D64)</f>
        <v>0.11228869125597102</v>
      </c>
      <c r="C65" s="6"/>
      <c r="D65" s="6"/>
      <c r="G65" s="6"/>
      <c r="H65" s="6"/>
      <c r="I65" s="6"/>
    </row>
    <row r="66" spans="1:9" x14ac:dyDescent="0.25">
      <c r="A66" s="1" t="s">
        <v>6</v>
      </c>
      <c r="B66" s="6">
        <f>STDEV(B64:D64)</f>
        <v>9.5189928430629064E-3</v>
      </c>
      <c r="C66" s="6"/>
      <c r="D66" s="6"/>
      <c r="G66" s="6"/>
      <c r="H66" s="6"/>
      <c r="I66" s="6"/>
    </row>
    <row r="67" spans="1:9" x14ac:dyDescent="0.25">
      <c r="B67" s="6"/>
      <c r="C67" s="6"/>
      <c r="D67" s="6"/>
      <c r="G67" s="6"/>
      <c r="H67" s="6"/>
      <c r="I67" s="6"/>
    </row>
    <row r="68" spans="1:9" x14ac:dyDescent="0.25">
      <c r="A68" s="4" t="s">
        <v>94</v>
      </c>
    </row>
    <row r="69" spans="1:9" x14ac:dyDescent="0.25">
      <c r="A69" s="4" t="s">
        <v>37</v>
      </c>
    </row>
    <row r="70" spans="1:9" x14ac:dyDescent="0.25">
      <c r="B70" s="1" t="s">
        <v>22</v>
      </c>
      <c r="C70" s="1" t="s">
        <v>23</v>
      </c>
      <c r="D70" s="1" t="s">
        <v>24</v>
      </c>
    </row>
    <row r="71" spans="1:9" x14ac:dyDescent="0.25">
      <c r="A71" s="1" t="s">
        <v>26</v>
      </c>
      <c r="B71" s="1">
        <v>1456999</v>
      </c>
      <c r="C71" s="1">
        <v>1425159</v>
      </c>
      <c r="D71" s="1">
        <v>1478864</v>
      </c>
    </row>
    <row r="72" spans="1:9" x14ac:dyDescent="0.25">
      <c r="A72" s="1" t="s">
        <v>28</v>
      </c>
      <c r="B72" s="1">
        <v>908458</v>
      </c>
      <c r="C72" s="1">
        <v>873196</v>
      </c>
      <c r="D72" s="1">
        <v>900915</v>
      </c>
    </row>
    <row r="73" spans="1:9" x14ac:dyDescent="0.25">
      <c r="B73" s="6">
        <f>(B71-B72)/B71</f>
        <v>0.37648687473361342</v>
      </c>
      <c r="C73" s="6">
        <f t="shared" ref="C73:D73" si="8">(C71-C72)/C71</f>
        <v>0.38729924169864555</v>
      </c>
      <c r="D73" s="6">
        <f t="shared" si="8"/>
        <v>0.39080605113113848</v>
      </c>
    </row>
    <row r="74" spans="1:9" x14ac:dyDescent="0.25">
      <c r="A74" s="1" t="s">
        <v>5</v>
      </c>
      <c r="B74" s="6">
        <f>AVERAGE(B73:D73)</f>
        <v>0.38486405585446581</v>
      </c>
      <c r="C74" s="6"/>
      <c r="D74" s="6"/>
    </row>
    <row r="75" spans="1:9" x14ac:dyDescent="0.25">
      <c r="A75" s="1" t="s">
        <v>6</v>
      </c>
      <c r="B75" s="6">
        <f>STDEV(B73:D73)</f>
        <v>7.4637323603964851E-3</v>
      </c>
      <c r="C75" s="6"/>
      <c r="D75" s="6"/>
    </row>
    <row r="76" spans="1:9" x14ac:dyDescent="0.25">
      <c r="B76" s="6"/>
      <c r="C76" s="6"/>
      <c r="D76" s="6"/>
    </row>
    <row r="77" spans="1:9" x14ac:dyDescent="0.25">
      <c r="A77" s="4" t="s">
        <v>38</v>
      </c>
      <c r="G77" s="6"/>
      <c r="H77" s="6"/>
      <c r="I77" s="6"/>
    </row>
    <row r="78" spans="1:9" x14ac:dyDescent="0.25">
      <c r="B78" s="1" t="s">
        <v>22</v>
      </c>
      <c r="C78" s="1" t="s">
        <v>23</v>
      </c>
      <c r="D78" s="1" t="s">
        <v>24</v>
      </c>
      <c r="G78" s="6"/>
      <c r="H78" s="6"/>
      <c r="I78" s="6"/>
    </row>
    <row r="79" spans="1:9" x14ac:dyDescent="0.25">
      <c r="A79" s="1" t="s">
        <v>26</v>
      </c>
      <c r="B79" s="1">
        <v>1881961</v>
      </c>
      <c r="C79" s="1">
        <v>1863105</v>
      </c>
      <c r="D79" s="1">
        <v>1861468</v>
      </c>
      <c r="G79" s="6"/>
      <c r="H79" s="6"/>
      <c r="I79" s="6"/>
    </row>
    <row r="80" spans="1:9" x14ac:dyDescent="0.25">
      <c r="A80" s="1" t="s">
        <v>28</v>
      </c>
      <c r="B80" s="1">
        <v>1492224</v>
      </c>
      <c r="C80" s="1">
        <v>1483277</v>
      </c>
      <c r="D80" s="1">
        <v>1467380</v>
      </c>
      <c r="G80" s="6"/>
      <c r="H80" s="6"/>
      <c r="I80" s="6"/>
    </row>
    <row r="81" spans="1:9" x14ac:dyDescent="0.25">
      <c r="B81" s="6">
        <f>(B79-B80)/B79</f>
        <v>0.20709090145863809</v>
      </c>
      <c r="C81" s="6">
        <f t="shared" ref="C81:D81" si="9">(C79-C80)/C79</f>
        <v>0.20386827366144153</v>
      </c>
      <c r="D81" s="6">
        <f t="shared" si="9"/>
        <v>0.21170817870626837</v>
      </c>
      <c r="G81" s="6"/>
      <c r="H81" s="6"/>
      <c r="I81" s="6"/>
    </row>
    <row r="82" spans="1:9" x14ac:dyDescent="0.25">
      <c r="A82" s="1" t="s">
        <v>5</v>
      </c>
      <c r="B82" s="6">
        <f>AVERAGE(B81:D81)</f>
        <v>0.20755578460878266</v>
      </c>
      <c r="C82" s="6"/>
      <c r="D82" s="6"/>
      <c r="G82" s="6"/>
      <c r="H82" s="6"/>
      <c r="I82" s="6"/>
    </row>
    <row r="83" spans="1:9" x14ac:dyDescent="0.25">
      <c r="A83" s="1" t="s">
        <v>6</v>
      </c>
      <c r="B83" s="6">
        <f>STDEV(B81:D81)</f>
        <v>3.9405729323845288E-3</v>
      </c>
      <c r="C83" s="6"/>
      <c r="D83" s="6"/>
      <c r="G83" s="6"/>
      <c r="H83" s="6"/>
      <c r="I83" s="6"/>
    </row>
    <row r="84" spans="1:9" x14ac:dyDescent="0.25">
      <c r="B84" s="6"/>
      <c r="C84" s="6"/>
      <c r="D84" s="6"/>
    </row>
    <row r="85" spans="1:9" x14ac:dyDescent="0.25">
      <c r="A85" s="4" t="s">
        <v>39</v>
      </c>
    </row>
    <row r="86" spans="1:9" x14ac:dyDescent="0.25">
      <c r="B86" s="1" t="s">
        <v>22</v>
      </c>
      <c r="C86" s="1" t="s">
        <v>23</v>
      </c>
      <c r="D86" s="1" t="s">
        <v>24</v>
      </c>
    </row>
    <row r="87" spans="1:9" x14ac:dyDescent="0.25">
      <c r="A87" s="1" t="s">
        <v>26</v>
      </c>
      <c r="B87" s="1">
        <v>4706483</v>
      </c>
      <c r="C87" s="1">
        <v>4692481</v>
      </c>
      <c r="D87" s="1">
        <v>4636089</v>
      </c>
    </row>
    <row r="88" spans="1:9" x14ac:dyDescent="0.25">
      <c r="A88" s="1" t="s">
        <v>28</v>
      </c>
      <c r="B88" s="1">
        <v>2256787</v>
      </c>
      <c r="C88" s="1">
        <v>2187619</v>
      </c>
      <c r="D88" s="1">
        <v>2219283</v>
      </c>
    </row>
    <row r="89" spans="1:9" x14ac:dyDescent="0.25">
      <c r="B89" s="6">
        <f>(B87-B88)/B87</f>
        <v>0.52049396545148474</v>
      </c>
      <c r="C89" s="6">
        <f t="shared" ref="C89:D89" si="10">(C87-C88)/C87</f>
        <v>0.53380333346048714</v>
      </c>
      <c r="D89" s="6">
        <f t="shared" si="10"/>
        <v>0.52130276187536517</v>
      </c>
    </row>
    <row r="90" spans="1:9" x14ac:dyDescent="0.25">
      <c r="A90" s="1" t="s">
        <v>5</v>
      </c>
      <c r="B90" s="6">
        <f>AVERAGE(B89:D89)</f>
        <v>0.52520002026244572</v>
      </c>
      <c r="C90" s="6"/>
      <c r="D90" s="6"/>
    </row>
    <row r="91" spans="1:9" x14ac:dyDescent="0.25">
      <c r="A91" s="1" t="s">
        <v>6</v>
      </c>
      <c r="B91" s="6">
        <f>STDEV(B89:D89)</f>
        <v>7.4616544011040977E-3</v>
      </c>
      <c r="C91" s="6"/>
      <c r="D91" s="6"/>
    </row>
    <row r="92" spans="1:9" x14ac:dyDescent="0.25">
      <c r="B92" s="6"/>
      <c r="C92" s="6"/>
      <c r="D92" s="6"/>
    </row>
    <row r="93" spans="1:9" x14ac:dyDescent="0.25">
      <c r="A93" s="4" t="s">
        <v>40</v>
      </c>
      <c r="G93" s="6"/>
      <c r="H93" s="6"/>
      <c r="I93" s="6"/>
    </row>
    <row r="94" spans="1:9" x14ac:dyDescent="0.25">
      <c r="B94" s="1" t="s">
        <v>22</v>
      </c>
      <c r="C94" s="1" t="s">
        <v>23</v>
      </c>
      <c r="D94" s="1" t="s">
        <v>24</v>
      </c>
      <c r="G94" s="6"/>
      <c r="H94" s="6"/>
      <c r="I94" s="6"/>
    </row>
    <row r="95" spans="1:9" x14ac:dyDescent="0.25">
      <c r="A95" s="1" t="s">
        <v>26</v>
      </c>
      <c r="B95" s="1">
        <v>2175183</v>
      </c>
      <c r="C95" s="1">
        <v>2123505</v>
      </c>
      <c r="D95" s="1">
        <v>2155839</v>
      </c>
      <c r="G95" s="6"/>
      <c r="H95" s="6"/>
      <c r="I95" s="6"/>
    </row>
    <row r="96" spans="1:9" x14ac:dyDescent="0.25">
      <c r="A96" s="1" t="s">
        <v>28</v>
      </c>
      <c r="B96" s="1">
        <v>2053515</v>
      </c>
      <c r="C96" s="1">
        <v>2004279</v>
      </c>
      <c r="D96" s="1">
        <v>2027383</v>
      </c>
      <c r="G96" s="6"/>
      <c r="H96" s="6"/>
      <c r="I96" s="6"/>
    </row>
    <row r="97" spans="1:9" x14ac:dyDescent="0.25">
      <c r="B97" s="6">
        <f>(B95-B96)/B95</f>
        <v>5.5934604122963444E-2</v>
      </c>
      <c r="C97" s="6">
        <f t="shared" ref="C97:D97" si="11">(C95-C96)/C95</f>
        <v>5.6145853200251471E-2</v>
      </c>
      <c r="D97" s="6">
        <f t="shared" si="11"/>
        <v>5.9585154550038294E-2</v>
      </c>
      <c r="G97" s="6"/>
      <c r="H97" s="6"/>
      <c r="I97" s="6"/>
    </row>
    <row r="98" spans="1:9" x14ac:dyDescent="0.25">
      <c r="A98" s="1" t="s">
        <v>5</v>
      </c>
      <c r="B98" s="6">
        <f>AVERAGE(B97:D97)</f>
        <v>5.7221870624417741E-2</v>
      </c>
      <c r="C98" s="6"/>
      <c r="D98" s="6"/>
      <c r="G98" s="6"/>
      <c r="H98" s="6"/>
      <c r="I98" s="6"/>
    </row>
    <row r="99" spans="1:9" x14ac:dyDescent="0.25">
      <c r="A99" s="1" t="s">
        <v>6</v>
      </c>
      <c r="B99" s="6">
        <f>STDEV(B97:D97)</f>
        <v>2.0493876470756203E-3</v>
      </c>
      <c r="C99" s="6"/>
      <c r="D99" s="6"/>
      <c r="G99" s="6"/>
      <c r="H99" s="6"/>
      <c r="I99" s="6"/>
    </row>
    <row r="100" spans="1:9" x14ac:dyDescent="0.25">
      <c r="B100" s="6"/>
      <c r="C100" s="6"/>
      <c r="D100" s="6"/>
    </row>
    <row r="101" spans="1:9" x14ac:dyDescent="0.25">
      <c r="A101" s="4" t="s">
        <v>35</v>
      </c>
    </row>
    <row r="102" spans="1:9" x14ac:dyDescent="0.25">
      <c r="A102" s="4" t="s">
        <v>36</v>
      </c>
    </row>
    <row r="103" spans="1:9" x14ac:dyDescent="0.25">
      <c r="A103" s="4" t="s">
        <v>37</v>
      </c>
    </row>
    <row r="104" spans="1:9" x14ac:dyDescent="0.25">
      <c r="B104" s="1" t="s">
        <v>22</v>
      </c>
      <c r="C104" s="1" t="s">
        <v>23</v>
      </c>
      <c r="D104" s="1" t="s">
        <v>24</v>
      </c>
    </row>
    <row r="105" spans="1:9" x14ac:dyDescent="0.25">
      <c r="A105" s="1" t="s">
        <v>26</v>
      </c>
      <c r="B105" s="1">
        <v>1456999</v>
      </c>
      <c r="C105" s="1">
        <v>1425159</v>
      </c>
      <c r="D105" s="1">
        <v>1478864</v>
      </c>
    </row>
    <row r="106" spans="1:9" x14ac:dyDescent="0.25">
      <c r="A106" s="1" t="s">
        <v>41</v>
      </c>
      <c r="B106" s="1">
        <v>1264364</v>
      </c>
      <c r="C106" s="1">
        <v>1238871</v>
      </c>
      <c r="D106" s="1">
        <v>1281354</v>
      </c>
    </row>
    <row r="107" spans="1:9" x14ac:dyDescent="0.25">
      <c r="B107" s="6">
        <f>(B105-B106)/B105</f>
        <v>0.1322135430429259</v>
      </c>
      <c r="C107" s="6">
        <f t="shared" ref="C107:D107" si="12">(C105-C106)/C105</f>
        <v>0.13071383614038853</v>
      </c>
      <c r="D107" s="6">
        <f t="shared" si="12"/>
        <v>0.1335552153544883</v>
      </c>
    </row>
    <row r="108" spans="1:9" x14ac:dyDescent="0.25">
      <c r="A108" s="1" t="s">
        <v>5</v>
      </c>
      <c r="B108" s="6">
        <f>AVERAGE(B107:D107)</f>
        <v>0.13216086484593426</v>
      </c>
      <c r="C108" s="6"/>
      <c r="D108" s="6"/>
    </row>
    <row r="109" spans="1:9" x14ac:dyDescent="0.25">
      <c r="A109" s="1" t="s">
        <v>6</v>
      </c>
      <c r="B109" s="6">
        <f>STDEV(B107:D107)</f>
        <v>1.4214218951135783E-3</v>
      </c>
      <c r="C109" s="6"/>
      <c r="D109" s="6"/>
    </row>
    <row r="110" spans="1:9" x14ac:dyDescent="0.25">
      <c r="B110" s="6"/>
      <c r="C110" s="6"/>
      <c r="D110" s="6"/>
      <c r="G110" s="6"/>
      <c r="H110" s="6"/>
      <c r="I110" s="6"/>
    </row>
    <row r="111" spans="1:9" x14ac:dyDescent="0.25">
      <c r="A111" s="4" t="s">
        <v>38</v>
      </c>
      <c r="G111" s="6"/>
      <c r="H111" s="6"/>
      <c r="I111" s="6"/>
    </row>
    <row r="112" spans="1:9" x14ac:dyDescent="0.25">
      <c r="B112" s="1" t="s">
        <v>22</v>
      </c>
      <c r="C112" s="1" t="s">
        <v>23</v>
      </c>
      <c r="D112" s="1" t="s">
        <v>24</v>
      </c>
      <c r="G112" s="6"/>
      <c r="H112" s="6"/>
      <c r="I112" s="6"/>
    </row>
    <row r="113" spans="1:9" x14ac:dyDescent="0.25">
      <c r="A113" s="1" t="s">
        <v>26</v>
      </c>
      <c r="B113" s="1">
        <v>1881961</v>
      </c>
      <c r="C113" s="1">
        <v>1863105</v>
      </c>
      <c r="D113" s="1">
        <v>1861468</v>
      </c>
      <c r="G113" s="6"/>
      <c r="H113" s="6"/>
      <c r="I113" s="6"/>
    </row>
    <row r="114" spans="1:9" x14ac:dyDescent="0.25">
      <c r="A114" s="1" t="s">
        <v>41</v>
      </c>
      <c r="B114" s="1">
        <v>1725506</v>
      </c>
      <c r="C114" s="1">
        <v>1696782</v>
      </c>
      <c r="D114" s="1">
        <v>1706728</v>
      </c>
      <c r="G114" s="6"/>
      <c r="H114" s="6"/>
      <c r="I114" s="6"/>
    </row>
    <row r="115" spans="1:9" x14ac:dyDescent="0.25">
      <c r="B115" s="6">
        <f>(B113-B114)/B113</f>
        <v>8.3134028813562022E-2</v>
      </c>
      <c r="C115" s="6">
        <f t="shared" ref="C115:D115" si="13">(C113-C114)/C113</f>
        <v>8.927194119494071E-2</v>
      </c>
      <c r="D115" s="6">
        <f t="shared" si="13"/>
        <v>8.3127939884005533E-2</v>
      </c>
      <c r="G115" s="6"/>
      <c r="H115" s="6"/>
      <c r="I115" s="6"/>
    </row>
    <row r="116" spans="1:9" x14ac:dyDescent="0.25">
      <c r="A116" s="1" t="s">
        <v>5</v>
      </c>
      <c r="B116" s="6">
        <f>AVERAGE(B115:D115)</f>
        <v>8.5177969964169417E-2</v>
      </c>
      <c r="C116" s="6"/>
      <c r="D116" s="6"/>
      <c r="G116" s="6"/>
      <c r="H116" s="6"/>
      <c r="I116" s="6"/>
    </row>
    <row r="117" spans="1:9" x14ac:dyDescent="0.25">
      <c r="A117" s="1" t="s">
        <v>6</v>
      </c>
      <c r="B117" s="6">
        <f>STDEV(B115:D115)</f>
        <v>3.5454843953334528E-3</v>
      </c>
      <c r="C117" s="6"/>
      <c r="D117" s="6"/>
      <c r="G117" s="6"/>
      <c r="H117" s="6"/>
      <c r="I117" s="6"/>
    </row>
    <row r="119" spans="1:9" x14ac:dyDescent="0.25">
      <c r="A119" s="4" t="s">
        <v>39</v>
      </c>
    </row>
    <row r="120" spans="1:9" x14ac:dyDescent="0.25">
      <c r="B120" s="1" t="s">
        <v>22</v>
      </c>
      <c r="C120" s="1" t="s">
        <v>23</v>
      </c>
      <c r="D120" s="1" t="s">
        <v>24</v>
      </c>
    </row>
    <row r="121" spans="1:9" x14ac:dyDescent="0.25">
      <c r="A121" s="1" t="s">
        <v>26</v>
      </c>
      <c r="B121" s="1">
        <v>4706483</v>
      </c>
      <c r="C121" s="1">
        <v>4692481</v>
      </c>
      <c r="D121" s="1">
        <v>4606089</v>
      </c>
    </row>
    <row r="122" spans="1:9" x14ac:dyDescent="0.25">
      <c r="A122" s="1" t="s">
        <v>41</v>
      </c>
      <c r="B122" s="1">
        <v>3976479</v>
      </c>
      <c r="C122" s="1">
        <v>3972978</v>
      </c>
      <c r="D122" s="1">
        <v>3903700</v>
      </c>
    </row>
    <row r="123" spans="1:9" x14ac:dyDescent="0.25">
      <c r="B123" s="6">
        <f>(B121-B122)/B121</f>
        <v>0.15510605265120472</v>
      </c>
      <c r="C123" s="6">
        <f t="shared" ref="C123:D123" si="14">(C121-C122)/C121</f>
        <v>0.15333104172398354</v>
      </c>
      <c r="D123" s="6">
        <f t="shared" si="14"/>
        <v>0.1524914086549348</v>
      </c>
    </row>
    <row r="124" spans="1:9" x14ac:dyDescent="0.25">
      <c r="A124" s="1" t="s">
        <v>5</v>
      </c>
      <c r="B124" s="6">
        <f>AVERAGE(B123:D123)</f>
        <v>0.15364283434337436</v>
      </c>
      <c r="C124" s="6"/>
      <c r="D124" s="6"/>
    </row>
    <row r="125" spans="1:9" x14ac:dyDescent="0.25">
      <c r="A125" s="1" t="s">
        <v>6</v>
      </c>
      <c r="B125" s="6">
        <f>STDEV(B123:D123)</f>
        <v>1.3349163962351846E-3</v>
      </c>
      <c r="C125" s="6"/>
      <c r="D125" s="6"/>
    </row>
    <row r="126" spans="1:9" x14ac:dyDescent="0.25">
      <c r="B126" s="6"/>
      <c r="C126" s="6"/>
      <c r="D126" s="6"/>
      <c r="G126" s="6"/>
      <c r="H126" s="6"/>
      <c r="I126" s="6"/>
    </row>
    <row r="127" spans="1:9" x14ac:dyDescent="0.25">
      <c r="A127" s="4" t="s">
        <v>40</v>
      </c>
      <c r="G127" s="6"/>
      <c r="H127" s="6"/>
      <c r="I127" s="6"/>
    </row>
    <row r="128" spans="1:9" x14ac:dyDescent="0.25">
      <c r="B128" s="1" t="s">
        <v>22</v>
      </c>
      <c r="C128" s="1" t="s">
        <v>23</v>
      </c>
      <c r="D128" s="1" t="s">
        <v>24</v>
      </c>
      <c r="G128" s="6"/>
      <c r="H128" s="6"/>
      <c r="I128" s="6"/>
    </row>
    <row r="129" spans="1:9" x14ac:dyDescent="0.25">
      <c r="A129" s="1" t="s">
        <v>26</v>
      </c>
      <c r="B129" s="1">
        <v>2175183</v>
      </c>
      <c r="C129" s="1">
        <v>2123505</v>
      </c>
      <c r="D129" s="1">
        <v>2155839</v>
      </c>
      <c r="G129" s="6"/>
      <c r="H129" s="6"/>
      <c r="I129" s="6"/>
    </row>
    <row r="130" spans="1:9" x14ac:dyDescent="0.25">
      <c r="A130" s="1" t="s">
        <v>41</v>
      </c>
      <c r="B130" s="1">
        <v>2092156</v>
      </c>
      <c r="C130" s="1">
        <v>2051774</v>
      </c>
      <c r="D130" s="1">
        <v>2076104</v>
      </c>
      <c r="G130" s="6"/>
      <c r="H130" s="6"/>
      <c r="I130" s="6"/>
    </row>
    <row r="131" spans="1:9" x14ac:dyDescent="0.25">
      <c r="B131" s="6">
        <f>(B129-B130)/B129</f>
        <v>3.8170121778259576E-2</v>
      </c>
      <c r="C131" s="6">
        <f t="shared" ref="C131:D131" si="15">(C129-C130)/C129</f>
        <v>3.3779529598470456E-2</v>
      </c>
      <c r="D131" s="6">
        <f t="shared" si="15"/>
        <v>3.6985600501707225E-2</v>
      </c>
      <c r="G131" s="6"/>
      <c r="H131" s="6"/>
      <c r="I131" s="6"/>
    </row>
    <row r="132" spans="1:9" x14ac:dyDescent="0.25">
      <c r="A132" s="1" t="s">
        <v>5</v>
      </c>
      <c r="B132" s="6">
        <f>AVERAGE(B131:D131)</f>
        <v>3.6311750626145757E-2</v>
      </c>
      <c r="C132" s="6"/>
      <c r="D132" s="6"/>
      <c r="G132" s="6"/>
      <c r="H132" s="6"/>
      <c r="I132" s="6"/>
    </row>
    <row r="133" spans="1:9" x14ac:dyDescent="0.25">
      <c r="A133" s="1" t="s">
        <v>6</v>
      </c>
      <c r="B133" s="6">
        <f>STDEV(B131:D131)</f>
        <v>2.2715369606066292E-3</v>
      </c>
      <c r="C133" s="6"/>
      <c r="D133" s="6"/>
      <c r="G133" s="6"/>
      <c r="H133" s="6"/>
      <c r="I133" s="6"/>
    </row>
    <row r="135" spans="1:9" x14ac:dyDescent="0.25">
      <c r="A135" s="4" t="s">
        <v>42</v>
      </c>
    </row>
    <row r="136" spans="1:9" x14ac:dyDescent="0.25">
      <c r="A136" s="4" t="s">
        <v>37</v>
      </c>
    </row>
    <row r="137" spans="1:9" x14ac:dyDescent="0.25">
      <c r="B137" s="1" t="s">
        <v>22</v>
      </c>
      <c r="C137" s="1" t="s">
        <v>23</v>
      </c>
      <c r="D137" s="1" t="s">
        <v>24</v>
      </c>
    </row>
    <row r="138" spans="1:9" x14ac:dyDescent="0.25">
      <c r="A138" s="1" t="s">
        <v>26</v>
      </c>
      <c r="B138" s="1">
        <v>1456999</v>
      </c>
      <c r="C138" s="1">
        <v>1425159</v>
      </c>
      <c r="D138" s="1">
        <v>1478864</v>
      </c>
    </row>
    <row r="139" spans="1:9" x14ac:dyDescent="0.25">
      <c r="A139" s="1" t="s">
        <v>41</v>
      </c>
      <c r="B139" s="1">
        <v>1306409</v>
      </c>
      <c r="C139" s="1">
        <v>1278014</v>
      </c>
      <c r="D139" s="1">
        <v>1317843</v>
      </c>
    </row>
    <row r="140" spans="1:9" x14ac:dyDescent="0.25">
      <c r="B140" s="6">
        <f>(B138-B139)/B138</f>
        <v>0.10335628233101052</v>
      </c>
      <c r="C140" s="6">
        <f t="shared" ref="C140:D140" si="16">(C138-C139)/C138</f>
        <v>0.10324812880527716</v>
      </c>
      <c r="D140" s="6">
        <f t="shared" si="16"/>
        <v>0.10888154691709312</v>
      </c>
    </row>
    <row r="141" spans="1:9" x14ac:dyDescent="0.25">
      <c r="A141" s="1" t="s">
        <v>5</v>
      </c>
      <c r="B141" s="6">
        <f>AVERAGE(B140:D140)</f>
        <v>0.1051619860177936</v>
      </c>
      <c r="C141" s="6"/>
      <c r="D141" s="6"/>
    </row>
    <row r="142" spans="1:9" x14ac:dyDescent="0.25">
      <c r="A142" s="1" t="s">
        <v>6</v>
      </c>
      <c r="B142" s="6">
        <f>STDEV(B140:D140)</f>
        <v>3.2216881070303086E-3</v>
      </c>
      <c r="C142" s="6"/>
      <c r="D142" s="6"/>
    </row>
    <row r="143" spans="1:9" x14ac:dyDescent="0.25">
      <c r="B143" s="6"/>
      <c r="C143" s="6"/>
      <c r="D143" s="6"/>
    </row>
    <row r="144" spans="1:9" x14ac:dyDescent="0.25">
      <c r="A144" s="4" t="s">
        <v>38</v>
      </c>
      <c r="G144" s="6"/>
      <c r="H144" s="6"/>
      <c r="I144" s="6"/>
    </row>
    <row r="145" spans="1:9" x14ac:dyDescent="0.25">
      <c r="B145" s="1" t="s">
        <v>22</v>
      </c>
      <c r="C145" s="1" t="s">
        <v>23</v>
      </c>
      <c r="D145" s="1" t="s">
        <v>24</v>
      </c>
      <c r="G145" s="6"/>
      <c r="H145" s="6"/>
      <c r="I145" s="6"/>
    </row>
    <row r="146" spans="1:9" x14ac:dyDescent="0.25">
      <c r="A146" s="1" t="s">
        <v>26</v>
      </c>
      <c r="B146" s="1">
        <v>1881961</v>
      </c>
      <c r="C146" s="1">
        <v>1863105</v>
      </c>
      <c r="D146" s="1">
        <v>1861468</v>
      </c>
      <c r="G146" s="6"/>
      <c r="H146" s="6"/>
      <c r="I146" s="6"/>
    </row>
    <row r="147" spans="1:9" x14ac:dyDescent="0.25">
      <c r="A147" s="1" t="s">
        <v>41</v>
      </c>
      <c r="B147" s="1">
        <v>1763175</v>
      </c>
      <c r="C147" s="1">
        <v>1748247</v>
      </c>
      <c r="D147" s="1">
        <v>1742030</v>
      </c>
      <c r="G147" s="6"/>
      <c r="H147" s="6"/>
      <c r="I147" s="6"/>
    </row>
    <row r="148" spans="1:9" x14ac:dyDescent="0.25">
      <c r="B148" s="6">
        <f>(B146-B147)/B146</f>
        <v>6.3118204893725216E-2</v>
      </c>
      <c r="C148" s="6">
        <f t="shared" ref="C148:D148" si="17">(C146-C147)/C146</f>
        <v>6.164869934866795E-2</v>
      </c>
      <c r="D148" s="6">
        <f t="shared" si="17"/>
        <v>6.4163337752784363E-2</v>
      </c>
      <c r="G148" s="6"/>
      <c r="H148" s="6"/>
      <c r="I148" s="6"/>
    </row>
    <row r="149" spans="1:9" x14ac:dyDescent="0.25">
      <c r="A149" s="1" t="s">
        <v>5</v>
      </c>
      <c r="B149" s="6">
        <f>AVERAGE(B148:C148)</f>
        <v>6.2383452121196586E-2</v>
      </c>
      <c r="C149" s="6"/>
      <c r="D149" s="6"/>
      <c r="G149" s="6"/>
      <c r="H149" s="6"/>
      <c r="I149" s="6"/>
    </row>
    <row r="150" spans="1:9" x14ac:dyDescent="0.25">
      <c r="A150" s="1" t="s">
        <v>6</v>
      </c>
      <c r="B150" s="6">
        <f>STDEV(B148:D148)</f>
        <v>1.2632732314307111E-3</v>
      </c>
      <c r="C150" s="6"/>
      <c r="D150" s="6"/>
      <c r="G150" s="6"/>
      <c r="H150" s="6"/>
      <c r="I150" s="6"/>
    </row>
    <row r="151" spans="1:9" x14ac:dyDescent="0.25">
      <c r="B151" s="6"/>
      <c r="C151" s="6"/>
      <c r="D151" s="6"/>
    </row>
    <row r="152" spans="1:9" x14ac:dyDescent="0.25">
      <c r="A152" s="4" t="s">
        <v>39</v>
      </c>
    </row>
    <row r="153" spans="1:9" x14ac:dyDescent="0.25">
      <c r="B153" s="1" t="s">
        <v>22</v>
      </c>
      <c r="C153" s="1" t="s">
        <v>23</v>
      </c>
      <c r="D153" s="1" t="s">
        <v>24</v>
      </c>
    </row>
    <row r="154" spans="1:9" x14ac:dyDescent="0.25">
      <c r="A154" s="1" t="s">
        <v>26</v>
      </c>
      <c r="B154" s="1">
        <v>4706483</v>
      </c>
      <c r="C154" s="1">
        <v>4692481</v>
      </c>
      <c r="D154" s="1">
        <v>4606089</v>
      </c>
    </row>
    <row r="155" spans="1:9" x14ac:dyDescent="0.25">
      <c r="A155" s="1" t="s">
        <v>41</v>
      </c>
      <c r="B155" s="1">
        <v>4078412</v>
      </c>
      <c r="C155" s="1">
        <v>4093920</v>
      </c>
      <c r="D155" s="1">
        <v>4038168</v>
      </c>
    </row>
    <row r="156" spans="1:9" x14ac:dyDescent="0.25">
      <c r="B156" s="6">
        <f>(B154-B155)/B154</f>
        <v>0.13344805452394071</v>
      </c>
      <c r="C156" s="6">
        <f t="shared" ref="C156:D156" si="18">(C154-C155)/C154</f>
        <v>0.12755746906593762</v>
      </c>
      <c r="D156" s="6">
        <f t="shared" si="18"/>
        <v>0.12329787809136993</v>
      </c>
    </row>
    <row r="157" spans="1:9" x14ac:dyDescent="0.25">
      <c r="A157" s="1" t="s">
        <v>5</v>
      </c>
      <c r="B157" s="6">
        <f>AVERAGE(B156:D156)</f>
        <v>0.12810113389374941</v>
      </c>
      <c r="C157" s="6"/>
      <c r="D157" s="6"/>
    </row>
    <row r="158" spans="1:9" x14ac:dyDescent="0.25">
      <c r="A158" s="1" t="s">
        <v>6</v>
      </c>
      <c r="B158" s="6">
        <f>STDEV(B156:D156)</f>
        <v>5.0968813000528621E-3</v>
      </c>
      <c r="C158" s="6"/>
      <c r="D158" s="6"/>
    </row>
    <row r="159" spans="1:9" x14ac:dyDescent="0.25">
      <c r="B159" s="6"/>
      <c r="C159" s="6"/>
      <c r="D159" s="6"/>
      <c r="G159" s="6"/>
      <c r="H159" s="6"/>
      <c r="I159" s="6"/>
    </row>
    <row r="160" spans="1:9" x14ac:dyDescent="0.25">
      <c r="A160" s="4" t="s">
        <v>40</v>
      </c>
      <c r="G160" s="6"/>
      <c r="H160" s="6"/>
      <c r="I160" s="6"/>
    </row>
    <row r="161" spans="1:9" x14ac:dyDescent="0.25">
      <c r="B161" s="1" t="s">
        <v>22</v>
      </c>
      <c r="C161" s="1" t="s">
        <v>23</v>
      </c>
      <c r="D161" s="1" t="s">
        <v>24</v>
      </c>
      <c r="G161" s="6"/>
      <c r="H161" s="6"/>
      <c r="I161" s="6"/>
    </row>
    <row r="162" spans="1:9" x14ac:dyDescent="0.25">
      <c r="A162" s="1" t="s">
        <v>26</v>
      </c>
      <c r="B162" s="1">
        <v>2175183</v>
      </c>
      <c r="C162" s="1">
        <v>2123505</v>
      </c>
      <c r="D162" s="1">
        <v>2155839</v>
      </c>
      <c r="G162" s="6"/>
      <c r="H162" s="6"/>
      <c r="I162" s="6"/>
    </row>
    <row r="163" spans="1:9" x14ac:dyDescent="0.25">
      <c r="A163" s="1" t="s">
        <v>41</v>
      </c>
      <c r="B163" s="1">
        <v>2119546</v>
      </c>
      <c r="C163" s="1">
        <v>2072733</v>
      </c>
      <c r="D163" s="1">
        <v>2098130</v>
      </c>
      <c r="G163" s="6"/>
      <c r="H163" s="6"/>
      <c r="I163" s="6"/>
    </row>
    <row r="164" spans="1:9" x14ac:dyDescent="0.25">
      <c r="B164" s="6">
        <f>(B162-B163)/B162</f>
        <v>2.5578077798511664E-2</v>
      </c>
      <c r="C164" s="6">
        <f t="shared" ref="C164:D164" si="19">(C162-C163)/C162</f>
        <v>2.3909526937775046E-2</v>
      </c>
      <c r="D164" s="6">
        <f t="shared" si="19"/>
        <v>2.6768696549232109E-2</v>
      </c>
      <c r="G164" s="6"/>
      <c r="H164" s="6"/>
      <c r="I164" s="6"/>
    </row>
    <row r="165" spans="1:9" x14ac:dyDescent="0.25">
      <c r="A165" s="1" t="s">
        <v>5</v>
      </c>
      <c r="B165" s="6">
        <f>AVERAGE(B164:D164)</f>
        <v>2.5418767095172937E-2</v>
      </c>
      <c r="C165" s="6"/>
      <c r="D165" s="6"/>
      <c r="G165" s="6"/>
      <c r="H165" s="6"/>
      <c r="I165" s="6"/>
    </row>
    <row r="166" spans="1:9" x14ac:dyDescent="0.25">
      <c r="A166" s="1" t="s">
        <v>6</v>
      </c>
      <c r="B166" s="6">
        <f>STDEV(B164:D164)</f>
        <v>1.4362268768960543E-3</v>
      </c>
      <c r="C166" s="6"/>
      <c r="D166" s="6"/>
      <c r="G166" s="6"/>
      <c r="H166" s="6"/>
      <c r="I166" s="6"/>
    </row>
    <row r="168" spans="1:9" x14ac:dyDescent="0.25">
      <c r="A168" s="4" t="s">
        <v>43</v>
      </c>
    </row>
    <row r="169" spans="1:9" x14ac:dyDescent="0.25">
      <c r="A169" s="4" t="s">
        <v>37</v>
      </c>
    </row>
    <row r="170" spans="1:9" x14ac:dyDescent="0.25">
      <c r="B170" s="1" t="s">
        <v>22</v>
      </c>
      <c r="C170" s="1" t="s">
        <v>23</v>
      </c>
      <c r="D170" s="1" t="s">
        <v>24</v>
      </c>
    </row>
    <row r="171" spans="1:9" x14ac:dyDescent="0.25">
      <c r="A171" s="1" t="s">
        <v>26</v>
      </c>
      <c r="B171" s="1">
        <v>1456999</v>
      </c>
      <c r="C171" s="1">
        <v>1425159</v>
      </c>
      <c r="D171" s="1">
        <v>1478864</v>
      </c>
    </row>
    <row r="172" spans="1:9" x14ac:dyDescent="0.25">
      <c r="A172" s="1" t="s">
        <v>41</v>
      </c>
      <c r="B172" s="1">
        <v>1343998</v>
      </c>
      <c r="C172" s="1">
        <v>1314323</v>
      </c>
      <c r="D172" s="1">
        <v>1362824</v>
      </c>
    </row>
    <row r="173" spans="1:9" x14ac:dyDescent="0.25">
      <c r="B173" s="6">
        <f>(B171-B172)/B171</f>
        <v>7.7557362771010829E-2</v>
      </c>
      <c r="C173" s="6">
        <f t="shared" ref="C173:D173" si="20">(C171-C172)/C171</f>
        <v>7.7770971519669038E-2</v>
      </c>
      <c r="D173" s="6">
        <f t="shared" si="20"/>
        <v>7.8465633080526676E-2</v>
      </c>
    </row>
    <row r="174" spans="1:9" x14ac:dyDescent="0.25">
      <c r="A174" s="1" t="s">
        <v>5</v>
      </c>
      <c r="B174" s="6">
        <f>AVERAGE(B173:D173)</f>
        <v>7.7931322457068852E-2</v>
      </c>
      <c r="C174" s="6"/>
      <c r="D174" s="6"/>
    </row>
    <row r="175" spans="1:9" x14ac:dyDescent="0.25">
      <c r="A175" s="1" t="s">
        <v>6</v>
      </c>
      <c r="B175" s="6">
        <f>STDEV(B173:D173)</f>
        <v>4.7489267853984755E-4</v>
      </c>
      <c r="C175" s="6"/>
      <c r="D175" s="6"/>
    </row>
    <row r="176" spans="1:9" x14ac:dyDescent="0.25">
      <c r="B176" s="6"/>
      <c r="C176" s="6"/>
      <c r="D176" s="6"/>
      <c r="G176" s="6"/>
      <c r="H176" s="6"/>
      <c r="I176" s="6"/>
    </row>
    <row r="177" spans="1:9" x14ac:dyDescent="0.25">
      <c r="A177" s="4" t="s">
        <v>38</v>
      </c>
      <c r="G177" s="6"/>
      <c r="H177" s="6"/>
      <c r="I177" s="6"/>
    </row>
    <row r="178" spans="1:9" x14ac:dyDescent="0.25">
      <c r="B178" s="1" t="s">
        <v>22</v>
      </c>
      <c r="C178" s="1" t="s">
        <v>23</v>
      </c>
      <c r="D178" s="1" t="s">
        <v>24</v>
      </c>
      <c r="G178" s="6"/>
      <c r="H178" s="6"/>
      <c r="I178" s="6"/>
    </row>
    <row r="179" spans="1:9" x14ac:dyDescent="0.25">
      <c r="A179" s="1" t="s">
        <v>26</v>
      </c>
      <c r="B179" s="1">
        <v>1881961</v>
      </c>
      <c r="C179" s="1">
        <v>1863105</v>
      </c>
      <c r="D179" s="1">
        <v>1861468</v>
      </c>
      <c r="G179" s="6"/>
      <c r="H179" s="6"/>
      <c r="I179" s="6"/>
    </row>
    <row r="180" spans="1:9" x14ac:dyDescent="0.25">
      <c r="A180" s="1" t="s">
        <v>41</v>
      </c>
      <c r="B180" s="1">
        <v>1794215</v>
      </c>
      <c r="C180" s="1">
        <v>1776915</v>
      </c>
      <c r="D180" s="1">
        <v>1776201</v>
      </c>
      <c r="G180" s="6"/>
      <c r="H180" s="6"/>
      <c r="I180" s="6"/>
    </row>
    <row r="181" spans="1:9" x14ac:dyDescent="0.25">
      <c r="B181" s="6">
        <f>(B179-B180)/B179</f>
        <v>4.6624770651464087E-2</v>
      </c>
      <c r="C181" s="6">
        <f t="shared" ref="C181:D181" si="21">(C179-C180)/C179</f>
        <v>4.6261482847182525E-2</v>
      </c>
      <c r="D181" s="6">
        <f t="shared" si="21"/>
        <v>4.5806320602879015E-2</v>
      </c>
      <c r="G181" s="6"/>
      <c r="H181" s="6"/>
      <c r="I181" s="6"/>
    </row>
    <row r="182" spans="1:9" x14ac:dyDescent="0.25">
      <c r="A182" s="1" t="s">
        <v>5</v>
      </c>
      <c r="B182" s="6">
        <f>AVERAGE(B181:D181)</f>
        <v>4.623085803384188E-2</v>
      </c>
      <c r="C182" s="6"/>
      <c r="D182" s="6"/>
      <c r="G182" s="6"/>
      <c r="H182" s="6"/>
      <c r="I182" s="6"/>
    </row>
    <row r="183" spans="1:9" x14ac:dyDescent="0.25">
      <c r="A183" s="1" t="s">
        <v>6</v>
      </c>
      <c r="B183" s="6">
        <f>STDEV(B181:D181)</f>
        <v>4.1008356453452118E-4</v>
      </c>
      <c r="C183" s="6"/>
      <c r="D183" s="6"/>
      <c r="G183" s="6"/>
      <c r="H183" s="6"/>
      <c r="I183" s="6"/>
    </row>
    <row r="184" spans="1:9" x14ac:dyDescent="0.25">
      <c r="B184" s="6"/>
      <c r="C184" s="6"/>
      <c r="D184" s="6"/>
      <c r="G184" s="6"/>
      <c r="H184" s="6"/>
      <c r="I184" s="6"/>
    </row>
    <row r="185" spans="1:9" x14ac:dyDescent="0.25">
      <c r="A185" s="4" t="s">
        <v>39</v>
      </c>
    </row>
    <row r="186" spans="1:9" x14ac:dyDescent="0.25">
      <c r="B186" s="1" t="s">
        <v>22</v>
      </c>
      <c r="C186" s="1" t="s">
        <v>23</v>
      </c>
      <c r="D186" s="1" t="s">
        <v>24</v>
      </c>
    </row>
    <row r="187" spans="1:9" x14ac:dyDescent="0.25">
      <c r="A187" s="1" t="s">
        <v>26</v>
      </c>
      <c r="B187" s="1">
        <v>4706483</v>
      </c>
      <c r="C187" s="1">
        <v>4692481</v>
      </c>
      <c r="D187" s="1">
        <v>4606089</v>
      </c>
    </row>
    <row r="188" spans="1:9" x14ac:dyDescent="0.25">
      <c r="A188" s="1" t="s">
        <v>41</v>
      </c>
      <c r="B188" s="1">
        <v>4216099</v>
      </c>
      <c r="C188" s="1">
        <v>4252962</v>
      </c>
      <c r="D188" s="1">
        <v>4192541</v>
      </c>
    </row>
    <row r="189" spans="1:9" x14ac:dyDescent="0.25">
      <c r="B189" s="6">
        <f>(B187-B188)/B187</f>
        <v>0.1041933010275401</v>
      </c>
      <c r="C189" s="6">
        <f t="shared" ref="C189:D189" si="22">(C187-C188)/C187</f>
        <v>9.3664524161099424E-2</v>
      </c>
      <c r="D189" s="6">
        <f t="shared" si="22"/>
        <v>8.9782893904134284E-2</v>
      </c>
    </row>
    <row r="190" spans="1:9" x14ac:dyDescent="0.25">
      <c r="A190" s="1" t="s">
        <v>5</v>
      </c>
      <c r="B190" s="6">
        <f>AVERAGE(B189:D189)</f>
        <v>9.5880239697591282E-2</v>
      </c>
      <c r="C190" s="6"/>
      <c r="D190" s="6"/>
    </row>
    <row r="191" spans="1:9" x14ac:dyDescent="0.25">
      <c r="A191" s="1" t="s">
        <v>6</v>
      </c>
      <c r="B191" s="6">
        <f>STDEV(B189:D189)</f>
        <v>7.4563399110800172E-3</v>
      </c>
      <c r="C191" s="6"/>
      <c r="D191" s="6"/>
    </row>
    <row r="192" spans="1:9" x14ac:dyDescent="0.25">
      <c r="B192" s="6"/>
      <c r="C192" s="6"/>
      <c r="D192" s="6"/>
      <c r="G192" s="6"/>
      <c r="H192" s="6"/>
      <c r="I192" s="6"/>
    </row>
    <row r="193" spans="1:9" x14ac:dyDescent="0.25">
      <c r="A193" s="4" t="s">
        <v>40</v>
      </c>
      <c r="G193" s="6"/>
      <c r="H193" s="6"/>
      <c r="I193" s="6"/>
    </row>
    <row r="194" spans="1:9" x14ac:dyDescent="0.25">
      <c r="B194" s="1" t="s">
        <v>22</v>
      </c>
      <c r="C194" s="1" t="s">
        <v>23</v>
      </c>
      <c r="D194" s="1" t="s">
        <v>24</v>
      </c>
      <c r="G194" s="6"/>
      <c r="H194" s="6"/>
      <c r="I194" s="6"/>
    </row>
    <row r="195" spans="1:9" x14ac:dyDescent="0.25">
      <c r="A195" s="1" t="s">
        <v>26</v>
      </c>
      <c r="B195" s="1">
        <v>2175183</v>
      </c>
      <c r="C195" s="1">
        <v>2123505</v>
      </c>
      <c r="D195" s="1">
        <v>2155839</v>
      </c>
      <c r="G195" s="6"/>
      <c r="H195" s="6"/>
      <c r="I195" s="6"/>
    </row>
    <row r="196" spans="1:9" x14ac:dyDescent="0.25">
      <c r="A196" s="1" t="s">
        <v>41</v>
      </c>
      <c r="B196" s="1">
        <v>2147311</v>
      </c>
      <c r="C196" s="1">
        <v>2094518</v>
      </c>
      <c r="D196" s="1">
        <v>2127229</v>
      </c>
      <c r="G196" s="6"/>
      <c r="H196" s="6"/>
      <c r="I196" s="6"/>
    </row>
    <row r="197" spans="1:9" x14ac:dyDescent="0.25">
      <c r="B197" s="6">
        <f>(B195-B196)/B195</f>
        <v>1.2813634530979692E-2</v>
      </c>
      <c r="C197" s="6">
        <f t="shared" ref="C197:D197" si="23">(C195-C196)/C195</f>
        <v>1.3650544736179101E-2</v>
      </c>
      <c r="D197" s="6">
        <f t="shared" si="23"/>
        <v>1.3270935352779126E-2</v>
      </c>
      <c r="G197" s="6"/>
      <c r="H197" s="6"/>
      <c r="I197" s="6"/>
    </row>
    <row r="198" spans="1:9" x14ac:dyDescent="0.25">
      <c r="A198" s="1" t="s">
        <v>5</v>
      </c>
      <c r="B198" s="6">
        <f>AVERAGE(B197:D197)</f>
        <v>1.3245038206645974E-2</v>
      </c>
      <c r="C198" s="6"/>
      <c r="D198" s="6"/>
      <c r="G198" s="6"/>
      <c r="H198" s="6"/>
      <c r="I198" s="6"/>
    </row>
    <row r="199" spans="1:9" x14ac:dyDescent="0.25">
      <c r="A199" s="1" t="s">
        <v>6</v>
      </c>
      <c r="B199" s="6">
        <f>STDEV(B197:D197)</f>
        <v>4.1905568785677012E-4</v>
      </c>
      <c r="C199" s="6"/>
      <c r="D199" s="6"/>
    </row>
    <row r="200" spans="1:9" x14ac:dyDescent="0.25">
      <c r="B200" s="6"/>
      <c r="C200" s="6"/>
      <c r="D200" s="6"/>
    </row>
    <row r="201" spans="1:9" x14ac:dyDescent="0.25">
      <c r="A201" s="4" t="s">
        <v>44</v>
      </c>
    </row>
    <row r="202" spans="1:9" x14ac:dyDescent="0.25">
      <c r="A202" s="4" t="s">
        <v>45</v>
      </c>
    </row>
    <row r="203" spans="1:9" x14ac:dyDescent="0.25">
      <c r="A203" s="4" t="s">
        <v>37</v>
      </c>
    </row>
    <row r="204" spans="1:9" x14ac:dyDescent="0.25">
      <c r="B204" s="1" t="s">
        <v>22</v>
      </c>
      <c r="C204" s="1" t="s">
        <v>23</v>
      </c>
      <c r="D204" s="1" t="s">
        <v>24</v>
      </c>
    </row>
    <row r="205" spans="1:9" x14ac:dyDescent="0.25">
      <c r="A205" s="1" t="s">
        <v>26</v>
      </c>
      <c r="B205" s="1">
        <v>1456999</v>
      </c>
      <c r="C205" s="1">
        <v>1425159</v>
      </c>
      <c r="D205" s="1">
        <v>1478864</v>
      </c>
    </row>
    <row r="206" spans="1:9" x14ac:dyDescent="0.25">
      <c r="A206" s="1" t="s">
        <v>46</v>
      </c>
      <c r="B206" s="1">
        <v>1422596</v>
      </c>
      <c r="C206" s="1">
        <v>1399768</v>
      </c>
      <c r="D206" s="1">
        <v>1431966</v>
      </c>
    </row>
    <row r="207" spans="1:9" x14ac:dyDescent="0.25">
      <c r="B207" s="6">
        <f>(B205-B206)/B205</f>
        <v>2.3612233090070756E-2</v>
      </c>
      <c r="C207" s="6">
        <f t="shared" ref="C207:D207" si="24">(C205-C206)/C205</f>
        <v>1.7816257694755464E-2</v>
      </c>
      <c r="D207" s="6">
        <f t="shared" si="24"/>
        <v>3.1712179077994999E-2</v>
      </c>
    </row>
    <row r="208" spans="1:9" x14ac:dyDescent="0.25">
      <c r="A208" s="1" t="s">
        <v>5</v>
      </c>
      <c r="B208" s="6">
        <f>AVERAGE(B207:D207)</f>
        <v>2.4380223287607073E-2</v>
      </c>
      <c r="C208" s="6"/>
      <c r="D208" s="6"/>
    </row>
    <row r="209" spans="1:9" x14ac:dyDescent="0.25">
      <c r="A209" s="1" t="s">
        <v>6</v>
      </c>
      <c r="B209" s="6">
        <f>STDEV(B207:D207)</f>
        <v>6.9797216620669884E-3</v>
      </c>
      <c r="C209" s="6"/>
      <c r="D209" s="6"/>
    </row>
    <row r="210" spans="1:9" x14ac:dyDescent="0.25">
      <c r="B210" s="6"/>
      <c r="C210" s="6"/>
      <c r="D210" s="6"/>
      <c r="G210" s="6"/>
      <c r="H210" s="6"/>
      <c r="I210" s="6"/>
    </row>
    <row r="211" spans="1:9" x14ac:dyDescent="0.25">
      <c r="A211" s="4" t="s">
        <v>38</v>
      </c>
      <c r="G211" s="6"/>
      <c r="H211" s="6"/>
      <c r="I211" s="6"/>
    </row>
    <row r="212" spans="1:9" x14ac:dyDescent="0.25">
      <c r="B212" s="1" t="s">
        <v>22</v>
      </c>
      <c r="C212" s="1" t="s">
        <v>23</v>
      </c>
      <c r="D212" s="1" t="s">
        <v>24</v>
      </c>
      <c r="G212" s="6"/>
      <c r="H212" s="6"/>
      <c r="I212" s="6"/>
    </row>
    <row r="213" spans="1:9" x14ac:dyDescent="0.25">
      <c r="A213" s="1" t="s">
        <v>26</v>
      </c>
      <c r="B213" s="1">
        <v>1881961</v>
      </c>
      <c r="C213" s="1">
        <v>1863105</v>
      </c>
      <c r="D213" s="1">
        <v>1861468</v>
      </c>
      <c r="G213" s="6"/>
      <c r="H213" s="6"/>
      <c r="I213" s="6"/>
    </row>
    <row r="214" spans="1:9" x14ac:dyDescent="0.25">
      <c r="A214" s="1" t="s">
        <v>46</v>
      </c>
      <c r="B214" s="1">
        <v>1862769</v>
      </c>
      <c r="C214" s="1">
        <v>1826592</v>
      </c>
      <c r="D214" s="1">
        <v>1835849</v>
      </c>
      <c r="G214" s="6"/>
      <c r="H214" s="6"/>
      <c r="I214" s="6"/>
    </row>
    <row r="215" spans="1:9" x14ac:dyDescent="0.25">
      <c r="B215" s="6">
        <f>(B213-B214)/B213</f>
        <v>1.0197873388449602E-2</v>
      </c>
      <c r="C215" s="6">
        <f t="shared" ref="C215:D215" si="25">(C213-C214)/C213</f>
        <v>1.9597929263246033E-2</v>
      </c>
      <c r="D215" s="6">
        <f t="shared" si="25"/>
        <v>1.3762793666074302E-2</v>
      </c>
      <c r="G215" s="6"/>
      <c r="H215" s="6"/>
      <c r="I215" s="6"/>
    </row>
    <row r="216" spans="1:9" x14ac:dyDescent="0.25">
      <c r="A216" s="1" t="s">
        <v>5</v>
      </c>
      <c r="B216" s="6">
        <f>AVERAGE(B215:D215)</f>
        <v>1.4519532105923313E-2</v>
      </c>
      <c r="C216" s="6"/>
      <c r="D216" s="6"/>
      <c r="G216" s="6"/>
      <c r="H216" s="6"/>
      <c r="I216" s="6"/>
    </row>
    <row r="217" spans="1:9" x14ac:dyDescent="0.25">
      <c r="A217" s="1" t="s">
        <v>6</v>
      </c>
      <c r="B217" s="6">
        <f>STDEV(B215:D215)</f>
        <v>4.7454981205435629E-3</v>
      </c>
      <c r="C217" s="6"/>
      <c r="D217" s="6"/>
      <c r="G217" s="6"/>
      <c r="H217" s="6"/>
      <c r="I217" s="6"/>
    </row>
    <row r="218" spans="1:9" x14ac:dyDescent="0.25">
      <c r="B218" s="6"/>
      <c r="C218" s="6"/>
      <c r="D218" s="6"/>
      <c r="G218" s="6"/>
      <c r="H218" s="6"/>
      <c r="I218" s="6"/>
    </row>
    <row r="219" spans="1:9" x14ac:dyDescent="0.25">
      <c r="A219" s="4" t="s">
        <v>39</v>
      </c>
    </row>
    <row r="220" spans="1:9" x14ac:dyDescent="0.25">
      <c r="B220" s="1" t="s">
        <v>22</v>
      </c>
      <c r="C220" s="1" t="s">
        <v>23</v>
      </c>
      <c r="D220" s="1" t="s">
        <v>24</v>
      </c>
    </row>
    <row r="221" spans="1:9" x14ac:dyDescent="0.25">
      <c r="A221" s="1" t="s">
        <v>26</v>
      </c>
      <c r="B221" s="1">
        <v>4706483</v>
      </c>
      <c r="C221" s="1">
        <v>4692481</v>
      </c>
      <c r="D221" s="1">
        <v>4606089</v>
      </c>
    </row>
    <row r="222" spans="1:9" x14ac:dyDescent="0.25">
      <c r="A222" s="1" t="s">
        <v>46</v>
      </c>
      <c r="B222" s="1">
        <v>4563188</v>
      </c>
      <c r="C222" s="1">
        <v>4570699</v>
      </c>
      <c r="D222" s="1">
        <v>4475241</v>
      </c>
    </row>
    <row r="223" spans="1:9" x14ac:dyDescent="0.25">
      <c r="B223" s="6">
        <f>(B221-B222)/B221</f>
        <v>3.0446301410203755E-2</v>
      </c>
      <c r="C223" s="6">
        <f t="shared" ref="C223:D223" si="26">(C221-C222)/C221</f>
        <v>2.5952582439864966E-2</v>
      </c>
      <c r="D223" s="6">
        <f t="shared" si="26"/>
        <v>2.8407614355693084E-2</v>
      </c>
    </row>
    <row r="224" spans="1:9" x14ac:dyDescent="0.25">
      <c r="A224" s="1" t="s">
        <v>5</v>
      </c>
      <c r="B224" s="6">
        <f>AVERAGE(B223:D223)</f>
        <v>2.8268832735253935E-2</v>
      </c>
      <c r="C224" s="6"/>
      <c r="D224" s="6"/>
    </row>
    <row r="225" spans="1:9" x14ac:dyDescent="0.25">
      <c r="A225" s="1" t="s">
        <v>6</v>
      </c>
      <c r="B225" s="6">
        <f>STDEV(B223:D223)</f>
        <v>2.2500717321286591E-3</v>
      </c>
      <c r="C225" s="6"/>
      <c r="D225" s="6"/>
    </row>
    <row r="226" spans="1:9" x14ac:dyDescent="0.25">
      <c r="B226" s="6"/>
      <c r="C226" s="6"/>
      <c r="D226" s="6"/>
      <c r="G226" s="6"/>
      <c r="H226" s="6"/>
      <c r="I226" s="6"/>
    </row>
    <row r="227" spans="1:9" x14ac:dyDescent="0.25">
      <c r="A227" s="4" t="s">
        <v>40</v>
      </c>
      <c r="G227" s="6"/>
      <c r="H227" s="6"/>
      <c r="I227" s="6"/>
    </row>
    <row r="228" spans="1:9" x14ac:dyDescent="0.25">
      <c r="B228" s="1" t="s">
        <v>22</v>
      </c>
      <c r="C228" s="1" t="s">
        <v>23</v>
      </c>
      <c r="D228" s="1" t="s">
        <v>24</v>
      </c>
      <c r="G228" s="6"/>
      <c r="H228" s="6"/>
      <c r="I228" s="6"/>
    </row>
    <row r="229" spans="1:9" x14ac:dyDescent="0.25">
      <c r="A229" s="1" t="s">
        <v>26</v>
      </c>
      <c r="B229" s="1">
        <v>2175183</v>
      </c>
      <c r="C229" s="1">
        <v>2123505</v>
      </c>
      <c r="D229" s="1">
        <v>2155839</v>
      </c>
      <c r="G229" s="6"/>
      <c r="H229" s="6"/>
      <c r="I229" s="6"/>
    </row>
    <row r="230" spans="1:9" x14ac:dyDescent="0.25">
      <c r="A230" s="1" t="s">
        <v>46</v>
      </c>
      <c r="B230" s="1">
        <v>2160029</v>
      </c>
      <c r="C230" s="1">
        <v>2110444</v>
      </c>
      <c r="D230" s="1">
        <v>2147130</v>
      </c>
      <c r="G230" s="6"/>
      <c r="H230" s="6"/>
      <c r="I230" s="6"/>
    </row>
    <row r="231" spans="1:9" x14ac:dyDescent="0.25">
      <c r="B231" s="6">
        <f>(B229-B230)/B229</f>
        <v>6.9667701522124802E-3</v>
      </c>
      <c r="C231" s="6">
        <f t="shared" ref="C231:D231" si="27">(C229-C230)/C229</f>
        <v>6.1506801255471494E-3</v>
      </c>
      <c r="D231" s="6">
        <f t="shared" si="27"/>
        <v>4.0397265287435659E-3</v>
      </c>
      <c r="G231" s="6"/>
      <c r="H231" s="6"/>
      <c r="I231" s="6"/>
    </row>
    <row r="232" spans="1:9" x14ac:dyDescent="0.25">
      <c r="A232" s="1" t="s">
        <v>5</v>
      </c>
      <c r="B232" s="6">
        <f>AVERAGE(B231:D231)</f>
        <v>5.7190589355010655E-3</v>
      </c>
      <c r="C232" s="6"/>
      <c r="D232" s="6"/>
      <c r="G232" s="6"/>
      <c r="H232" s="6"/>
      <c r="I232" s="6"/>
    </row>
    <row r="233" spans="1:9" x14ac:dyDescent="0.25">
      <c r="A233" s="1" t="s">
        <v>6</v>
      </c>
      <c r="B233" s="6">
        <f>STDEV(B231:D231)</f>
        <v>1.5105028077415502E-3</v>
      </c>
      <c r="C233" s="6"/>
      <c r="D233" s="6"/>
      <c r="G233" s="6"/>
      <c r="H233" s="6"/>
      <c r="I233" s="6"/>
    </row>
    <row r="235" spans="1:9" x14ac:dyDescent="0.25">
      <c r="A235" s="4" t="s">
        <v>47</v>
      </c>
    </row>
    <row r="236" spans="1:9" x14ac:dyDescent="0.25">
      <c r="A236" s="4" t="s">
        <v>37</v>
      </c>
    </row>
    <row r="237" spans="1:9" x14ac:dyDescent="0.25">
      <c r="B237" s="1" t="s">
        <v>22</v>
      </c>
      <c r="C237" s="1" t="s">
        <v>23</v>
      </c>
      <c r="D237" s="1" t="s">
        <v>24</v>
      </c>
    </row>
    <row r="238" spans="1:9" x14ac:dyDescent="0.25">
      <c r="A238" s="1" t="s">
        <v>26</v>
      </c>
      <c r="B238" s="1">
        <v>1456999</v>
      </c>
      <c r="C238" s="1">
        <v>1425159</v>
      </c>
      <c r="D238" s="1">
        <v>1478864</v>
      </c>
    </row>
    <row r="239" spans="1:9" x14ac:dyDescent="0.25">
      <c r="A239" s="1" t="s">
        <v>46</v>
      </c>
      <c r="B239" s="1">
        <v>1428901</v>
      </c>
      <c r="C239" s="1">
        <v>1395724</v>
      </c>
      <c r="D239" s="1">
        <v>1447671</v>
      </c>
    </row>
    <row r="240" spans="1:9" x14ac:dyDescent="0.25">
      <c r="B240" s="6">
        <f>(B238-B239)/B238</f>
        <v>1.9284845082254688E-2</v>
      </c>
      <c r="C240" s="6">
        <f t="shared" ref="C240:D240" si="28">(C238-C239)/C238</f>
        <v>2.0653835817617542E-2</v>
      </c>
      <c r="D240" s="6">
        <f t="shared" si="28"/>
        <v>2.1092541301972325E-2</v>
      </c>
    </row>
    <row r="241" spans="1:9" x14ac:dyDescent="0.25">
      <c r="A241" s="1" t="s">
        <v>5</v>
      </c>
      <c r="B241" s="6">
        <f>AVERAGE(B240:D240)</f>
        <v>2.0343740733948183E-2</v>
      </c>
      <c r="C241" s="6"/>
      <c r="D241" s="6"/>
    </row>
    <row r="242" spans="1:9" x14ac:dyDescent="0.25">
      <c r="A242" s="1" t="s">
        <v>6</v>
      </c>
      <c r="B242" s="6">
        <f>STDEV(B240:D240)</f>
        <v>9.4290011474296067E-4</v>
      </c>
      <c r="C242" s="6"/>
      <c r="D242" s="6"/>
    </row>
    <row r="243" spans="1:9" x14ac:dyDescent="0.25">
      <c r="B243" s="6"/>
      <c r="C243" s="6"/>
      <c r="D243" s="6"/>
      <c r="G243" s="6"/>
      <c r="H243" s="6"/>
      <c r="I243" s="6"/>
    </row>
    <row r="244" spans="1:9" x14ac:dyDescent="0.25">
      <c r="A244" s="4" t="s">
        <v>38</v>
      </c>
      <c r="G244" s="6"/>
      <c r="H244" s="6"/>
      <c r="I244" s="6"/>
    </row>
    <row r="245" spans="1:9" x14ac:dyDescent="0.25">
      <c r="B245" s="1" t="s">
        <v>22</v>
      </c>
      <c r="C245" s="1" t="s">
        <v>23</v>
      </c>
      <c r="D245" s="1" t="s">
        <v>24</v>
      </c>
      <c r="G245" s="6"/>
      <c r="H245" s="6"/>
      <c r="I245" s="6"/>
    </row>
    <row r="246" spans="1:9" x14ac:dyDescent="0.25">
      <c r="A246" s="1" t="s">
        <v>26</v>
      </c>
      <c r="B246" s="1">
        <v>1881961</v>
      </c>
      <c r="C246" s="1">
        <v>1863105</v>
      </c>
      <c r="D246" s="1">
        <v>1861468</v>
      </c>
      <c r="G246" s="6"/>
      <c r="H246" s="6"/>
      <c r="I246" s="6"/>
    </row>
    <row r="247" spans="1:9" x14ac:dyDescent="0.25">
      <c r="A247" s="1" t="s">
        <v>46</v>
      </c>
      <c r="B247" s="1">
        <v>1857238</v>
      </c>
      <c r="C247" s="1">
        <v>1840164</v>
      </c>
      <c r="D247" s="1">
        <v>1832966</v>
      </c>
      <c r="G247" s="6"/>
      <c r="H247" s="6"/>
      <c r="I247" s="6"/>
    </row>
    <row r="248" spans="1:9" x14ac:dyDescent="0.25">
      <c r="B248" s="6">
        <f>(B246-B247)/B246</f>
        <v>1.3136829084130861E-2</v>
      </c>
      <c r="C248" s="6">
        <f t="shared" ref="C248:D248" si="29">(C246-C247)/C246</f>
        <v>1.2313315674639915E-2</v>
      </c>
      <c r="D248" s="6">
        <f t="shared" si="29"/>
        <v>1.5311571297492086E-2</v>
      </c>
      <c r="G248" s="6"/>
      <c r="H248" s="6"/>
      <c r="I248" s="6"/>
    </row>
    <row r="249" spans="1:9" x14ac:dyDescent="0.25">
      <c r="A249" s="1" t="s">
        <v>5</v>
      </c>
      <c r="B249" s="6">
        <f>AVERAGE(B248:D248)</f>
        <v>1.3587238685420952E-2</v>
      </c>
      <c r="C249" s="6"/>
      <c r="D249" s="6"/>
      <c r="G249" s="6"/>
      <c r="H249" s="6"/>
      <c r="I249" s="6"/>
    </row>
    <row r="250" spans="1:9" x14ac:dyDescent="0.25">
      <c r="A250" s="1" t="s">
        <v>6</v>
      </c>
      <c r="B250" s="6">
        <f>STDEV(B248:D248)</f>
        <v>1.5490435118781817E-3</v>
      </c>
      <c r="C250" s="6"/>
      <c r="D250" s="6"/>
      <c r="G250" s="6"/>
      <c r="H250" s="6"/>
      <c r="I250" s="6"/>
    </row>
    <row r="252" spans="1:9" x14ac:dyDescent="0.25">
      <c r="A252" s="4" t="s">
        <v>39</v>
      </c>
    </row>
    <row r="253" spans="1:9" x14ac:dyDescent="0.25">
      <c r="B253" s="1" t="s">
        <v>22</v>
      </c>
      <c r="C253" s="1" t="s">
        <v>23</v>
      </c>
      <c r="D253" s="1" t="s">
        <v>24</v>
      </c>
    </row>
    <row r="254" spans="1:9" x14ac:dyDescent="0.25">
      <c r="A254" s="1" t="s">
        <v>26</v>
      </c>
      <c r="B254" s="1">
        <v>4706483</v>
      </c>
      <c r="C254" s="1">
        <v>4692481</v>
      </c>
      <c r="D254" s="1">
        <v>4606089</v>
      </c>
    </row>
    <row r="255" spans="1:9" x14ac:dyDescent="0.25">
      <c r="A255" s="1" t="s">
        <v>46</v>
      </c>
      <c r="B255" s="1">
        <v>4591300</v>
      </c>
      <c r="C255" s="1">
        <v>4591068</v>
      </c>
      <c r="D255" s="1">
        <v>4510830</v>
      </c>
    </row>
    <row r="256" spans="1:9" x14ac:dyDescent="0.25">
      <c r="B256" s="6">
        <f>(B254-B255)/B254</f>
        <v>2.447326379379252E-2</v>
      </c>
      <c r="C256" s="6">
        <f t="shared" ref="C256:D256" si="30">(C254-C255)/C254</f>
        <v>2.1611808337636318E-2</v>
      </c>
      <c r="D256" s="6">
        <f t="shared" si="30"/>
        <v>2.0681102775044077E-2</v>
      </c>
    </row>
    <row r="257" spans="1:9" x14ac:dyDescent="0.25">
      <c r="A257" s="1" t="s">
        <v>5</v>
      </c>
      <c r="B257" s="6">
        <f>AVERAGE(B256:D256)</f>
        <v>2.2255391635490968E-2</v>
      </c>
      <c r="C257" s="6"/>
      <c r="D257" s="6"/>
    </row>
    <row r="258" spans="1:9" x14ac:dyDescent="0.25">
      <c r="A258" s="1" t="s">
        <v>6</v>
      </c>
      <c r="B258" s="6">
        <f>STDEV(B256:D256)</f>
        <v>1.9763023285891534E-3</v>
      </c>
      <c r="C258" s="6"/>
      <c r="D258" s="6"/>
    </row>
    <row r="259" spans="1:9" x14ac:dyDescent="0.25">
      <c r="B259" s="6"/>
      <c r="C259" s="6"/>
      <c r="D259" s="6"/>
      <c r="G259" s="6"/>
      <c r="H259" s="6"/>
      <c r="I259" s="6"/>
    </row>
    <row r="260" spans="1:9" x14ac:dyDescent="0.25">
      <c r="A260" s="4" t="s">
        <v>40</v>
      </c>
      <c r="G260" s="6"/>
      <c r="H260" s="6"/>
      <c r="I260" s="6"/>
    </row>
    <row r="261" spans="1:9" x14ac:dyDescent="0.25">
      <c r="B261" s="1" t="s">
        <v>22</v>
      </c>
      <c r="C261" s="1" t="s">
        <v>23</v>
      </c>
      <c r="D261" s="1" t="s">
        <v>24</v>
      </c>
      <c r="G261" s="6"/>
      <c r="H261" s="6"/>
      <c r="I261" s="6"/>
    </row>
    <row r="262" spans="1:9" x14ac:dyDescent="0.25">
      <c r="A262" s="1" t="s">
        <v>26</v>
      </c>
      <c r="B262" s="1">
        <v>2175183</v>
      </c>
      <c r="C262" s="1">
        <v>2123505</v>
      </c>
      <c r="D262" s="1">
        <v>2155839</v>
      </c>
      <c r="G262" s="6"/>
      <c r="H262" s="6"/>
      <c r="I262" s="6"/>
    </row>
    <row r="263" spans="1:9" x14ac:dyDescent="0.25">
      <c r="A263" s="1" t="s">
        <v>46</v>
      </c>
      <c r="B263" s="1">
        <v>2165166</v>
      </c>
      <c r="C263" s="1">
        <v>2115271</v>
      </c>
      <c r="D263" s="1">
        <v>2146512</v>
      </c>
      <c r="G263" s="6"/>
      <c r="H263" s="6"/>
      <c r="I263" s="6"/>
    </row>
    <row r="264" spans="1:9" x14ac:dyDescent="0.25">
      <c r="B264" s="6">
        <f>(B262-B263)/B262</f>
        <v>4.6051297752878724E-3</v>
      </c>
      <c r="C264" s="6">
        <f t="shared" ref="C264:D264" si="31">(C262-C263)/C262</f>
        <v>3.8775515009383072E-3</v>
      </c>
      <c r="D264" s="6">
        <f t="shared" si="31"/>
        <v>4.3263898649203393E-3</v>
      </c>
      <c r="G264" s="6"/>
      <c r="H264" s="6"/>
      <c r="I264" s="6"/>
    </row>
    <row r="265" spans="1:9" x14ac:dyDescent="0.25">
      <c r="A265" s="1" t="s">
        <v>5</v>
      </c>
      <c r="B265" s="6">
        <f>AVERAGE(B264:D264)</f>
        <v>4.2696903803821733E-3</v>
      </c>
      <c r="C265" s="6"/>
      <c r="D265" s="6"/>
      <c r="G265" s="6"/>
      <c r="H265" s="6"/>
      <c r="I265" s="6"/>
    </row>
    <row r="266" spans="1:9" x14ac:dyDescent="0.25">
      <c r="A266" s="1" t="s">
        <v>6</v>
      </c>
      <c r="B266" s="6">
        <f>STDEV(B264:D264)</f>
        <v>3.6708808205462504E-4</v>
      </c>
      <c r="C266" s="6"/>
      <c r="D266" s="6"/>
      <c r="G266" s="6"/>
      <c r="H266" s="6"/>
      <c r="I266" s="6"/>
    </row>
    <row r="268" spans="1:9" x14ac:dyDescent="0.25">
      <c r="A268" s="4" t="s">
        <v>48</v>
      </c>
    </row>
    <row r="269" spans="1:9" x14ac:dyDescent="0.25">
      <c r="A269" s="4" t="s">
        <v>37</v>
      </c>
    </row>
    <row r="270" spans="1:9" x14ac:dyDescent="0.25">
      <c r="B270" s="1" t="s">
        <v>22</v>
      </c>
      <c r="C270" s="1" t="s">
        <v>23</v>
      </c>
      <c r="D270" s="1" t="s">
        <v>24</v>
      </c>
    </row>
    <row r="271" spans="1:9" x14ac:dyDescent="0.25">
      <c r="A271" s="1" t="s">
        <v>26</v>
      </c>
      <c r="B271" s="1">
        <v>1456999</v>
      </c>
      <c r="C271" s="1">
        <v>1425159</v>
      </c>
      <c r="D271" s="1">
        <v>1478864</v>
      </c>
    </row>
    <row r="272" spans="1:9" x14ac:dyDescent="0.25">
      <c r="A272" s="1" t="s">
        <v>46</v>
      </c>
      <c r="B272" s="1">
        <v>1430906</v>
      </c>
      <c r="C272" s="1">
        <v>1398717</v>
      </c>
      <c r="D272" s="1">
        <v>1451962</v>
      </c>
    </row>
    <row r="273" spans="1:9" x14ac:dyDescent="0.25">
      <c r="B273" s="6">
        <f>(B271-B272)/B271</f>
        <v>1.7908728832346489E-2</v>
      </c>
      <c r="C273" s="6">
        <f t="shared" ref="C273:D273" si="32">(C271-C272)/C271</f>
        <v>1.8553719269218383E-2</v>
      </c>
      <c r="D273" s="6">
        <f t="shared" si="32"/>
        <v>1.8190989840850814E-2</v>
      </c>
    </row>
    <row r="274" spans="1:9" x14ac:dyDescent="0.25">
      <c r="A274" s="1" t="s">
        <v>5</v>
      </c>
      <c r="B274" s="6">
        <f>AVERAGE(B273:D273)</f>
        <v>1.8217812647471895E-2</v>
      </c>
      <c r="C274" s="6"/>
      <c r="D274" s="6"/>
    </row>
    <row r="275" spans="1:9" x14ac:dyDescent="0.25">
      <c r="A275" s="1" t="s">
        <v>6</v>
      </c>
      <c r="B275" s="6">
        <f>STDEV(B273:D273)</f>
        <v>3.2333073335258936E-4</v>
      </c>
      <c r="C275" s="6"/>
      <c r="D275" s="6"/>
    </row>
    <row r="276" spans="1:9" x14ac:dyDescent="0.25">
      <c r="B276" s="6"/>
      <c r="C276" s="6"/>
      <c r="D276" s="6"/>
      <c r="G276" s="6"/>
      <c r="H276" s="6"/>
      <c r="I276" s="6"/>
    </row>
    <row r="277" spans="1:9" x14ac:dyDescent="0.25">
      <c r="A277" s="4" t="s">
        <v>38</v>
      </c>
      <c r="G277" s="6"/>
      <c r="H277" s="6"/>
      <c r="I277" s="6"/>
    </row>
    <row r="278" spans="1:9" x14ac:dyDescent="0.25">
      <c r="B278" s="1" t="s">
        <v>22</v>
      </c>
      <c r="C278" s="1" t="s">
        <v>23</v>
      </c>
      <c r="D278" s="1" t="s">
        <v>24</v>
      </c>
      <c r="G278" s="6"/>
      <c r="H278" s="6"/>
      <c r="I278" s="6"/>
    </row>
    <row r="279" spans="1:9" x14ac:dyDescent="0.25">
      <c r="A279" s="1" t="s">
        <v>26</v>
      </c>
      <c r="B279" s="1">
        <v>1881961</v>
      </c>
      <c r="C279" s="1">
        <v>1863105</v>
      </c>
      <c r="D279" s="1">
        <v>1861468</v>
      </c>
      <c r="G279" s="6"/>
      <c r="H279" s="6"/>
      <c r="I279" s="6"/>
    </row>
    <row r="280" spans="1:9" x14ac:dyDescent="0.25">
      <c r="A280" s="1" t="s">
        <v>46</v>
      </c>
      <c r="B280" s="1">
        <v>1858520</v>
      </c>
      <c r="C280" s="1">
        <v>1840468</v>
      </c>
      <c r="D280" s="1">
        <v>1840189</v>
      </c>
      <c r="G280" s="6"/>
      <c r="H280" s="6"/>
      <c r="I280" s="6"/>
    </row>
    <row r="281" spans="1:9" x14ac:dyDescent="0.25">
      <c r="B281" s="6">
        <f>(B279-B280)/B279</f>
        <v>1.2455624744614792E-2</v>
      </c>
      <c r="C281" s="6">
        <f t="shared" ref="C281:D281" si="33">(C279-C280)/C279</f>
        <v>1.2150147200506681E-2</v>
      </c>
      <c r="D281" s="6">
        <f t="shared" si="33"/>
        <v>1.1431300457488391E-2</v>
      </c>
      <c r="G281" s="6"/>
      <c r="H281" s="6"/>
      <c r="I281" s="6"/>
    </row>
    <row r="282" spans="1:9" x14ac:dyDescent="0.25">
      <c r="A282" s="1" t="s">
        <v>5</v>
      </c>
      <c r="B282" s="6">
        <f>AVERAGE(B281:D281)</f>
        <v>1.2012357467536622E-2</v>
      </c>
      <c r="C282" s="6"/>
      <c r="D282" s="6"/>
      <c r="G282" s="6"/>
      <c r="H282" s="6"/>
      <c r="I282" s="6"/>
    </row>
    <row r="283" spans="1:9" x14ac:dyDescent="0.25">
      <c r="A283" s="1" t="s">
        <v>6</v>
      </c>
      <c r="B283" s="6">
        <f>STDEV(B281:D281)</f>
        <v>5.258798048824679E-4</v>
      </c>
      <c r="C283" s="6"/>
      <c r="D283" s="6"/>
      <c r="G283" s="6"/>
      <c r="H283" s="6"/>
      <c r="I283" s="6"/>
    </row>
    <row r="285" spans="1:9" x14ac:dyDescent="0.25">
      <c r="A285" s="4" t="s">
        <v>39</v>
      </c>
    </row>
    <row r="286" spans="1:9" x14ac:dyDescent="0.25">
      <c r="B286" s="1" t="s">
        <v>22</v>
      </c>
      <c r="C286" s="1" t="s">
        <v>23</v>
      </c>
      <c r="D286" s="1" t="s">
        <v>24</v>
      </c>
    </row>
    <row r="287" spans="1:9" x14ac:dyDescent="0.25">
      <c r="A287" s="1" t="s">
        <v>26</v>
      </c>
      <c r="B287" s="1">
        <v>4706483</v>
      </c>
      <c r="C287" s="1">
        <v>4692481</v>
      </c>
      <c r="D287" s="1">
        <v>4606089</v>
      </c>
    </row>
    <row r="288" spans="1:9" x14ac:dyDescent="0.25">
      <c r="A288" s="1" t="s">
        <v>46</v>
      </c>
      <c r="B288" s="1">
        <v>4611512</v>
      </c>
      <c r="C288" s="1">
        <v>4602379</v>
      </c>
      <c r="D288" s="1">
        <v>4523998</v>
      </c>
    </row>
    <row r="289" spans="1:9" x14ac:dyDescent="0.25">
      <c r="B289" s="6">
        <f>(B287-B288)/B287</f>
        <v>2.0178761933273743E-2</v>
      </c>
      <c r="C289" s="6">
        <f t="shared" ref="C289:D289" si="34">(C287-C288)/C287</f>
        <v>1.9201356382689667E-2</v>
      </c>
      <c r="D289" s="6">
        <f t="shared" si="34"/>
        <v>1.7822278292929209E-2</v>
      </c>
    </row>
    <row r="290" spans="1:9" x14ac:dyDescent="0.25">
      <c r="A290" s="1" t="s">
        <v>5</v>
      </c>
      <c r="B290" s="6">
        <f>AVERAGE(B289:D289)</f>
        <v>1.906746553629754E-2</v>
      </c>
      <c r="C290" s="6"/>
      <c r="D290" s="6"/>
    </row>
    <row r="291" spans="1:9" x14ac:dyDescent="0.25">
      <c r="A291" s="1" t="s">
        <v>6</v>
      </c>
      <c r="B291" s="6">
        <f>STDEV(B289:D289)</f>
        <v>1.1839336365960537E-3</v>
      </c>
      <c r="C291" s="6"/>
      <c r="D291" s="6"/>
    </row>
    <row r="292" spans="1:9" x14ac:dyDescent="0.25">
      <c r="B292" s="6"/>
      <c r="C292" s="6"/>
      <c r="D292" s="6"/>
      <c r="G292" s="6"/>
      <c r="H292" s="6"/>
      <c r="I292" s="6"/>
    </row>
    <row r="293" spans="1:9" x14ac:dyDescent="0.25">
      <c r="A293" s="4" t="s">
        <v>40</v>
      </c>
      <c r="G293" s="6"/>
      <c r="H293" s="6"/>
      <c r="I293" s="6"/>
    </row>
    <row r="294" spans="1:9" x14ac:dyDescent="0.25">
      <c r="B294" s="1" t="s">
        <v>22</v>
      </c>
      <c r="C294" s="1" t="s">
        <v>23</v>
      </c>
      <c r="D294" s="1" t="s">
        <v>24</v>
      </c>
      <c r="G294" s="6"/>
      <c r="H294" s="6"/>
      <c r="I294" s="6"/>
    </row>
    <row r="295" spans="1:9" x14ac:dyDescent="0.25">
      <c r="A295" s="1" t="s">
        <v>26</v>
      </c>
      <c r="B295" s="1">
        <v>2175183</v>
      </c>
      <c r="C295" s="1">
        <v>2123505</v>
      </c>
      <c r="D295" s="1">
        <v>2155839</v>
      </c>
      <c r="G295" s="6"/>
      <c r="H295" s="6"/>
      <c r="I295" s="6"/>
    </row>
    <row r="296" spans="1:9" x14ac:dyDescent="0.25">
      <c r="A296" s="1" t="s">
        <v>46</v>
      </c>
      <c r="B296" s="1">
        <v>2167252</v>
      </c>
      <c r="C296" s="1">
        <v>2117409</v>
      </c>
      <c r="D296" s="1">
        <v>2147817</v>
      </c>
      <c r="G296" s="6"/>
      <c r="H296" s="6"/>
      <c r="I296" s="6"/>
    </row>
    <row r="297" spans="1:9" x14ac:dyDescent="0.25">
      <c r="B297" s="6">
        <f>(B295-B296)/B295</f>
        <v>3.6461300037743949E-3</v>
      </c>
      <c r="C297" s="6">
        <f t="shared" ref="C297:D297" si="35">(C295-C296)/C295</f>
        <v>2.8707255221909062E-3</v>
      </c>
      <c r="D297" s="6">
        <f t="shared" si="35"/>
        <v>3.7210570919256956E-3</v>
      </c>
      <c r="G297" s="6"/>
      <c r="H297" s="6"/>
      <c r="I297" s="6"/>
    </row>
    <row r="298" spans="1:9" x14ac:dyDescent="0.25">
      <c r="A298" s="1" t="s">
        <v>5</v>
      </c>
      <c r="B298" s="6">
        <f>AVERAGE(B297:D297)</f>
        <v>3.412637539296999E-3</v>
      </c>
      <c r="C298" s="6"/>
      <c r="D298" s="6"/>
      <c r="G298" s="6"/>
      <c r="H298" s="6"/>
      <c r="I298" s="6"/>
    </row>
    <row r="299" spans="1:9" x14ac:dyDescent="0.25">
      <c r="A299" s="1" t="s">
        <v>6</v>
      </c>
      <c r="B299" s="6">
        <f>STDEV(B297:D297)</f>
        <v>4.7080249876960486E-4</v>
      </c>
      <c r="C299" s="6"/>
      <c r="D299" s="6"/>
      <c r="G299" s="6"/>
      <c r="H299" s="6"/>
      <c r="I299" s="6"/>
    </row>
    <row r="301" spans="1:9" x14ac:dyDescent="0.25">
      <c r="A301" s="4" t="s">
        <v>29</v>
      </c>
    </row>
    <row r="302" spans="1:9" x14ac:dyDescent="0.25">
      <c r="A302" s="4" t="s">
        <v>37</v>
      </c>
    </row>
    <row r="303" spans="1:9" x14ac:dyDescent="0.25">
      <c r="B303" s="1" t="s">
        <v>22</v>
      </c>
      <c r="C303" s="1" t="s">
        <v>23</v>
      </c>
      <c r="D303" s="1" t="s">
        <v>24</v>
      </c>
    </row>
    <row r="304" spans="1:9" ht="26.4" x14ac:dyDescent="0.25">
      <c r="A304" s="12" t="s">
        <v>31</v>
      </c>
      <c r="B304" s="1">
        <v>1424160</v>
      </c>
      <c r="C304" s="1">
        <v>1398216</v>
      </c>
      <c r="D304" s="1">
        <v>1400925</v>
      </c>
    </row>
    <row r="305" spans="1:9" ht="26.4" x14ac:dyDescent="0.25">
      <c r="A305" s="12" t="s">
        <v>30</v>
      </c>
      <c r="B305" s="1">
        <v>640453</v>
      </c>
      <c r="C305" s="1">
        <v>613246</v>
      </c>
      <c r="D305" s="1">
        <v>621040</v>
      </c>
    </row>
    <row r="306" spans="1:9" x14ac:dyDescent="0.25">
      <c r="B306" s="6">
        <f>(B304-B305)/B304</f>
        <v>0.55029420851589705</v>
      </c>
      <c r="C306" s="6">
        <f t="shared" ref="C306:D306" si="36">(C304-C305)/C304</f>
        <v>0.56140825165782682</v>
      </c>
      <c r="D306" s="6">
        <f t="shared" si="36"/>
        <v>0.55669289933436839</v>
      </c>
    </row>
    <row r="307" spans="1:9" x14ac:dyDescent="0.25">
      <c r="A307" s="1" t="s">
        <v>5</v>
      </c>
      <c r="B307" s="6">
        <f>AVERAGE(B306:D306)</f>
        <v>0.55613178650269735</v>
      </c>
      <c r="C307" s="6"/>
      <c r="D307" s="6"/>
    </row>
    <row r="308" spans="1:9" x14ac:dyDescent="0.25">
      <c r="A308" s="1" t="s">
        <v>6</v>
      </c>
      <c r="B308" s="6">
        <f>STDEV(B306:D306)</f>
        <v>5.5782277156430568E-3</v>
      </c>
      <c r="C308" s="6"/>
      <c r="D308" s="6"/>
    </row>
    <row r="309" spans="1:9" x14ac:dyDescent="0.25">
      <c r="B309" s="6"/>
      <c r="C309" s="6"/>
      <c r="D309" s="6"/>
      <c r="G309" s="6"/>
      <c r="H309" s="6"/>
      <c r="I309" s="6"/>
    </row>
    <row r="310" spans="1:9" x14ac:dyDescent="0.25">
      <c r="A310" s="4" t="s">
        <v>49</v>
      </c>
      <c r="G310" s="6"/>
      <c r="H310" s="6"/>
      <c r="I310" s="6"/>
    </row>
    <row r="311" spans="1:9" x14ac:dyDescent="0.25">
      <c r="B311" s="1" t="s">
        <v>22</v>
      </c>
      <c r="C311" s="1" t="s">
        <v>23</v>
      </c>
      <c r="D311" s="1" t="s">
        <v>24</v>
      </c>
      <c r="G311" s="6"/>
      <c r="H311" s="6"/>
      <c r="I311" s="6"/>
    </row>
    <row r="312" spans="1:9" ht="26.4" x14ac:dyDescent="0.25">
      <c r="A312" s="12" t="s">
        <v>31</v>
      </c>
      <c r="B312" s="1">
        <v>1842635</v>
      </c>
      <c r="C312" s="1">
        <v>1850210</v>
      </c>
      <c r="D312" s="1">
        <v>1831481</v>
      </c>
      <c r="G312" s="6"/>
      <c r="H312" s="6"/>
      <c r="I312" s="6"/>
    </row>
    <row r="313" spans="1:9" ht="26.4" x14ac:dyDescent="0.25">
      <c r="A313" s="14" t="s">
        <v>30</v>
      </c>
      <c r="B313" s="1">
        <v>1258781</v>
      </c>
      <c r="C313" s="1">
        <v>1245422</v>
      </c>
      <c r="D313" s="1">
        <v>1238968</v>
      </c>
      <c r="G313" s="6"/>
      <c r="H313" s="6"/>
      <c r="I313" s="6"/>
    </row>
    <row r="314" spans="1:9" x14ac:dyDescent="0.25">
      <c r="B314" s="6">
        <f>(B312-B313)/B312</f>
        <v>0.316858194921946</v>
      </c>
      <c r="C314" s="6">
        <f t="shared" ref="C314:D314" si="37">(C312-C313)/C312</f>
        <v>0.32687532766550825</v>
      </c>
      <c r="D314" s="6">
        <f t="shared" si="37"/>
        <v>0.32351577766845518</v>
      </c>
      <c r="G314" s="6"/>
      <c r="H314" s="6"/>
      <c r="I314" s="6"/>
    </row>
    <row r="315" spans="1:9" x14ac:dyDescent="0.25">
      <c r="A315" s="1" t="s">
        <v>5</v>
      </c>
      <c r="B315" s="6">
        <f>AVERAGE(B314:D314)</f>
        <v>0.32241643341863652</v>
      </c>
      <c r="C315" s="6"/>
      <c r="D315" s="6"/>
      <c r="G315" s="6"/>
      <c r="H315" s="6"/>
      <c r="I315" s="6"/>
    </row>
    <row r="316" spans="1:9" x14ac:dyDescent="0.25">
      <c r="A316" s="1" t="s">
        <v>6</v>
      </c>
      <c r="B316" s="6">
        <f>STDEV(B314:D314)</f>
        <v>5.0982502327017887E-3</v>
      </c>
      <c r="C316" s="6"/>
      <c r="D316" s="6"/>
      <c r="G316" s="6"/>
      <c r="H316" s="6"/>
      <c r="I316" s="6"/>
    </row>
    <row r="318" spans="1:9" x14ac:dyDescent="0.25">
      <c r="A318" s="4" t="s">
        <v>50</v>
      </c>
    </row>
    <row r="319" spans="1:9" x14ac:dyDescent="0.25">
      <c r="B319" s="1" t="s">
        <v>22</v>
      </c>
      <c r="C319" s="1" t="s">
        <v>23</v>
      </c>
      <c r="D319" s="1" t="s">
        <v>24</v>
      </c>
    </row>
    <row r="320" spans="1:9" ht="26.4" x14ac:dyDescent="0.25">
      <c r="A320" s="12" t="s">
        <v>31</v>
      </c>
      <c r="B320" s="1">
        <v>4685257</v>
      </c>
      <c r="C320" s="1">
        <v>4628359</v>
      </c>
      <c r="D320" s="1">
        <v>4717140</v>
      </c>
    </row>
    <row r="321" spans="1:9" ht="26.4" x14ac:dyDescent="0.25">
      <c r="A321" s="14" t="s">
        <v>30</v>
      </c>
      <c r="B321" s="1">
        <v>1346338</v>
      </c>
      <c r="C321" s="1">
        <v>1308318</v>
      </c>
      <c r="D321" s="1">
        <v>1375176</v>
      </c>
    </row>
    <row r="322" spans="1:9" x14ac:dyDescent="0.25">
      <c r="B322" s="6">
        <f>(B320-B321)/B320</f>
        <v>0.71264372477326221</v>
      </c>
      <c r="C322" s="6">
        <f t="shared" ref="C322:D322" si="38">(C320-C321)/C320</f>
        <v>0.71732573035064917</v>
      </c>
      <c r="D322" s="6">
        <f t="shared" si="38"/>
        <v>0.70847250664597616</v>
      </c>
    </row>
    <row r="323" spans="1:9" x14ac:dyDescent="0.25">
      <c r="A323" s="1" t="s">
        <v>5</v>
      </c>
      <c r="B323" s="6">
        <f>AVERAGE(B322:D322)</f>
        <v>0.71281398725662914</v>
      </c>
      <c r="C323" s="6"/>
      <c r="D323" s="6"/>
    </row>
    <row r="324" spans="1:9" x14ac:dyDescent="0.25">
      <c r="A324" s="1" t="s">
        <v>6</v>
      </c>
      <c r="B324" s="6">
        <f>STDEV(B322:D322)</f>
        <v>4.4290669983843923E-3</v>
      </c>
      <c r="C324" s="6"/>
      <c r="D324" s="6"/>
    </row>
    <row r="325" spans="1:9" x14ac:dyDescent="0.25">
      <c r="B325" s="6"/>
      <c r="C325" s="6"/>
      <c r="D325" s="6"/>
      <c r="G325" s="6"/>
      <c r="H325" s="6"/>
      <c r="I325" s="6"/>
    </row>
    <row r="326" spans="1:9" x14ac:dyDescent="0.25">
      <c r="A326" s="4" t="s">
        <v>51</v>
      </c>
      <c r="G326" s="6"/>
      <c r="H326" s="6"/>
      <c r="I326" s="6"/>
    </row>
    <row r="327" spans="1:9" x14ac:dyDescent="0.25">
      <c r="B327" s="1" t="s">
        <v>22</v>
      </c>
      <c r="C327" s="1" t="s">
        <v>23</v>
      </c>
      <c r="D327" s="1" t="s">
        <v>24</v>
      </c>
      <c r="G327" s="6"/>
      <c r="H327" s="6"/>
      <c r="I327" s="6"/>
    </row>
    <row r="328" spans="1:9" ht="26.4" x14ac:dyDescent="0.25">
      <c r="A328" s="12" t="s">
        <v>31</v>
      </c>
      <c r="B328" s="1">
        <v>2164684</v>
      </c>
      <c r="C328" s="1">
        <v>2139578</v>
      </c>
      <c r="D328" s="1">
        <v>2162120</v>
      </c>
      <c r="G328" s="6"/>
      <c r="H328" s="6"/>
      <c r="I328" s="6"/>
    </row>
    <row r="329" spans="1:9" ht="26.4" x14ac:dyDescent="0.25">
      <c r="A329" s="14" t="s">
        <v>30</v>
      </c>
      <c r="B329" s="1">
        <v>1897512</v>
      </c>
      <c r="C329" s="1">
        <v>1876379</v>
      </c>
      <c r="D329" s="1">
        <v>1891998</v>
      </c>
      <c r="G329" s="6"/>
      <c r="H329" s="6"/>
      <c r="I329" s="6"/>
    </row>
    <row r="330" spans="1:9" x14ac:dyDescent="0.25">
      <c r="B330" s="6">
        <f>(B328-B329)/B328</f>
        <v>0.12342309547259554</v>
      </c>
      <c r="C330" s="6">
        <f t="shared" ref="C330:D330" si="39">(C328-C329)/C328</f>
        <v>0.12301444490455594</v>
      </c>
      <c r="D330" s="6">
        <f t="shared" si="39"/>
        <v>0.1249338612102936</v>
      </c>
      <c r="G330" s="6"/>
      <c r="H330" s="6"/>
      <c r="I330" s="6"/>
    </row>
    <row r="331" spans="1:9" x14ac:dyDescent="0.25">
      <c r="A331" s="1" t="s">
        <v>5</v>
      </c>
      <c r="B331" s="6">
        <f>AVERAGE(B330:D330)</f>
        <v>0.12379046719581503</v>
      </c>
      <c r="C331" s="6"/>
      <c r="D331" s="6"/>
      <c r="G331" s="6"/>
      <c r="H331" s="6"/>
      <c r="I331" s="6"/>
    </row>
    <row r="332" spans="1:9" x14ac:dyDescent="0.25">
      <c r="A332" s="1" t="s">
        <v>6</v>
      </c>
      <c r="B332" s="6">
        <f>STDEV(B330:D330)</f>
        <v>1.0110693477446702E-3</v>
      </c>
      <c r="C332" s="6"/>
      <c r="D332" s="6"/>
      <c r="G332" s="6"/>
      <c r="H332" s="6"/>
      <c r="I332" s="6"/>
    </row>
    <row r="333" spans="1:9" x14ac:dyDescent="0.25">
      <c r="B333" s="6"/>
      <c r="C333" s="6"/>
      <c r="D333" s="6"/>
      <c r="G333" s="6"/>
      <c r="H333" s="6"/>
      <c r="I333" s="6"/>
    </row>
    <row r="334" spans="1:9" x14ac:dyDescent="0.25">
      <c r="A334" s="4" t="s">
        <v>32</v>
      </c>
    </row>
    <row r="335" spans="1:9" x14ac:dyDescent="0.25">
      <c r="A335" s="4" t="s">
        <v>9</v>
      </c>
    </row>
    <row r="336" spans="1:9" x14ac:dyDescent="0.25">
      <c r="A336" s="4" t="s">
        <v>52</v>
      </c>
    </row>
    <row r="337" spans="1:9" x14ac:dyDescent="0.25">
      <c r="B337" s="1" t="s">
        <v>22</v>
      </c>
      <c r="C337" s="1" t="s">
        <v>23</v>
      </c>
      <c r="D337" s="1" t="s">
        <v>24</v>
      </c>
    </row>
    <row r="338" spans="1:9" ht="26.4" x14ac:dyDescent="0.25">
      <c r="A338" s="12" t="s">
        <v>34</v>
      </c>
      <c r="B338" s="1">
        <v>1455348</v>
      </c>
      <c r="C338" s="1">
        <v>1423308</v>
      </c>
      <c r="D338" s="1">
        <v>1436789</v>
      </c>
    </row>
    <row r="339" spans="1:9" ht="26.4" x14ac:dyDescent="0.25">
      <c r="A339" s="14" t="s">
        <v>33</v>
      </c>
      <c r="B339" s="1">
        <v>775614</v>
      </c>
      <c r="C339" s="1">
        <v>802760</v>
      </c>
      <c r="D339" s="1">
        <v>784705</v>
      </c>
    </row>
    <row r="340" spans="1:9" x14ac:dyDescent="0.25">
      <c r="B340" s="6">
        <f>(B338-B339)/B338</f>
        <v>0.46705942496227704</v>
      </c>
      <c r="C340" s="6">
        <f t="shared" ref="C340:D340" si="40">(C338-C339)/C338</f>
        <v>0.43598996141383312</v>
      </c>
      <c r="D340" s="6">
        <f t="shared" si="40"/>
        <v>0.45384812940522234</v>
      </c>
    </row>
    <row r="341" spans="1:9" x14ac:dyDescent="0.25">
      <c r="A341" s="1" t="s">
        <v>5</v>
      </c>
      <c r="B341" s="6">
        <f>AVERAGE(B340:D340)</f>
        <v>0.45229917192711083</v>
      </c>
      <c r="C341" s="6"/>
      <c r="D341" s="6"/>
    </row>
    <row r="342" spans="1:9" x14ac:dyDescent="0.25">
      <c r="A342" s="1" t="s">
        <v>6</v>
      </c>
      <c r="B342" s="6">
        <f>STDEV(B340:D340)</f>
        <v>1.5592541269747196E-2</v>
      </c>
      <c r="C342" s="6"/>
      <c r="D342" s="6"/>
    </row>
    <row r="343" spans="1:9" x14ac:dyDescent="0.25">
      <c r="B343" s="6"/>
      <c r="C343" s="6"/>
      <c r="D343" s="6"/>
      <c r="G343" s="6"/>
      <c r="H343" s="6"/>
      <c r="I343" s="6"/>
    </row>
    <row r="344" spans="1:9" x14ac:dyDescent="0.25">
      <c r="A344" s="4" t="s">
        <v>38</v>
      </c>
      <c r="G344" s="6"/>
      <c r="H344" s="6"/>
      <c r="I344" s="6"/>
    </row>
    <row r="345" spans="1:9" x14ac:dyDescent="0.25">
      <c r="B345" s="1" t="s">
        <v>22</v>
      </c>
      <c r="C345" s="1" t="s">
        <v>23</v>
      </c>
      <c r="D345" s="1" t="s">
        <v>24</v>
      </c>
      <c r="G345" s="6"/>
      <c r="H345" s="6"/>
      <c r="I345" s="6"/>
    </row>
    <row r="346" spans="1:9" ht="26.4" x14ac:dyDescent="0.25">
      <c r="A346" s="12" t="s">
        <v>34</v>
      </c>
      <c r="B346" s="1">
        <v>1854666</v>
      </c>
      <c r="C346" s="1">
        <v>1871271</v>
      </c>
      <c r="D346" s="1">
        <v>1868512</v>
      </c>
      <c r="G346" s="6"/>
      <c r="H346" s="6"/>
      <c r="I346" s="6"/>
    </row>
    <row r="347" spans="1:9" ht="26.4" x14ac:dyDescent="0.25">
      <c r="A347" s="14" t="s">
        <v>33</v>
      </c>
      <c r="B347" s="1">
        <v>1407498</v>
      </c>
      <c r="C347" s="1">
        <v>1387562</v>
      </c>
      <c r="D347" s="1">
        <v>1379544</v>
      </c>
      <c r="G347" s="6"/>
      <c r="H347" s="6"/>
      <c r="I347" s="6"/>
    </row>
    <row r="348" spans="1:9" x14ac:dyDescent="0.25">
      <c r="B348" s="6">
        <f>(B346-B347)/B346</f>
        <v>0.24110432821866579</v>
      </c>
      <c r="C348" s="6">
        <f t="shared" ref="C348:D348" si="41">(C346-C347)/C346</f>
        <v>0.25849222266577104</v>
      </c>
      <c r="D348" s="6">
        <f t="shared" si="41"/>
        <v>0.26168844513709305</v>
      </c>
      <c r="G348" s="6"/>
      <c r="H348" s="6"/>
      <c r="I348" s="6"/>
    </row>
    <row r="349" spans="1:9" x14ac:dyDescent="0.25">
      <c r="A349" s="1" t="s">
        <v>5</v>
      </c>
      <c r="B349" s="6">
        <f>AVERAGE(B348:D348)</f>
        <v>0.25376166534050998</v>
      </c>
      <c r="C349" s="6"/>
      <c r="D349" s="6"/>
      <c r="G349" s="6"/>
      <c r="H349" s="6"/>
      <c r="I349" s="6"/>
    </row>
    <row r="350" spans="1:9" x14ac:dyDescent="0.25">
      <c r="A350" s="1" t="s">
        <v>6</v>
      </c>
      <c r="B350" s="6">
        <f>STDEV(B348:D348)</f>
        <v>1.1077458949757243E-2</v>
      </c>
      <c r="C350" s="6"/>
      <c r="D350" s="6"/>
      <c r="G350" s="6"/>
      <c r="H350" s="6"/>
      <c r="I350" s="6"/>
    </row>
    <row r="351" spans="1:9" x14ac:dyDescent="0.25">
      <c r="B351" s="6"/>
      <c r="C351" s="6"/>
      <c r="D351" s="6"/>
      <c r="G351" s="6"/>
      <c r="H351" s="6"/>
      <c r="I351" s="6"/>
    </row>
    <row r="352" spans="1:9" x14ac:dyDescent="0.25">
      <c r="A352" s="4" t="s">
        <v>50</v>
      </c>
    </row>
    <row r="353" spans="1:9" x14ac:dyDescent="0.25">
      <c r="B353" s="1" t="s">
        <v>22</v>
      </c>
      <c r="C353" s="1" t="s">
        <v>23</v>
      </c>
      <c r="D353" s="1" t="s">
        <v>24</v>
      </c>
    </row>
    <row r="354" spans="1:9" ht="26.4" x14ac:dyDescent="0.25">
      <c r="A354" s="12" t="s">
        <v>34</v>
      </c>
      <c r="B354" s="1">
        <v>4696035</v>
      </c>
      <c r="C354" s="1">
        <v>4723071</v>
      </c>
      <c r="D354" s="1">
        <v>4701894</v>
      </c>
    </row>
    <row r="355" spans="1:9" ht="26.4" x14ac:dyDescent="0.25">
      <c r="A355" s="14" t="s">
        <v>33</v>
      </c>
      <c r="B355" s="1">
        <v>1875568</v>
      </c>
      <c r="C355" s="1">
        <v>1845944</v>
      </c>
      <c r="D355" s="1">
        <v>1862533</v>
      </c>
    </row>
    <row r="356" spans="1:9" x14ac:dyDescent="0.25">
      <c r="B356" s="6">
        <f>(B354-B355)/B354</f>
        <v>0.60060604318323862</v>
      </c>
      <c r="C356" s="6">
        <f t="shared" ref="C356:D356" si="42">(C354-C355)/C354</f>
        <v>0.60916446100429145</v>
      </c>
      <c r="D356" s="6">
        <f t="shared" si="42"/>
        <v>0.60387601251750889</v>
      </c>
    </row>
    <row r="357" spans="1:9" x14ac:dyDescent="0.25">
      <c r="A357" s="1" t="s">
        <v>5</v>
      </c>
      <c r="B357" s="6">
        <f>AVERAGE(B356:D356)</f>
        <v>0.60454883890167965</v>
      </c>
      <c r="C357" s="6"/>
      <c r="D357" s="6"/>
    </row>
    <row r="358" spans="1:9" x14ac:dyDescent="0.25">
      <c r="A358" s="1" t="s">
        <v>6</v>
      </c>
      <c r="B358" s="6">
        <f>STDEV(B356:D356)</f>
        <v>4.3186977675401025E-3</v>
      </c>
      <c r="C358" s="6"/>
      <c r="D358" s="6"/>
    </row>
    <row r="359" spans="1:9" x14ac:dyDescent="0.25">
      <c r="B359" s="6"/>
      <c r="C359" s="6"/>
      <c r="D359" s="6"/>
      <c r="G359" s="6"/>
      <c r="H359" s="6"/>
      <c r="I359" s="6"/>
    </row>
    <row r="360" spans="1:9" x14ac:dyDescent="0.25">
      <c r="A360" s="4" t="s">
        <v>40</v>
      </c>
      <c r="G360" s="6"/>
      <c r="H360" s="6"/>
      <c r="I360" s="6"/>
    </row>
    <row r="361" spans="1:9" x14ac:dyDescent="0.25">
      <c r="B361" s="1" t="s">
        <v>22</v>
      </c>
      <c r="C361" s="1" t="s">
        <v>23</v>
      </c>
      <c r="D361" s="1" t="s">
        <v>24</v>
      </c>
      <c r="G361" s="6"/>
      <c r="H361" s="6"/>
      <c r="I361" s="6"/>
    </row>
    <row r="362" spans="1:9" ht="26.4" x14ac:dyDescent="0.25">
      <c r="A362" s="12" t="s">
        <v>34</v>
      </c>
      <c r="B362" s="1">
        <v>2168023</v>
      </c>
      <c r="C362" s="1">
        <v>2183750</v>
      </c>
      <c r="D362" s="1">
        <v>2187748</v>
      </c>
      <c r="G362" s="6"/>
      <c r="H362" s="6"/>
      <c r="I362" s="6"/>
    </row>
    <row r="363" spans="1:9" ht="26.4" x14ac:dyDescent="0.25">
      <c r="A363" s="14" t="s">
        <v>33</v>
      </c>
      <c r="B363" s="1">
        <v>1957658</v>
      </c>
      <c r="C363" s="1">
        <v>1968268</v>
      </c>
      <c r="D363" s="1">
        <v>1977445</v>
      </c>
      <c r="G363" s="6"/>
      <c r="H363" s="6"/>
      <c r="I363" s="6"/>
    </row>
    <row r="364" spans="1:9" x14ac:dyDescent="0.25">
      <c r="B364" s="6">
        <f>(B362-B363)/B362</f>
        <v>9.703079718250221E-2</v>
      </c>
      <c r="C364" s="6">
        <f t="shared" ref="C364:D364" si="43">(C362-C363)/C362</f>
        <v>9.8675214653692042E-2</v>
      </c>
      <c r="D364" s="6">
        <f t="shared" si="43"/>
        <v>9.6127616160544993E-2</v>
      </c>
      <c r="G364" s="6"/>
      <c r="H364" s="6"/>
      <c r="I364" s="6"/>
    </row>
    <row r="365" spans="1:9" x14ac:dyDescent="0.25">
      <c r="A365" s="1" t="s">
        <v>5</v>
      </c>
      <c r="B365" s="6">
        <f>AVERAGE(B364:D364)</f>
        <v>9.7277875998913077E-2</v>
      </c>
      <c r="C365" s="6"/>
      <c r="D365" s="6"/>
      <c r="G365" s="6"/>
      <c r="H365" s="6"/>
      <c r="I365" s="6"/>
    </row>
    <row r="366" spans="1:9" x14ac:dyDescent="0.25">
      <c r="A366" s="1" t="s">
        <v>6</v>
      </c>
      <c r="B366" s="6">
        <f>STDEV(B364:D364)</f>
        <v>1.2916464209335799E-3</v>
      </c>
      <c r="C366" s="6"/>
      <c r="D366" s="6"/>
      <c r="G366" s="6"/>
      <c r="H366" s="6"/>
      <c r="I366" s="6"/>
    </row>
    <row r="367" spans="1:9" x14ac:dyDescent="0.25">
      <c r="B367" s="6"/>
      <c r="C367" s="6"/>
      <c r="D367" s="6"/>
      <c r="G367" s="6"/>
      <c r="H367" s="6"/>
      <c r="I367" s="6"/>
    </row>
    <row r="368" spans="1:9" x14ac:dyDescent="0.25">
      <c r="A368" s="4" t="s">
        <v>32</v>
      </c>
    </row>
    <row r="369" spans="1:9" x14ac:dyDescent="0.25">
      <c r="A369" s="4" t="s">
        <v>10</v>
      </c>
    </row>
    <row r="370" spans="1:9" x14ac:dyDescent="0.25">
      <c r="A370" s="4" t="s">
        <v>37</v>
      </c>
    </row>
    <row r="371" spans="1:9" x14ac:dyDescent="0.25">
      <c r="B371" s="1" t="s">
        <v>22</v>
      </c>
      <c r="C371" s="1" t="s">
        <v>23</v>
      </c>
      <c r="D371" s="1" t="s">
        <v>24</v>
      </c>
    </row>
    <row r="372" spans="1:9" ht="26.4" x14ac:dyDescent="0.25">
      <c r="A372" s="12" t="s">
        <v>34</v>
      </c>
      <c r="B372" s="1">
        <v>1476932</v>
      </c>
      <c r="C372" s="1">
        <v>1479471</v>
      </c>
      <c r="D372" s="1">
        <v>1495133</v>
      </c>
    </row>
    <row r="373" spans="1:9" ht="26.4" x14ac:dyDescent="0.25">
      <c r="A373" s="14" t="s">
        <v>33</v>
      </c>
      <c r="B373" s="1">
        <v>857509</v>
      </c>
      <c r="C373" s="1">
        <v>867245</v>
      </c>
      <c r="D373" s="1">
        <v>887292</v>
      </c>
    </row>
    <row r="374" spans="1:9" x14ac:dyDescent="0.25">
      <c r="B374" s="6">
        <f>(B372-B373)/B372</f>
        <v>0.41939845571766338</v>
      </c>
      <c r="C374" s="6">
        <f t="shared" ref="C374:D374" si="44">(C372-C373)/C372</f>
        <v>0.41381412680613544</v>
      </c>
      <c r="D374" s="6">
        <f t="shared" si="44"/>
        <v>0.40654644101895954</v>
      </c>
    </row>
    <row r="375" spans="1:9" x14ac:dyDescent="0.25">
      <c r="A375" s="1" t="s">
        <v>5</v>
      </c>
      <c r="B375" s="6">
        <f>AVERAGE(B374:D374)</f>
        <v>0.41325300784758606</v>
      </c>
      <c r="C375" s="6"/>
      <c r="D375" s="6"/>
    </row>
    <row r="376" spans="1:9" x14ac:dyDescent="0.25">
      <c r="A376" s="1" t="s">
        <v>6</v>
      </c>
      <c r="B376" s="6">
        <f>STDEV(B374:D374)</f>
        <v>6.4443549962860903E-3</v>
      </c>
      <c r="C376" s="6"/>
      <c r="D376" s="6"/>
    </row>
    <row r="377" spans="1:9" x14ac:dyDescent="0.25">
      <c r="B377" s="6"/>
      <c r="C377" s="6"/>
      <c r="D377" s="6"/>
      <c r="G377" s="6"/>
      <c r="H377" s="6"/>
      <c r="I377" s="6"/>
    </row>
    <row r="378" spans="1:9" x14ac:dyDescent="0.25">
      <c r="A378" s="4" t="s">
        <v>38</v>
      </c>
      <c r="G378" s="6"/>
      <c r="H378" s="6"/>
      <c r="I378" s="6"/>
    </row>
    <row r="379" spans="1:9" x14ac:dyDescent="0.25">
      <c r="B379" s="1" t="s">
        <v>22</v>
      </c>
      <c r="C379" s="1" t="s">
        <v>23</v>
      </c>
      <c r="D379" s="1" t="s">
        <v>24</v>
      </c>
      <c r="G379" s="6"/>
      <c r="H379" s="6"/>
      <c r="I379" s="6"/>
    </row>
    <row r="380" spans="1:9" ht="26.4" x14ac:dyDescent="0.25">
      <c r="A380" s="12" t="s">
        <v>34</v>
      </c>
      <c r="B380" s="1">
        <v>1864506</v>
      </c>
      <c r="C380" s="1">
        <v>1891074</v>
      </c>
      <c r="D380" s="1">
        <v>1873820</v>
      </c>
      <c r="G380" s="6"/>
      <c r="H380" s="6"/>
      <c r="I380" s="6"/>
    </row>
    <row r="381" spans="1:9" ht="26.4" x14ac:dyDescent="0.25">
      <c r="A381" s="14" t="s">
        <v>33</v>
      </c>
      <c r="B381" s="1">
        <v>1458008</v>
      </c>
      <c r="C381" s="1">
        <v>1462157</v>
      </c>
      <c r="D381" s="1">
        <v>1466087</v>
      </c>
      <c r="G381" s="6"/>
      <c r="H381" s="6"/>
      <c r="I381" s="6"/>
    </row>
    <row r="382" spans="1:9" x14ac:dyDescent="0.25">
      <c r="B382" s="6">
        <f>(B380-B381)/B380</f>
        <v>0.21801914287216023</v>
      </c>
      <c r="C382" s="6">
        <f t="shared" ref="C382:D382" si="45">(C380-C381)/C380</f>
        <v>0.22681132520461916</v>
      </c>
      <c r="D382" s="6">
        <f t="shared" si="45"/>
        <v>0.2175945394968567</v>
      </c>
      <c r="G382" s="6"/>
      <c r="H382" s="6"/>
      <c r="I382" s="6"/>
    </row>
    <row r="383" spans="1:9" x14ac:dyDescent="0.25">
      <c r="A383" s="1" t="s">
        <v>5</v>
      </c>
      <c r="B383" s="6">
        <f>AVERAGE(B382:D382)</f>
        <v>0.22080833585787871</v>
      </c>
      <c r="C383" s="6"/>
      <c r="D383" s="6"/>
      <c r="G383" s="6"/>
      <c r="H383" s="6"/>
      <c r="I383" s="6"/>
    </row>
    <row r="384" spans="1:9" x14ac:dyDescent="0.25">
      <c r="A384" s="1" t="s">
        <v>6</v>
      </c>
      <c r="B384" s="6">
        <f>STDEV(B382:D382)</f>
        <v>5.2030743632384717E-3</v>
      </c>
      <c r="C384" s="6"/>
      <c r="D384" s="6"/>
      <c r="G384" s="6"/>
      <c r="H384" s="6"/>
      <c r="I384" s="6"/>
    </row>
    <row r="385" spans="1:9" x14ac:dyDescent="0.25">
      <c r="B385" s="6"/>
      <c r="C385" s="6"/>
      <c r="D385" s="6"/>
      <c r="G385" s="6"/>
      <c r="H385" s="6"/>
      <c r="I385" s="6"/>
    </row>
    <row r="386" spans="1:9" x14ac:dyDescent="0.25">
      <c r="A386" s="4" t="s">
        <v>50</v>
      </c>
    </row>
    <row r="387" spans="1:9" x14ac:dyDescent="0.25">
      <c r="B387" s="1" t="s">
        <v>22</v>
      </c>
      <c r="C387" s="1" t="s">
        <v>23</v>
      </c>
      <c r="D387" s="1" t="s">
        <v>24</v>
      </c>
    </row>
    <row r="388" spans="1:9" ht="26.4" x14ac:dyDescent="0.25">
      <c r="A388" s="12" t="s">
        <v>34</v>
      </c>
      <c r="B388" s="1">
        <v>4754756</v>
      </c>
      <c r="C388" s="1">
        <v>4726089</v>
      </c>
      <c r="D388" s="1">
        <v>4733168</v>
      </c>
    </row>
    <row r="389" spans="1:9" ht="26.4" x14ac:dyDescent="0.25">
      <c r="A389" s="14" t="s">
        <v>33</v>
      </c>
      <c r="B389" s="1">
        <v>2198528</v>
      </c>
      <c r="C389" s="1">
        <v>2198086</v>
      </c>
      <c r="D389" s="1">
        <v>2178315</v>
      </c>
    </row>
    <row r="390" spans="1:9" x14ac:dyDescent="0.25">
      <c r="B390" s="6">
        <f>(B388-B389)/B388</f>
        <v>0.53761496909620599</v>
      </c>
      <c r="C390" s="6">
        <f t="shared" ref="C390:D390" si="46">(C388-C389)/C388</f>
        <v>0.53490380735529952</v>
      </c>
      <c r="D390" s="6">
        <f t="shared" si="46"/>
        <v>0.53977653022246408</v>
      </c>
    </row>
    <row r="391" spans="1:9" x14ac:dyDescent="0.25">
      <c r="A391" s="1" t="s">
        <v>5</v>
      </c>
      <c r="B391" s="6">
        <f>AVERAGE(B390:D390)</f>
        <v>0.53743176889132316</v>
      </c>
      <c r="C391" s="6"/>
      <c r="D391" s="6"/>
    </row>
    <row r="392" spans="1:9" x14ac:dyDescent="0.25">
      <c r="A392" s="1" t="s">
        <v>6</v>
      </c>
      <c r="B392" s="6">
        <f>STDEV(B390:D390)</f>
        <v>2.4415218146371172E-3</v>
      </c>
      <c r="C392" s="6"/>
      <c r="D392" s="6"/>
    </row>
    <row r="393" spans="1:9" x14ac:dyDescent="0.25">
      <c r="B393" s="6"/>
      <c r="C393" s="6"/>
      <c r="D393" s="6"/>
      <c r="G393" s="6"/>
      <c r="H393" s="6"/>
      <c r="I393" s="6"/>
    </row>
    <row r="394" spans="1:9" x14ac:dyDescent="0.25">
      <c r="A394" s="4" t="s">
        <v>51</v>
      </c>
      <c r="G394" s="6"/>
      <c r="H394" s="6"/>
      <c r="I394" s="6"/>
    </row>
    <row r="395" spans="1:9" x14ac:dyDescent="0.25">
      <c r="B395" s="1" t="s">
        <v>22</v>
      </c>
      <c r="C395" s="1" t="s">
        <v>23</v>
      </c>
      <c r="D395" s="1" t="s">
        <v>24</v>
      </c>
      <c r="G395" s="6"/>
      <c r="H395" s="6"/>
      <c r="I395" s="6"/>
    </row>
    <row r="396" spans="1:9" ht="26.4" x14ac:dyDescent="0.25">
      <c r="A396" s="12" t="s">
        <v>34</v>
      </c>
      <c r="B396" s="1">
        <v>2190416</v>
      </c>
      <c r="C396" s="1">
        <v>2197222</v>
      </c>
      <c r="D396" s="1">
        <v>2185112</v>
      </c>
      <c r="G396" s="6"/>
      <c r="H396" s="6"/>
      <c r="I396" s="6"/>
    </row>
    <row r="397" spans="1:9" ht="26.4" x14ac:dyDescent="0.25">
      <c r="A397" s="14" t="s">
        <v>33</v>
      </c>
      <c r="B397" s="1">
        <v>2038756</v>
      </c>
      <c r="C397" s="1">
        <v>2036456</v>
      </c>
      <c r="D397" s="1">
        <v>2017142</v>
      </c>
      <c r="G397" s="6"/>
      <c r="H397" s="6"/>
      <c r="I397" s="6"/>
    </row>
    <row r="398" spans="1:9" x14ac:dyDescent="0.25">
      <c r="B398" s="6">
        <f>(B396-B397)/B396</f>
        <v>6.9237989496059194E-2</v>
      </c>
      <c r="C398" s="6">
        <f t="shared" ref="C398:D398" si="47">(C396-C397)/C396</f>
        <v>7.3167845579554552E-2</v>
      </c>
      <c r="D398" s="6">
        <f t="shared" si="47"/>
        <v>7.6870201618955913E-2</v>
      </c>
      <c r="G398" s="6"/>
      <c r="H398" s="6"/>
      <c r="I398" s="6"/>
    </row>
    <row r="399" spans="1:9" x14ac:dyDescent="0.25">
      <c r="A399" s="1" t="s">
        <v>5</v>
      </c>
      <c r="B399" s="6">
        <f>AVERAGE(B398:D398)</f>
        <v>7.3092012231523215E-2</v>
      </c>
      <c r="C399" s="6"/>
      <c r="D399" s="6"/>
      <c r="G399" s="6"/>
      <c r="H399" s="6"/>
      <c r="I399" s="6"/>
    </row>
    <row r="400" spans="1:9" x14ac:dyDescent="0.25">
      <c r="A400" s="1" t="s">
        <v>6</v>
      </c>
      <c r="B400" s="6">
        <f>STDEV(B398:D398)</f>
        <v>3.8166711273999159E-3</v>
      </c>
      <c r="C400" s="6"/>
      <c r="D400" s="6"/>
      <c r="G400" s="6"/>
      <c r="H400" s="6"/>
      <c r="I400" s="6"/>
    </row>
    <row r="402" spans="1:9" x14ac:dyDescent="0.25">
      <c r="A402" s="4" t="s">
        <v>32</v>
      </c>
    </row>
    <row r="403" spans="1:9" x14ac:dyDescent="0.25">
      <c r="A403" s="4" t="s">
        <v>11</v>
      </c>
    </row>
    <row r="404" spans="1:9" x14ac:dyDescent="0.25">
      <c r="A404" s="4" t="s">
        <v>52</v>
      </c>
    </row>
    <row r="405" spans="1:9" x14ac:dyDescent="0.25">
      <c r="B405" s="1" t="s">
        <v>22</v>
      </c>
      <c r="C405" s="1" t="s">
        <v>23</v>
      </c>
      <c r="D405" s="1" t="s">
        <v>24</v>
      </c>
    </row>
    <row r="406" spans="1:9" ht="26.4" x14ac:dyDescent="0.25">
      <c r="A406" s="12" t="s">
        <v>34</v>
      </c>
      <c r="B406" s="1">
        <v>1489438</v>
      </c>
      <c r="C406" s="1">
        <v>1509086</v>
      </c>
      <c r="D406" s="1">
        <v>1493016</v>
      </c>
    </row>
    <row r="407" spans="1:9" ht="26.4" x14ac:dyDescent="0.25">
      <c r="A407" s="14" t="s">
        <v>33</v>
      </c>
      <c r="B407" s="1">
        <v>960378</v>
      </c>
      <c r="C407" s="1">
        <v>962800</v>
      </c>
      <c r="D407" s="1">
        <v>962472</v>
      </c>
    </row>
    <row r="408" spans="1:9" x14ac:dyDescent="0.25">
      <c r="B408" s="6">
        <f>(B406-B407)/B406</f>
        <v>0.35520780321168116</v>
      </c>
      <c r="C408" s="6">
        <f t="shared" ref="C408:D408" si="48">(C406-C407)/C406</f>
        <v>0.36199792457156188</v>
      </c>
      <c r="D408" s="6">
        <f t="shared" si="48"/>
        <v>0.35535051198379658</v>
      </c>
    </row>
    <row r="409" spans="1:9" x14ac:dyDescent="0.25">
      <c r="A409" s="1" t="s">
        <v>5</v>
      </c>
      <c r="B409" s="6">
        <f>AVERAGE(B408:D408)</f>
        <v>0.35751874658901323</v>
      </c>
      <c r="C409" s="6"/>
      <c r="D409" s="6"/>
    </row>
    <row r="410" spans="1:9" x14ac:dyDescent="0.25">
      <c r="A410" s="1" t="s">
        <v>6</v>
      </c>
      <c r="B410" s="6">
        <f>STDEV(B408:D408)</f>
        <v>3.8797381352252721E-3</v>
      </c>
      <c r="C410" s="6"/>
      <c r="D410" s="6"/>
    </row>
    <row r="411" spans="1:9" x14ac:dyDescent="0.25">
      <c r="B411" s="6"/>
      <c r="C411" s="6"/>
      <c r="D411" s="6"/>
      <c r="G411" s="6"/>
      <c r="H411" s="6"/>
      <c r="I411" s="6"/>
    </row>
    <row r="412" spans="1:9" x14ac:dyDescent="0.25">
      <c r="A412" s="4" t="s">
        <v>49</v>
      </c>
      <c r="G412" s="6"/>
      <c r="H412" s="6"/>
      <c r="I412" s="6"/>
    </row>
    <row r="413" spans="1:9" x14ac:dyDescent="0.25">
      <c r="B413" s="1" t="s">
        <v>22</v>
      </c>
      <c r="C413" s="1" t="s">
        <v>23</v>
      </c>
      <c r="D413" s="1" t="s">
        <v>24</v>
      </c>
      <c r="G413" s="6"/>
      <c r="H413" s="6"/>
      <c r="I413" s="6"/>
    </row>
    <row r="414" spans="1:9" ht="26.4" x14ac:dyDescent="0.25">
      <c r="A414" s="14" t="s">
        <v>34</v>
      </c>
      <c r="B414" s="1">
        <v>1894708</v>
      </c>
      <c r="C414" s="1">
        <v>1875174</v>
      </c>
      <c r="D414" s="1">
        <v>1897980</v>
      </c>
      <c r="G414" s="6"/>
      <c r="H414" s="6"/>
      <c r="I414" s="6"/>
    </row>
    <row r="415" spans="1:9" ht="26.4" x14ac:dyDescent="0.25">
      <c r="A415" s="14" t="s">
        <v>33</v>
      </c>
      <c r="B415" s="1">
        <v>1521566</v>
      </c>
      <c r="C415" s="1">
        <v>1527080</v>
      </c>
      <c r="D415" s="1">
        <v>1525533</v>
      </c>
      <c r="G415" s="6"/>
      <c r="H415" s="6"/>
      <c r="I415" s="6"/>
    </row>
    <row r="416" spans="1:9" x14ac:dyDescent="0.25">
      <c r="B416" s="6">
        <f>(B414-B415)/B414</f>
        <v>0.19693905340559073</v>
      </c>
      <c r="C416" s="6">
        <f t="shared" ref="C416:D416" si="49">(C414-C415)/C414</f>
        <v>0.18563290659960088</v>
      </c>
      <c r="D416" s="6">
        <f t="shared" si="49"/>
        <v>0.19623336389213797</v>
      </c>
      <c r="G416" s="6"/>
      <c r="H416" s="6"/>
      <c r="I416" s="6"/>
    </row>
    <row r="417" spans="1:9" x14ac:dyDescent="0.25">
      <c r="A417" s="1" t="s">
        <v>5</v>
      </c>
      <c r="B417" s="6">
        <f>AVERAGE(B416:D416)</f>
        <v>0.19293510796577654</v>
      </c>
      <c r="C417" s="6"/>
      <c r="D417" s="6"/>
      <c r="G417" s="6"/>
      <c r="H417" s="6"/>
      <c r="I417" s="6"/>
    </row>
    <row r="418" spans="1:9" x14ac:dyDescent="0.25">
      <c r="A418" s="1" t="s">
        <v>6</v>
      </c>
      <c r="B418" s="6">
        <f>STDEV(B416:D416)</f>
        <v>6.3337278135772758E-3</v>
      </c>
      <c r="C418" s="6"/>
      <c r="D418" s="6"/>
      <c r="G418" s="6"/>
      <c r="H418" s="6"/>
      <c r="I418" s="6"/>
    </row>
    <row r="419" spans="1:9" x14ac:dyDescent="0.25">
      <c r="B419" s="6"/>
      <c r="C419" s="6"/>
      <c r="D419" s="6"/>
      <c r="G419" s="6"/>
      <c r="H419" s="6"/>
      <c r="I419" s="6"/>
    </row>
    <row r="420" spans="1:9" x14ac:dyDescent="0.25">
      <c r="A420" s="4" t="s">
        <v>50</v>
      </c>
    </row>
    <row r="421" spans="1:9" x14ac:dyDescent="0.25">
      <c r="B421" s="1" t="s">
        <v>22</v>
      </c>
      <c r="C421" s="1" t="s">
        <v>23</v>
      </c>
      <c r="D421" s="1" t="s">
        <v>24</v>
      </c>
    </row>
    <row r="422" spans="1:9" ht="26.4" x14ac:dyDescent="0.25">
      <c r="A422" s="12" t="s">
        <v>34</v>
      </c>
      <c r="B422" s="1">
        <v>4896035</v>
      </c>
      <c r="C422" s="1">
        <v>4853071</v>
      </c>
      <c r="D422" s="1">
        <v>4701894</v>
      </c>
    </row>
    <row r="423" spans="1:9" ht="26.4" x14ac:dyDescent="0.25">
      <c r="A423" s="14" t="s">
        <v>33</v>
      </c>
      <c r="B423" s="1">
        <v>2410443</v>
      </c>
      <c r="C423" s="1">
        <v>2401685</v>
      </c>
      <c r="D423" s="1">
        <v>2308581</v>
      </c>
    </row>
    <row r="424" spans="1:9" x14ac:dyDescent="0.25">
      <c r="B424" s="6">
        <f>(B422-B423)/B422</f>
        <v>0.50767447536629129</v>
      </c>
      <c r="C424" s="6">
        <f t="shared" ref="C424:D424" si="50">(C422-C423)/C422</f>
        <v>0.50512057210784678</v>
      </c>
      <c r="D424" s="6">
        <f t="shared" si="50"/>
        <v>0.50901041154904814</v>
      </c>
    </row>
    <row r="425" spans="1:9" x14ac:dyDescent="0.25">
      <c r="A425" s="1" t="s">
        <v>5</v>
      </c>
      <c r="B425" s="6">
        <f>AVERAGE(B424:D424)</f>
        <v>0.50726848634106203</v>
      </c>
      <c r="C425" s="6"/>
      <c r="D425" s="6"/>
    </row>
    <row r="426" spans="1:9" x14ac:dyDescent="0.25">
      <c r="A426" s="1" t="s">
        <v>6</v>
      </c>
      <c r="B426" s="6">
        <f>STDEV(B424:D424)</f>
        <v>1.976444544133823E-3</v>
      </c>
      <c r="C426" s="6"/>
      <c r="D426" s="6"/>
    </row>
    <row r="427" spans="1:9" x14ac:dyDescent="0.25">
      <c r="B427" s="6"/>
      <c r="C427" s="6"/>
      <c r="D427" s="6"/>
      <c r="G427" s="6"/>
      <c r="H427" s="6"/>
      <c r="I427" s="6"/>
    </row>
    <row r="428" spans="1:9" x14ac:dyDescent="0.25">
      <c r="A428" s="4" t="s">
        <v>40</v>
      </c>
      <c r="G428" s="6"/>
      <c r="H428" s="6"/>
      <c r="I428" s="6"/>
    </row>
    <row r="429" spans="1:9" x14ac:dyDescent="0.25">
      <c r="B429" s="1" t="s">
        <v>22</v>
      </c>
      <c r="C429" s="1" t="s">
        <v>23</v>
      </c>
      <c r="D429" s="1" t="s">
        <v>24</v>
      </c>
      <c r="G429" s="6"/>
      <c r="H429" s="6"/>
      <c r="I429" s="6"/>
    </row>
    <row r="430" spans="1:9" ht="26.4" x14ac:dyDescent="0.25">
      <c r="A430" s="12" t="s">
        <v>34</v>
      </c>
      <c r="B430" s="1">
        <v>2208253</v>
      </c>
      <c r="C430" s="1">
        <v>2197803</v>
      </c>
      <c r="D430" s="1">
        <v>2178385</v>
      </c>
      <c r="G430" s="6"/>
      <c r="H430" s="6"/>
      <c r="I430" s="6"/>
    </row>
    <row r="431" spans="1:9" ht="26.4" x14ac:dyDescent="0.25">
      <c r="A431" s="14" t="s">
        <v>33</v>
      </c>
      <c r="B431" s="1">
        <v>2092808</v>
      </c>
      <c r="C431" s="1">
        <v>2081044</v>
      </c>
      <c r="D431" s="1">
        <v>2066330</v>
      </c>
      <c r="G431" s="6"/>
      <c r="H431" s="6"/>
      <c r="I431" s="6"/>
    </row>
    <row r="432" spans="1:9" x14ac:dyDescent="0.25">
      <c r="B432" s="6">
        <f>(B430-B431)/B430</f>
        <v>5.2278882899740205E-2</v>
      </c>
      <c r="C432" s="6">
        <f t="shared" ref="C432:D432" si="51">(C430-C431)/C430</f>
        <v>5.3125325609256153E-2</v>
      </c>
      <c r="D432" s="6">
        <f t="shared" si="51"/>
        <v>5.143948383779727E-2</v>
      </c>
      <c r="G432" s="6"/>
      <c r="H432" s="6"/>
      <c r="I432" s="6"/>
    </row>
    <row r="433" spans="1:9" x14ac:dyDescent="0.25">
      <c r="A433" s="1" t="s">
        <v>5</v>
      </c>
      <c r="B433" s="6">
        <f>AVERAGE(B432:D432)</f>
        <v>5.2281230782264543E-2</v>
      </c>
      <c r="C433" s="6"/>
      <c r="D433" s="6"/>
      <c r="G433" s="6"/>
      <c r="H433" s="6"/>
      <c r="I433" s="6"/>
    </row>
    <row r="434" spans="1:9" x14ac:dyDescent="0.25">
      <c r="A434" s="1" t="s">
        <v>6</v>
      </c>
      <c r="B434" s="6">
        <f>STDEV(B432:D432)</f>
        <v>8.4292333815903298E-4</v>
      </c>
      <c r="C434" s="6"/>
      <c r="D434" s="6"/>
      <c r="G434" s="6"/>
      <c r="H434" s="6"/>
      <c r="I434" s="6"/>
    </row>
    <row r="436" spans="1:9" x14ac:dyDescent="0.25">
      <c r="A436" s="4" t="s">
        <v>53</v>
      </c>
    </row>
    <row r="437" spans="1:9" x14ac:dyDescent="0.25">
      <c r="A437" s="4" t="s">
        <v>9</v>
      </c>
    </row>
    <row r="438" spans="1:9" x14ac:dyDescent="0.25">
      <c r="A438" s="4" t="s">
        <v>52</v>
      </c>
    </row>
    <row r="439" spans="1:9" x14ac:dyDescent="0.25">
      <c r="B439" s="1" t="s">
        <v>22</v>
      </c>
      <c r="C439" s="1" t="s">
        <v>23</v>
      </c>
      <c r="D439" s="1" t="s">
        <v>24</v>
      </c>
    </row>
    <row r="440" spans="1:9" x14ac:dyDescent="0.25">
      <c r="A440" s="13" t="s">
        <v>54</v>
      </c>
      <c r="B440" s="1">
        <v>1523929</v>
      </c>
      <c r="C440" s="1">
        <v>1515605</v>
      </c>
      <c r="D440" s="1">
        <v>1518284</v>
      </c>
    </row>
    <row r="441" spans="1:9" x14ac:dyDescent="0.25">
      <c r="A441" s="13" t="s">
        <v>55</v>
      </c>
      <c r="B441" s="1">
        <v>1427216</v>
      </c>
      <c r="C441" s="1">
        <v>1425472</v>
      </c>
      <c r="D441" s="1">
        <v>1421791</v>
      </c>
    </row>
    <row r="442" spans="1:9" x14ac:dyDescent="0.25">
      <c r="B442" s="6">
        <f>(B440-B441)/B440</f>
        <v>6.346293035961649E-2</v>
      </c>
      <c r="C442" s="6">
        <f t="shared" ref="C442:D442" si="52">(C440-C441)/C440</f>
        <v>5.9469980634796006E-2</v>
      </c>
      <c r="D442" s="6">
        <f t="shared" si="52"/>
        <v>6.3553985947293126E-2</v>
      </c>
    </row>
    <row r="443" spans="1:9" x14ac:dyDescent="0.25">
      <c r="A443" s="1" t="s">
        <v>5</v>
      </c>
      <c r="B443" s="6">
        <f>AVERAGE(B442:D442)</f>
        <v>6.2162298980568541E-2</v>
      </c>
      <c r="C443" s="6"/>
      <c r="D443" s="6"/>
    </row>
    <row r="444" spans="1:9" x14ac:dyDescent="0.25">
      <c r="A444" s="1" t="s">
        <v>6</v>
      </c>
      <c r="B444" s="6">
        <f>STDEV(B442:D442)</f>
        <v>2.3320605344307218E-3</v>
      </c>
      <c r="C444" s="6"/>
      <c r="D444" s="6"/>
    </row>
    <row r="445" spans="1:9" x14ac:dyDescent="0.25">
      <c r="B445" s="6"/>
      <c r="C445" s="6"/>
      <c r="D445" s="6"/>
    </row>
    <row r="446" spans="1:9" x14ac:dyDescent="0.25">
      <c r="A446" s="4" t="s">
        <v>49</v>
      </c>
      <c r="G446" s="6"/>
      <c r="H446" s="6"/>
      <c r="I446" s="6"/>
    </row>
    <row r="447" spans="1:9" x14ac:dyDescent="0.25">
      <c r="B447" s="1" t="s">
        <v>22</v>
      </c>
      <c r="C447" s="1" t="s">
        <v>23</v>
      </c>
      <c r="D447" s="1" t="s">
        <v>24</v>
      </c>
      <c r="G447" s="6"/>
      <c r="H447" s="6"/>
      <c r="I447" s="6"/>
    </row>
    <row r="448" spans="1:9" x14ac:dyDescent="0.25">
      <c r="A448" s="13" t="s">
        <v>54</v>
      </c>
      <c r="B448" s="1">
        <v>1905170</v>
      </c>
      <c r="C448" s="1">
        <v>1895327</v>
      </c>
      <c r="D448" s="1">
        <v>1911906</v>
      </c>
      <c r="G448" s="6"/>
      <c r="H448" s="6"/>
      <c r="I448" s="6"/>
    </row>
    <row r="449" spans="1:9" x14ac:dyDescent="0.25">
      <c r="A449" s="13" t="s">
        <v>55</v>
      </c>
      <c r="B449" s="1">
        <v>1824839</v>
      </c>
      <c r="C449" s="1">
        <v>1819485</v>
      </c>
      <c r="D449" s="1">
        <v>1832905</v>
      </c>
      <c r="G449" s="6"/>
      <c r="H449" s="6"/>
      <c r="I449" s="6"/>
    </row>
    <row r="450" spans="1:9" x14ac:dyDescent="0.25">
      <c r="B450" s="6">
        <f>(B448-B449)/B448</f>
        <v>4.2164741204196998E-2</v>
      </c>
      <c r="C450" s="6">
        <f t="shared" ref="C450:D450" si="53">(C448-C449)/C448</f>
        <v>4.0015258580709291E-2</v>
      </c>
      <c r="D450" s="6">
        <f t="shared" si="53"/>
        <v>4.1320546093793313E-2</v>
      </c>
      <c r="G450" s="6"/>
      <c r="H450" s="6"/>
      <c r="I450" s="6"/>
    </row>
    <row r="451" spans="1:9" x14ac:dyDescent="0.25">
      <c r="A451" s="1" t="s">
        <v>5</v>
      </c>
      <c r="B451" s="6">
        <f>AVERAGE(B450:D450)</f>
        <v>4.1166848626233203E-2</v>
      </c>
      <c r="C451" s="6"/>
      <c r="D451" s="6"/>
      <c r="G451" s="6"/>
      <c r="H451" s="6"/>
      <c r="I451" s="6"/>
    </row>
    <row r="452" spans="1:9" x14ac:dyDescent="0.25">
      <c r="A452" s="1" t="s">
        <v>6</v>
      </c>
      <c r="B452" s="6">
        <f>STDEV(B450:D450)</f>
        <v>1.0829524785602059E-3</v>
      </c>
      <c r="C452" s="6"/>
      <c r="D452" s="6"/>
      <c r="G452" s="6"/>
      <c r="H452" s="6"/>
      <c r="I452" s="6"/>
    </row>
    <row r="453" spans="1:9" x14ac:dyDescent="0.25">
      <c r="B453" s="6"/>
      <c r="C453" s="6"/>
      <c r="D453" s="6"/>
      <c r="G453" s="6"/>
      <c r="H453" s="6"/>
      <c r="I453" s="6"/>
    </row>
    <row r="454" spans="1:9" x14ac:dyDescent="0.25">
      <c r="A454" s="4" t="s">
        <v>50</v>
      </c>
    </row>
    <row r="455" spans="1:9" x14ac:dyDescent="0.25">
      <c r="B455" s="1" t="s">
        <v>22</v>
      </c>
      <c r="C455" s="1" t="s">
        <v>23</v>
      </c>
      <c r="D455" s="1" t="s">
        <v>24</v>
      </c>
    </row>
    <row r="456" spans="1:9" x14ac:dyDescent="0.25">
      <c r="A456" s="13" t="s">
        <v>54</v>
      </c>
      <c r="B456" s="1">
        <v>5075160</v>
      </c>
      <c r="C456" s="1">
        <v>5087179</v>
      </c>
      <c r="D456" s="1">
        <v>5117593</v>
      </c>
    </row>
    <row r="457" spans="1:9" x14ac:dyDescent="0.25">
      <c r="A457" s="13" t="s">
        <v>55</v>
      </c>
      <c r="B457" s="1">
        <v>4686546</v>
      </c>
      <c r="C457" s="1">
        <v>4701772</v>
      </c>
      <c r="D457" s="1">
        <v>4727923</v>
      </c>
    </row>
    <row r="458" spans="1:9" x14ac:dyDescent="0.25">
      <c r="B458" s="6">
        <f>(B456-B457)/B456</f>
        <v>7.6571773106660676E-2</v>
      </c>
      <c r="C458" s="6">
        <f t="shared" ref="C458:D458" si="54">(C456-C457)/C456</f>
        <v>7.5760455843995267E-2</v>
      </c>
      <c r="D458" s="6">
        <f t="shared" si="54"/>
        <v>7.6143218110545335E-2</v>
      </c>
    </row>
    <row r="459" spans="1:9" x14ac:dyDescent="0.25">
      <c r="A459" s="1" t="s">
        <v>5</v>
      </c>
      <c r="B459" s="6">
        <f>AVERAGE(B458:D458)</f>
        <v>7.6158482353733764E-2</v>
      </c>
      <c r="C459" s="6"/>
      <c r="D459" s="6"/>
    </row>
    <row r="460" spans="1:9" x14ac:dyDescent="0.25">
      <c r="A460" s="1" t="s">
        <v>6</v>
      </c>
      <c r="B460" s="6">
        <f>STDEV(B458:D458)</f>
        <v>4.0587396198180737E-4</v>
      </c>
      <c r="C460" s="6"/>
      <c r="D460" s="6"/>
    </row>
    <row r="461" spans="1:9" x14ac:dyDescent="0.25">
      <c r="B461" s="6"/>
      <c r="C461" s="6"/>
      <c r="D461" s="6"/>
      <c r="G461" s="6"/>
      <c r="H461" s="6"/>
      <c r="I461" s="6"/>
    </row>
    <row r="462" spans="1:9" x14ac:dyDescent="0.25">
      <c r="A462" s="4" t="s">
        <v>51</v>
      </c>
      <c r="G462" s="6"/>
      <c r="H462" s="6"/>
      <c r="I462" s="6"/>
    </row>
    <row r="463" spans="1:9" x14ac:dyDescent="0.25">
      <c r="B463" s="1" t="s">
        <v>22</v>
      </c>
      <c r="C463" s="1" t="s">
        <v>23</v>
      </c>
      <c r="D463" s="1" t="s">
        <v>24</v>
      </c>
      <c r="G463" s="6"/>
      <c r="H463" s="6"/>
      <c r="I463" s="6"/>
    </row>
    <row r="464" spans="1:9" x14ac:dyDescent="0.25">
      <c r="A464" s="13" t="s">
        <v>54</v>
      </c>
      <c r="B464" s="1">
        <v>2206117</v>
      </c>
      <c r="C464" s="1">
        <v>2212245</v>
      </c>
      <c r="D464" s="1">
        <v>2209218</v>
      </c>
      <c r="G464" s="6"/>
      <c r="H464" s="6"/>
      <c r="I464" s="6"/>
    </row>
    <row r="465" spans="1:9" x14ac:dyDescent="0.25">
      <c r="A465" s="13" t="s">
        <v>55</v>
      </c>
      <c r="B465" s="1">
        <v>2177321</v>
      </c>
      <c r="C465" s="1">
        <v>2182483</v>
      </c>
      <c r="D465" s="1">
        <v>2179799</v>
      </c>
      <c r="G465" s="6"/>
      <c r="H465" s="6"/>
      <c r="I465" s="6"/>
    </row>
    <row r="466" spans="1:9" x14ac:dyDescent="0.25">
      <c r="B466" s="6">
        <f>(B464-B465)/B464</f>
        <v>1.3052798197013124E-2</v>
      </c>
      <c r="C466" s="6">
        <f t="shared" ref="C466:D466" si="55">(C464-C465)/C464</f>
        <v>1.3453301962486073E-2</v>
      </c>
      <c r="D466" s="6">
        <f t="shared" si="55"/>
        <v>1.3316476689941872E-2</v>
      </c>
      <c r="G466" s="6"/>
      <c r="H466" s="6"/>
      <c r="I466" s="6"/>
    </row>
    <row r="467" spans="1:9" x14ac:dyDescent="0.25">
      <c r="A467" s="1" t="s">
        <v>5</v>
      </c>
      <c r="B467" s="6">
        <f>AVERAGE(B466:D466)</f>
        <v>1.3274192283147024E-2</v>
      </c>
      <c r="C467" s="6"/>
      <c r="D467" s="6"/>
      <c r="G467" s="6"/>
      <c r="H467" s="6"/>
      <c r="I467" s="6"/>
    </row>
    <row r="468" spans="1:9" x14ac:dyDescent="0.25">
      <c r="A468" s="1" t="s">
        <v>6</v>
      </c>
      <c r="B468" s="6">
        <f>STDEV(B466:D466)</f>
        <v>2.0357257878456252E-4</v>
      </c>
      <c r="C468" s="6"/>
      <c r="D468" s="6"/>
      <c r="G468" s="6"/>
      <c r="H468" s="6"/>
      <c r="I468" s="6"/>
    </row>
    <row r="469" spans="1:9" x14ac:dyDescent="0.25">
      <c r="B469" s="6"/>
      <c r="C469" s="6"/>
      <c r="D469" s="6"/>
      <c r="G469" s="6"/>
      <c r="H469" s="6"/>
      <c r="I469" s="6"/>
    </row>
    <row r="470" spans="1:9" x14ac:dyDescent="0.25">
      <c r="A470" s="4" t="s">
        <v>53</v>
      </c>
    </row>
    <row r="471" spans="1:9" x14ac:dyDescent="0.25">
      <c r="A471" s="4" t="s">
        <v>10</v>
      </c>
    </row>
    <row r="472" spans="1:9" x14ac:dyDescent="0.25">
      <c r="A472" s="4" t="s">
        <v>52</v>
      </c>
    </row>
    <row r="473" spans="1:9" x14ac:dyDescent="0.25">
      <c r="B473" s="1" t="s">
        <v>22</v>
      </c>
      <c r="C473" s="1" t="s">
        <v>23</v>
      </c>
      <c r="D473" s="1" t="s">
        <v>24</v>
      </c>
    </row>
    <row r="474" spans="1:9" x14ac:dyDescent="0.25">
      <c r="A474" s="13" t="s">
        <v>54</v>
      </c>
      <c r="B474" s="1">
        <v>1514561</v>
      </c>
      <c r="C474" s="1">
        <v>1523140</v>
      </c>
      <c r="D474" s="1">
        <v>1518638</v>
      </c>
    </row>
    <row r="475" spans="1:9" x14ac:dyDescent="0.25">
      <c r="A475" s="13" t="s">
        <v>55</v>
      </c>
      <c r="B475" s="1">
        <v>1396756</v>
      </c>
      <c r="C475" s="1">
        <v>1403815</v>
      </c>
      <c r="D475" s="1">
        <v>1402644</v>
      </c>
    </row>
    <row r="476" spans="1:9" x14ac:dyDescent="0.25">
      <c r="B476" s="6">
        <f>(B474-B475)/B474</f>
        <v>7.7781614606476729E-2</v>
      </c>
      <c r="C476" s="6">
        <f t="shared" ref="C476:D476" si="56">(C474-C475)/C474</f>
        <v>7.8341452525703487E-2</v>
      </c>
      <c r="D476" s="6">
        <f t="shared" si="56"/>
        <v>7.6380282858719464E-2</v>
      </c>
    </row>
    <row r="477" spans="1:9" x14ac:dyDescent="0.25">
      <c r="A477" s="1" t="s">
        <v>5</v>
      </c>
      <c r="B477" s="6">
        <f>AVERAGE(B476:D476)</f>
        <v>7.7501116663633227E-2</v>
      </c>
      <c r="C477" s="6"/>
      <c r="D477" s="6"/>
    </row>
    <row r="478" spans="1:9" x14ac:dyDescent="0.25">
      <c r="A478" s="1" t="s">
        <v>6</v>
      </c>
      <c r="B478" s="6">
        <f>STDEV(B476:D476)</f>
        <v>1.0102256864825468E-3</v>
      </c>
      <c r="C478" s="6"/>
      <c r="D478" s="6"/>
    </row>
    <row r="479" spans="1:9" x14ac:dyDescent="0.25">
      <c r="B479" s="6"/>
      <c r="C479" s="6"/>
      <c r="D479" s="6"/>
      <c r="G479" s="6"/>
      <c r="H479" s="6"/>
      <c r="I479" s="6"/>
    </row>
    <row r="480" spans="1:9" x14ac:dyDescent="0.25">
      <c r="A480" s="4" t="s">
        <v>49</v>
      </c>
      <c r="G480" s="6"/>
      <c r="H480" s="6"/>
      <c r="I480" s="6"/>
    </row>
    <row r="481" spans="1:9" x14ac:dyDescent="0.25">
      <c r="B481" s="1" t="s">
        <v>22</v>
      </c>
      <c r="C481" s="1" t="s">
        <v>23</v>
      </c>
      <c r="D481" s="1" t="s">
        <v>24</v>
      </c>
      <c r="G481" s="6"/>
      <c r="H481" s="6"/>
      <c r="I481" s="6"/>
    </row>
    <row r="482" spans="1:9" x14ac:dyDescent="0.25">
      <c r="A482" s="13" t="s">
        <v>54</v>
      </c>
      <c r="B482" s="1">
        <v>1898148</v>
      </c>
      <c r="C482" s="1">
        <v>1901673</v>
      </c>
      <c r="D482" s="1">
        <v>1914183</v>
      </c>
      <c r="G482" s="6"/>
      <c r="H482" s="6"/>
      <c r="I482" s="6"/>
    </row>
    <row r="483" spans="1:9" x14ac:dyDescent="0.25">
      <c r="A483" s="13" t="s">
        <v>55</v>
      </c>
      <c r="B483" s="1">
        <v>1800924</v>
      </c>
      <c r="C483" s="1">
        <v>1797683</v>
      </c>
      <c r="D483" s="1">
        <v>1811258</v>
      </c>
      <c r="G483" s="6"/>
      <c r="H483" s="6"/>
      <c r="I483" s="6"/>
    </row>
    <row r="484" spans="1:9" x14ac:dyDescent="0.25">
      <c r="B484" s="6">
        <f>(B482-B483)/B482</f>
        <v>5.1220452778181678E-2</v>
      </c>
      <c r="C484" s="6">
        <f t="shared" ref="C484:D484" si="57">(C482-C483)/C482</f>
        <v>5.4683428749317052E-2</v>
      </c>
      <c r="D484" s="6">
        <f t="shared" si="57"/>
        <v>5.3769676149041129E-2</v>
      </c>
      <c r="G484" s="6"/>
      <c r="H484" s="6"/>
      <c r="I484" s="6"/>
    </row>
    <row r="485" spans="1:9" x14ac:dyDescent="0.25">
      <c r="A485" s="1" t="s">
        <v>5</v>
      </c>
      <c r="B485" s="6">
        <f>AVERAGE(B484:D484)</f>
        <v>5.322451922551328E-2</v>
      </c>
      <c r="C485" s="6"/>
      <c r="D485" s="6"/>
      <c r="G485" s="6"/>
      <c r="H485" s="6"/>
      <c r="I485" s="6"/>
    </row>
    <row r="486" spans="1:9" x14ac:dyDescent="0.25">
      <c r="A486" s="1" t="s">
        <v>6</v>
      </c>
      <c r="B486" s="6">
        <f>STDEV(B484:D484)</f>
        <v>1.7946998906831198E-3</v>
      </c>
      <c r="C486" s="6"/>
      <c r="D486" s="6"/>
      <c r="G486" s="6"/>
      <c r="H486" s="6"/>
      <c r="I486" s="6"/>
    </row>
    <row r="488" spans="1:9" x14ac:dyDescent="0.25">
      <c r="A488" s="4" t="s">
        <v>50</v>
      </c>
    </row>
    <row r="489" spans="1:9" x14ac:dyDescent="0.25">
      <c r="B489" s="1" t="s">
        <v>22</v>
      </c>
      <c r="C489" s="1" t="s">
        <v>23</v>
      </c>
      <c r="D489" s="1" t="s">
        <v>24</v>
      </c>
    </row>
    <row r="490" spans="1:9" x14ac:dyDescent="0.25">
      <c r="A490" s="13" t="s">
        <v>54</v>
      </c>
      <c r="B490" s="1">
        <v>5088247</v>
      </c>
      <c r="C490" s="1">
        <v>5084298</v>
      </c>
      <c r="D490" s="1">
        <v>5095721</v>
      </c>
    </row>
    <row r="491" spans="1:9" x14ac:dyDescent="0.25">
      <c r="A491" s="13" t="s">
        <v>55</v>
      </c>
      <c r="B491" s="1">
        <v>4623054</v>
      </c>
      <c r="C491" s="1">
        <v>4615360</v>
      </c>
      <c r="D491" s="1">
        <v>4625106</v>
      </c>
    </row>
    <row r="492" spans="1:9" x14ac:dyDescent="0.25">
      <c r="B492" s="6">
        <f>(B490-B491)/B490</f>
        <v>9.1425003542477401E-2</v>
      </c>
      <c r="C492" s="6">
        <f t="shared" ref="C492:D492" si="58">(C490-C491)/C490</f>
        <v>9.2232595335678597E-2</v>
      </c>
      <c r="D492" s="6">
        <f t="shared" si="58"/>
        <v>9.2354938584745902E-2</v>
      </c>
    </row>
    <row r="493" spans="1:9" x14ac:dyDescent="0.25">
      <c r="A493" s="1" t="s">
        <v>5</v>
      </c>
      <c r="B493" s="6">
        <f>AVERAGE(B492:D492)</f>
        <v>9.2004179154300633E-2</v>
      </c>
      <c r="C493" s="6"/>
      <c r="D493" s="6"/>
    </row>
    <row r="494" spans="1:9" x14ac:dyDescent="0.25">
      <c r="A494" s="1" t="s">
        <v>6</v>
      </c>
      <c r="B494" s="6">
        <f>STDEV(B492:D492)</f>
        <v>5.0529719932550351E-4</v>
      </c>
      <c r="C494" s="6"/>
      <c r="D494" s="6"/>
    </row>
    <row r="495" spans="1:9" x14ac:dyDescent="0.25">
      <c r="B495" s="6"/>
      <c r="C495" s="6"/>
      <c r="D495" s="6"/>
      <c r="G495" s="6"/>
      <c r="H495" s="6"/>
      <c r="I495" s="6"/>
    </row>
    <row r="496" spans="1:9" x14ac:dyDescent="0.25">
      <c r="A496" s="4" t="s">
        <v>51</v>
      </c>
      <c r="G496" s="6"/>
      <c r="H496" s="6"/>
      <c r="I496" s="6"/>
    </row>
    <row r="497" spans="1:9" x14ac:dyDescent="0.25">
      <c r="B497" s="1" t="s">
        <v>22</v>
      </c>
      <c r="C497" s="1" t="s">
        <v>23</v>
      </c>
      <c r="D497" s="1" t="s">
        <v>24</v>
      </c>
      <c r="G497" s="6"/>
      <c r="H497" s="6"/>
      <c r="I497" s="6"/>
    </row>
    <row r="498" spans="1:9" x14ac:dyDescent="0.25">
      <c r="A498" s="13" t="s">
        <v>54</v>
      </c>
      <c r="B498" s="1">
        <v>2189357</v>
      </c>
      <c r="C498" s="1">
        <v>2203356</v>
      </c>
      <c r="D498" s="1">
        <v>2198552</v>
      </c>
      <c r="G498" s="6"/>
      <c r="H498" s="6"/>
      <c r="I498" s="6"/>
    </row>
    <row r="499" spans="1:9" x14ac:dyDescent="0.25">
      <c r="A499" s="13" t="s">
        <v>55</v>
      </c>
      <c r="B499" s="1">
        <v>2151208</v>
      </c>
      <c r="C499" s="1">
        <v>2164319</v>
      </c>
      <c r="D499" s="1">
        <v>2160732</v>
      </c>
      <c r="G499" s="6"/>
      <c r="H499" s="6"/>
      <c r="I499" s="6"/>
    </row>
    <row r="500" spans="1:9" x14ac:dyDescent="0.25">
      <c r="B500" s="6">
        <f>(B498-B499)/B498</f>
        <v>1.7424750737316939E-2</v>
      </c>
      <c r="C500" s="6">
        <f t="shared" ref="C500:D500" si="59">(C498-C499)/C498</f>
        <v>1.771706433277237E-2</v>
      </c>
      <c r="D500" s="6">
        <f t="shared" si="59"/>
        <v>1.7202231286774203E-2</v>
      </c>
      <c r="G500" s="6"/>
      <c r="H500" s="6"/>
      <c r="I500" s="6"/>
    </row>
    <row r="501" spans="1:9" x14ac:dyDescent="0.25">
      <c r="A501" s="1" t="s">
        <v>5</v>
      </c>
      <c r="B501" s="6">
        <f>AVERAGE(B500:D500)</f>
        <v>1.744801545228784E-2</v>
      </c>
      <c r="C501" s="6"/>
      <c r="D501" s="6"/>
      <c r="G501" s="6"/>
      <c r="H501" s="6"/>
      <c r="I501" s="6"/>
    </row>
    <row r="502" spans="1:9" x14ac:dyDescent="0.25">
      <c r="A502" s="1" t="s">
        <v>6</v>
      </c>
      <c r="B502" s="6">
        <f>STDEV(B500:D500)</f>
        <v>2.5820379845181474E-4</v>
      </c>
      <c r="C502" s="6"/>
      <c r="D502" s="6"/>
      <c r="G502" s="6"/>
      <c r="H502" s="6"/>
      <c r="I502" s="6"/>
    </row>
    <row r="504" spans="1:9" x14ac:dyDescent="0.25">
      <c r="A504" s="4" t="s">
        <v>53</v>
      </c>
    </row>
    <row r="505" spans="1:9" x14ac:dyDescent="0.25">
      <c r="A505" s="4" t="s">
        <v>11</v>
      </c>
    </row>
    <row r="506" spans="1:9" x14ac:dyDescent="0.25">
      <c r="A506" s="4" t="s">
        <v>52</v>
      </c>
    </row>
    <row r="507" spans="1:9" x14ac:dyDescent="0.25">
      <c r="B507" s="1" t="s">
        <v>22</v>
      </c>
      <c r="C507" s="1" t="s">
        <v>23</v>
      </c>
      <c r="D507" s="1" t="s">
        <v>24</v>
      </c>
    </row>
    <row r="508" spans="1:9" x14ac:dyDescent="0.25">
      <c r="A508" s="13" t="s">
        <v>54</v>
      </c>
      <c r="B508" s="1">
        <v>1515877</v>
      </c>
      <c r="C508" s="1">
        <v>1513229</v>
      </c>
      <c r="D508" s="1">
        <v>1518198</v>
      </c>
    </row>
    <row r="509" spans="1:9" x14ac:dyDescent="0.25">
      <c r="A509" s="13" t="s">
        <v>55</v>
      </c>
      <c r="B509" s="1">
        <v>1436434</v>
      </c>
      <c r="C509" s="1">
        <v>1432294</v>
      </c>
      <c r="D509" s="1">
        <v>1438203</v>
      </c>
    </row>
    <row r="510" spans="1:9" x14ac:dyDescent="0.25">
      <c r="B510" s="6">
        <f>(B508-B509)/B508</f>
        <v>5.240728634315317E-2</v>
      </c>
      <c r="C510" s="6">
        <f t="shared" ref="C510:D510" si="60">(C508-C509)/C508</f>
        <v>5.3484964932604386E-2</v>
      </c>
      <c r="D510" s="6">
        <f t="shared" si="60"/>
        <v>5.2690755751226122E-2</v>
      </c>
    </row>
    <row r="511" spans="1:9" x14ac:dyDescent="0.25">
      <c r="A511" s="1" t="s">
        <v>5</v>
      </c>
      <c r="B511" s="6">
        <f>AVERAGE(B510:D510)</f>
        <v>5.2861002342327885E-2</v>
      </c>
      <c r="C511" s="6"/>
      <c r="D511" s="6"/>
    </row>
    <row r="512" spans="1:9" x14ac:dyDescent="0.25">
      <c r="A512" s="1" t="s">
        <v>6</v>
      </c>
      <c r="B512" s="6">
        <f>STDEV(B510:D510)</f>
        <v>5.5864632091934567E-4</v>
      </c>
      <c r="C512" s="6"/>
      <c r="D512" s="6"/>
    </row>
    <row r="513" spans="1:9" x14ac:dyDescent="0.25">
      <c r="B513" s="6"/>
      <c r="C513" s="6"/>
      <c r="D513" s="6"/>
      <c r="G513" s="6"/>
      <c r="H513" s="6"/>
      <c r="I513" s="6"/>
    </row>
    <row r="514" spans="1:9" x14ac:dyDescent="0.25">
      <c r="A514" s="4" t="s">
        <v>49</v>
      </c>
      <c r="G514" s="6"/>
      <c r="H514" s="6"/>
      <c r="I514" s="6"/>
    </row>
    <row r="515" spans="1:9" x14ac:dyDescent="0.25">
      <c r="B515" s="1" t="s">
        <v>22</v>
      </c>
      <c r="C515" s="1" t="s">
        <v>23</v>
      </c>
      <c r="D515" s="1" t="s">
        <v>24</v>
      </c>
      <c r="G515" s="6"/>
      <c r="H515" s="6"/>
      <c r="I515" s="6"/>
    </row>
    <row r="516" spans="1:9" x14ac:dyDescent="0.25">
      <c r="A516" s="13" t="s">
        <v>54</v>
      </c>
      <c r="B516" s="1">
        <v>1908673</v>
      </c>
      <c r="C516" s="1">
        <v>1909136</v>
      </c>
      <c r="D516" s="1">
        <v>1893806</v>
      </c>
      <c r="G516" s="6"/>
      <c r="H516" s="6"/>
      <c r="I516" s="6"/>
    </row>
    <row r="517" spans="1:9" x14ac:dyDescent="0.25">
      <c r="A517" s="13" t="s">
        <v>55</v>
      </c>
      <c r="B517" s="1">
        <v>1835293</v>
      </c>
      <c r="C517" s="1">
        <v>1838227</v>
      </c>
      <c r="D517" s="1">
        <v>1821302</v>
      </c>
      <c r="G517" s="6"/>
      <c r="H517" s="6"/>
      <c r="I517" s="6"/>
    </row>
    <row r="518" spans="1:9" x14ac:dyDescent="0.25">
      <c r="B518" s="6">
        <f>(B516-B517)/B516</f>
        <v>3.8445558773032365E-2</v>
      </c>
      <c r="C518" s="6">
        <f t="shared" ref="C518:D518" si="61">(C516-C517)/C516</f>
        <v>3.7141932266742651E-2</v>
      </c>
      <c r="D518" s="6">
        <f t="shared" si="61"/>
        <v>3.8284808475630552E-2</v>
      </c>
      <c r="G518" s="6"/>
      <c r="H518" s="6"/>
      <c r="I518" s="6"/>
    </row>
    <row r="519" spans="1:9" x14ac:dyDescent="0.25">
      <c r="A519" s="1" t="s">
        <v>5</v>
      </c>
      <c r="B519" s="6">
        <f>AVERAGE(B518:D518)</f>
        <v>3.7957433171801856E-2</v>
      </c>
      <c r="C519" s="6"/>
      <c r="D519" s="6"/>
      <c r="G519" s="6"/>
      <c r="H519" s="6"/>
      <c r="I519" s="6"/>
    </row>
    <row r="520" spans="1:9" x14ac:dyDescent="0.25">
      <c r="A520" s="1" t="s">
        <v>6</v>
      </c>
      <c r="B520" s="6">
        <f>STDEV(B518:D518)</f>
        <v>7.1080338993492395E-4</v>
      </c>
      <c r="C520" s="6"/>
      <c r="D520" s="6"/>
      <c r="G520" s="6"/>
      <c r="H520" s="6"/>
      <c r="I520" s="6"/>
    </row>
    <row r="522" spans="1:9" x14ac:dyDescent="0.25">
      <c r="A522" s="4" t="s">
        <v>50</v>
      </c>
    </row>
    <row r="523" spans="1:9" x14ac:dyDescent="0.25">
      <c r="B523" s="1" t="s">
        <v>22</v>
      </c>
      <c r="C523" s="1" t="s">
        <v>23</v>
      </c>
      <c r="D523" s="1" t="s">
        <v>24</v>
      </c>
    </row>
    <row r="524" spans="1:9" x14ac:dyDescent="0.25">
      <c r="A524" s="13" t="s">
        <v>54</v>
      </c>
      <c r="B524" s="1">
        <v>5085608</v>
      </c>
      <c r="C524" s="1">
        <v>5093174</v>
      </c>
      <c r="D524" s="1">
        <v>5087780</v>
      </c>
    </row>
    <row r="525" spans="1:9" x14ac:dyDescent="0.25">
      <c r="A525" s="13" t="s">
        <v>55</v>
      </c>
      <c r="B525" s="1">
        <v>4762424</v>
      </c>
      <c r="C525" s="1">
        <v>4768653</v>
      </c>
      <c r="D525" s="1">
        <v>4762344</v>
      </c>
    </row>
    <row r="526" spans="1:9" x14ac:dyDescent="0.25">
      <c r="B526" s="6">
        <f>(B524-B525)/B524</f>
        <v>6.3548743827679999E-2</v>
      </c>
      <c r="C526" s="6">
        <f t="shared" ref="C526:D526" si="62">(C524-C525)/C524</f>
        <v>6.3716849257457131E-2</v>
      </c>
      <c r="D526" s="6">
        <f t="shared" si="62"/>
        <v>6.396424373695403E-2</v>
      </c>
    </row>
    <row r="527" spans="1:9" x14ac:dyDescent="0.25">
      <c r="A527" s="1" t="s">
        <v>5</v>
      </c>
      <c r="B527" s="6">
        <f>AVERAGE(B526:D526)</f>
        <v>6.3743278940697048E-2</v>
      </c>
      <c r="C527" s="6"/>
      <c r="D527" s="6"/>
    </row>
    <row r="528" spans="1:9" x14ac:dyDescent="0.25">
      <c r="A528" s="1" t="s">
        <v>6</v>
      </c>
      <c r="B528" s="6">
        <f>STDEV(B526:D526)</f>
        <v>2.0900703282139557E-4</v>
      </c>
      <c r="C528" s="6"/>
      <c r="D528" s="6"/>
    </row>
    <row r="530" spans="1:4" x14ac:dyDescent="0.25">
      <c r="A530" s="4" t="s">
        <v>51</v>
      </c>
    </row>
    <row r="531" spans="1:4" x14ac:dyDescent="0.25">
      <c r="B531" s="1" t="s">
        <v>22</v>
      </c>
      <c r="C531" s="1" t="s">
        <v>23</v>
      </c>
      <c r="D531" s="1" t="s">
        <v>24</v>
      </c>
    </row>
    <row r="532" spans="1:4" x14ac:dyDescent="0.25">
      <c r="A532" s="13" t="s">
        <v>54</v>
      </c>
      <c r="B532" s="1">
        <v>2192073</v>
      </c>
      <c r="C532" s="1">
        <v>2194554</v>
      </c>
      <c r="D532" s="1">
        <v>2197902</v>
      </c>
    </row>
    <row r="533" spans="1:4" x14ac:dyDescent="0.25">
      <c r="A533" s="13" t="s">
        <v>55</v>
      </c>
      <c r="B533" s="1">
        <v>1996104</v>
      </c>
      <c r="C533" s="1">
        <v>1995716</v>
      </c>
      <c r="D533" s="1">
        <v>1997201</v>
      </c>
    </row>
    <row r="534" spans="1:4" x14ac:dyDescent="0.25">
      <c r="B534" s="6">
        <f>(B532-B533)/B532</f>
        <v>8.9398938812712894E-2</v>
      </c>
      <c r="C534" s="6">
        <f t="shared" ref="C534:D534" si="63">(C532-C533)/C532</f>
        <v>9.0605198140487772E-2</v>
      </c>
      <c r="D534" s="6">
        <f t="shared" si="63"/>
        <v>9.1314808394550806E-2</v>
      </c>
    </row>
    <row r="535" spans="1:4" x14ac:dyDescent="0.25">
      <c r="A535" s="1" t="s">
        <v>5</v>
      </c>
      <c r="B535" s="6">
        <f>AVERAGE(B534:D534)</f>
        <v>9.0439648449250495E-2</v>
      </c>
      <c r="C535" s="6"/>
      <c r="D535" s="6"/>
    </row>
    <row r="536" spans="1:4" x14ac:dyDescent="0.25">
      <c r="A536" s="1" t="s">
        <v>6</v>
      </c>
      <c r="B536" s="6">
        <f>STDEV(B534:D534)</f>
        <v>9.6860419617845615E-4</v>
      </c>
      <c r="C536" s="6"/>
      <c r="D536" s="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Total phenolic content</vt:lpstr>
      <vt:lpstr>Polyphenols composition</vt:lpstr>
      <vt:lpstr>Carbonyl scavenge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Jinxin Li</dc:creator>
  <cp:lastModifiedBy>FL8000U</cp:lastModifiedBy>
  <cp:lastPrinted>2023-07-23T14:43:49Z</cp:lastPrinted>
  <dcterms:created xsi:type="dcterms:W3CDTF">2015-06-05T18:19:34Z</dcterms:created>
  <dcterms:modified xsi:type="dcterms:W3CDTF">2023-07-23T15:03:24Z</dcterms:modified>
</cp:coreProperties>
</file>