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756114\Downloads\"/>
    </mc:Choice>
  </mc:AlternateContent>
  <xr:revisionPtr revIDLastSave="0" documentId="13_ncr:1_{54664E3A-C978-481C-B7EE-3DF1D3CB6BF7}" xr6:coauthVersionLast="36" xr6:coauthVersionMax="47" xr10:uidLastSave="{00000000-0000-0000-0000-000000000000}"/>
  <bookViews>
    <workbookView xWindow="0" yWindow="0" windowWidth="20490" windowHeight="7545" tabRatio="717" activeTab="4" xr2:uid="{00000000-000D-0000-FFFF-FFFF00000000}"/>
  </bookViews>
  <sheets>
    <sheet name="1_measurements" sheetId="65" r:id="rId1"/>
    <sheet name="2_mixtures" sheetId="68" r:id="rId2"/>
    <sheet name="3_solutions" sheetId="67" r:id="rId3"/>
    <sheet name="4_stock" sheetId="71" r:id="rId4"/>
    <sheet name="5_homogeneity" sheetId="72" r:id="rId5"/>
  </sheets>
  <definedNames>
    <definedName name="_xlnm._FilterDatabase" localSheetId="0" hidden="1">'1_measurements'!$A$1:$Q$164</definedName>
    <definedName name="a" localSheetId="0">#REF!</definedName>
    <definedName name="a">#REF!</definedName>
    <definedName name="b" localSheetId="0">#REF!</definedName>
    <definedName name="b">#REF!</definedName>
    <definedName name="e" localSheetId="0">#REF!</definedName>
    <definedName name="e">#REF!</definedName>
    <definedName name="x" localSheetId="0">#REF!</definedName>
    <definedName name="x">#REF!</definedName>
    <definedName name="z" localSheetId="0">#REF!</definedName>
    <definedName name="z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44" i="72" l="1"/>
  <c r="Q144" i="72" s="1"/>
  <c r="P142" i="72"/>
  <c r="Q142" i="72" s="1"/>
  <c r="P140" i="72"/>
  <c r="Q140" i="72" s="1"/>
  <c r="Q138" i="72"/>
  <c r="P138" i="72"/>
  <c r="P136" i="72"/>
  <c r="Q136" i="72" s="1"/>
  <c r="P132" i="72"/>
  <c r="Q132" i="72" s="1"/>
  <c r="P130" i="72"/>
  <c r="Q130" i="72" s="1"/>
  <c r="P128" i="72"/>
  <c r="Q128" i="72" s="1"/>
  <c r="Q126" i="72"/>
  <c r="P126" i="72"/>
  <c r="P124" i="72"/>
  <c r="Q124" i="72" s="1"/>
  <c r="P120" i="72"/>
  <c r="Q120" i="72" s="1"/>
  <c r="P118" i="72"/>
  <c r="Q118" i="72" s="1"/>
  <c r="P116" i="72"/>
  <c r="Q116" i="72" s="1"/>
  <c r="Q114" i="72"/>
  <c r="P114" i="72"/>
  <c r="P112" i="72"/>
  <c r="Q112" i="72" s="1"/>
  <c r="P108" i="72"/>
  <c r="Q108" i="72" s="1"/>
  <c r="P106" i="72"/>
  <c r="Q106" i="72" s="1"/>
  <c r="Q104" i="72"/>
  <c r="P104" i="72"/>
  <c r="Q102" i="72"/>
  <c r="P102" i="72"/>
  <c r="P100" i="72"/>
  <c r="Q100" i="72" s="1"/>
  <c r="P96" i="72"/>
  <c r="Q96" i="72" s="1"/>
  <c r="P94" i="72"/>
  <c r="Q94" i="72" s="1"/>
  <c r="P92" i="72"/>
  <c r="Q92" i="72" s="1"/>
  <c r="P90" i="72"/>
  <c r="Q90" i="72" s="1"/>
  <c r="P88" i="72"/>
  <c r="Q88" i="72" s="1"/>
  <c r="P84" i="72"/>
  <c r="Q84" i="72" s="1"/>
  <c r="P82" i="72"/>
  <c r="Q82" i="72" s="1"/>
  <c r="P80" i="72"/>
  <c r="Q80" i="72" s="1"/>
  <c r="P78" i="72"/>
  <c r="Q78" i="72" s="1"/>
  <c r="P76" i="72"/>
  <c r="Q76" i="72" s="1"/>
  <c r="P72" i="72"/>
  <c r="Q72" i="72" s="1"/>
  <c r="P70" i="72"/>
  <c r="Q70" i="72" s="1"/>
  <c r="P68" i="72"/>
  <c r="Q68" i="72" s="1"/>
  <c r="P66" i="72"/>
  <c r="Q66" i="72" s="1"/>
  <c r="P64" i="72"/>
  <c r="Q64" i="72" s="1"/>
  <c r="P60" i="72"/>
  <c r="Q60" i="72" s="1"/>
  <c r="P58" i="72"/>
  <c r="Q58" i="72" s="1"/>
  <c r="P56" i="72"/>
  <c r="Q56" i="72" s="1"/>
  <c r="P54" i="72"/>
  <c r="Q54" i="72" s="1"/>
  <c r="P52" i="72"/>
  <c r="Q52" i="72" s="1"/>
  <c r="P48" i="72"/>
  <c r="Q48" i="72" s="1"/>
  <c r="P46" i="72"/>
  <c r="Q46" i="72" s="1"/>
  <c r="Q44" i="72"/>
  <c r="P44" i="72"/>
  <c r="Q42" i="72"/>
  <c r="P42" i="72"/>
  <c r="P40" i="72"/>
  <c r="Q40" i="72" s="1"/>
  <c r="P36" i="72"/>
  <c r="Q36" i="72" s="1"/>
  <c r="P34" i="72"/>
  <c r="Q34" i="72" s="1"/>
  <c r="P32" i="72"/>
  <c r="Q32" i="72" s="1"/>
  <c r="P30" i="72"/>
  <c r="Q30" i="72" s="1"/>
  <c r="P28" i="72"/>
  <c r="Q28" i="72" s="1"/>
  <c r="P24" i="72"/>
  <c r="Q24" i="72" s="1"/>
  <c r="P22" i="72"/>
  <c r="Q22" i="72" s="1"/>
  <c r="Q20" i="72"/>
  <c r="P20" i="72"/>
  <c r="Q18" i="72"/>
  <c r="P18" i="72"/>
  <c r="P16" i="72"/>
  <c r="Q16" i="72" s="1"/>
  <c r="P12" i="72"/>
  <c r="Q12" i="72" s="1"/>
  <c r="P10" i="72"/>
  <c r="Q10" i="72" s="1"/>
  <c r="P8" i="72"/>
  <c r="Q8" i="72" s="1"/>
  <c r="P6" i="72"/>
  <c r="Q6" i="72" s="1"/>
  <c r="Q4" i="72"/>
  <c r="P4" i="72"/>
  <c r="N144" i="72"/>
  <c r="O144" i="72" s="1"/>
  <c r="N142" i="72"/>
  <c r="O142" i="72" s="1"/>
  <c r="N140" i="72"/>
  <c r="O140" i="72" s="1"/>
  <c r="N138" i="72"/>
  <c r="O138" i="72" s="1"/>
  <c r="N136" i="72"/>
  <c r="O136" i="72" s="1"/>
  <c r="N132" i="72"/>
  <c r="O132" i="72" s="1"/>
  <c r="N130" i="72"/>
  <c r="O130" i="72" s="1"/>
  <c r="N128" i="72"/>
  <c r="O128" i="72" s="1"/>
  <c r="N126" i="72"/>
  <c r="O126" i="72" s="1"/>
  <c r="N124" i="72"/>
  <c r="O124" i="72" s="1"/>
  <c r="N120" i="72"/>
  <c r="O120" i="72" s="1"/>
  <c r="N118" i="72"/>
  <c r="O118" i="72" s="1"/>
  <c r="O116" i="72"/>
  <c r="N116" i="72"/>
  <c r="O114" i="72"/>
  <c r="N114" i="72"/>
  <c r="N112" i="72"/>
  <c r="O112" i="72" s="1"/>
  <c r="N108" i="72"/>
  <c r="O108" i="72" s="1"/>
  <c r="N106" i="72"/>
  <c r="O106" i="72" s="1"/>
  <c r="N104" i="72"/>
  <c r="O104" i="72" s="1"/>
  <c r="N102" i="72"/>
  <c r="O102" i="72" s="1"/>
  <c r="N100" i="72"/>
  <c r="O100" i="72" s="1"/>
  <c r="N96" i="72"/>
  <c r="O96" i="72" s="1"/>
  <c r="O94" i="72"/>
  <c r="N94" i="72"/>
  <c r="O92" i="72"/>
  <c r="N92" i="72"/>
  <c r="N90" i="72"/>
  <c r="O90" i="72" s="1"/>
  <c r="N88" i="72"/>
  <c r="O88" i="72" s="1"/>
  <c r="O84" i="72"/>
  <c r="N84" i="72"/>
  <c r="N82" i="72"/>
  <c r="O82" i="72" s="1"/>
  <c r="N80" i="72"/>
  <c r="O80" i="72" s="1"/>
  <c r="N78" i="72"/>
  <c r="O78" i="72" s="1"/>
  <c r="N76" i="72"/>
  <c r="O76" i="72" s="1"/>
  <c r="N72" i="72"/>
  <c r="O72" i="72" s="1"/>
  <c r="N70" i="72"/>
  <c r="O70" i="72" s="1"/>
  <c r="N68" i="72"/>
  <c r="O68" i="72" s="1"/>
  <c r="N66" i="72"/>
  <c r="O66" i="72" s="1"/>
  <c r="N64" i="72"/>
  <c r="O64" i="72" s="1"/>
  <c r="N60" i="72"/>
  <c r="O60" i="72" s="1"/>
  <c r="N58" i="72"/>
  <c r="O58" i="72" s="1"/>
  <c r="N56" i="72"/>
  <c r="O56" i="72" s="1"/>
  <c r="N54" i="72"/>
  <c r="O54" i="72" s="1"/>
  <c r="N52" i="72"/>
  <c r="O52" i="72" s="1"/>
  <c r="N48" i="72"/>
  <c r="O48" i="72" s="1"/>
  <c r="N46" i="72"/>
  <c r="O46" i="72" s="1"/>
  <c r="N44" i="72"/>
  <c r="O44" i="72" s="1"/>
  <c r="N42" i="72"/>
  <c r="O42" i="72" s="1"/>
  <c r="N40" i="72"/>
  <c r="O40" i="72" s="1"/>
  <c r="N36" i="72"/>
  <c r="O36" i="72" s="1"/>
  <c r="N34" i="72"/>
  <c r="O34" i="72" s="1"/>
  <c r="N32" i="72"/>
  <c r="O32" i="72" s="1"/>
  <c r="N30" i="72"/>
  <c r="O30" i="72" s="1"/>
  <c r="N28" i="72"/>
  <c r="O28" i="72" s="1"/>
  <c r="N24" i="72"/>
  <c r="O24" i="72" s="1"/>
  <c r="N22" i="72"/>
  <c r="O22" i="72" s="1"/>
  <c r="N20" i="72"/>
  <c r="O20" i="72" s="1"/>
  <c r="N18" i="72"/>
  <c r="O18" i="72" s="1"/>
  <c r="N16" i="72"/>
  <c r="O16" i="72" s="1"/>
  <c r="N12" i="72"/>
  <c r="O12" i="72" s="1"/>
  <c r="N10" i="72"/>
  <c r="O10" i="72" s="1"/>
  <c r="N8" i="72"/>
  <c r="O8" i="72" s="1"/>
  <c r="N6" i="72"/>
  <c r="O6" i="72" s="1"/>
  <c r="O4" i="72"/>
  <c r="N4" i="72"/>
  <c r="L137" i="72"/>
  <c r="M137" i="72" s="1"/>
  <c r="L129" i="72"/>
  <c r="M129" i="72" s="1"/>
  <c r="L127" i="72"/>
  <c r="L123" i="72"/>
  <c r="M123" i="72" s="1"/>
  <c r="L111" i="72"/>
  <c r="M111" i="72" s="1"/>
  <c r="L109" i="72"/>
  <c r="L105" i="72"/>
  <c r="M105" i="72" s="1"/>
  <c r="L103" i="72"/>
  <c r="M103" i="72" s="1"/>
  <c r="L101" i="72"/>
  <c r="M101" i="72" s="1"/>
  <c r="L83" i="72"/>
  <c r="M83" i="72" s="1"/>
  <c r="L77" i="72"/>
  <c r="M77" i="72" s="1"/>
  <c r="L75" i="72"/>
  <c r="L73" i="72"/>
  <c r="L67" i="72"/>
  <c r="M67" i="72" s="1"/>
  <c r="L65" i="72"/>
  <c r="M65" i="72" s="1"/>
  <c r="L51" i="72"/>
  <c r="M51" i="72" s="1"/>
  <c r="L49" i="72"/>
  <c r="M49" i="72" s="1"/>
  <c r="L41" i="72"/>
  <c r="M41" i="72" s="1"/>
  <c r="L39" i="72"/>
  <c r="M39" i="72" s="1"/>
  <c r="L37" i="72"/>
  <c r="M37" i="72" s="1"/>
  <c r="L23" i="72"/>
  <c r="M23" i="72" s="1"/>
  <c r="L15" i="72"/>
  <c r="M15" i="72" s="1"/>
  <c r="L11" i="72"/>
  <c r="L9" i="72"/>
  <c r="L7" i="72"/>
  <c r="M7" i="72" s="1"/>
  <c r="L5" i="72"/>
  <c r="M5" i="72" s="1"/>
  <c r="J145" i="72"/>
  <c r="I145" i="72"/>
  <c r="L145" i="72" s="1"/>
  <c r="M145" i="72" s="1"/>
  <c r="J144" i="72"/>
  <c r="I144" i="72"/>
  <c r="J143" i="72"/>
  <c r="I143" i="72"/>
  <c r="L143" i="72" s="1"/>
  <c r="M143" i="72" s="1"/>
  <c r="J142" i="72"/>
  <c r="I142" i="72"/>
  <c r="J141" i="72"/>
  <c r="I141" i="72"/>
  <c r="L141" i="72" s="1"/>
  <c r="M141" i="72" s="1"/>
  <c r="J140" i="72"/>
  <c r="I140" i="72"/>
  <c r="J139" i="72"/>
  <c r="I139" i="72"/>
  <c r="L139" i="72" s="1"/>
  <c r="M139" i="72" s="1"/>
  <c r="J138" i="72"/>
  <c r="I138" i="72"/>
  <c r="J137" i="72"/>
  <c r="I137" i="72"/>
  <c r="J136" i="72"/>
  <c r="I136" i="72"/>
  <c r="J135" i="72"/>
  <c r="M135" i="72" s="1"/>
  <c r="I135" i="72"/>
  <c r="L135" i="72" s="1"/>
  <c r="J133" i="72"/>
  <c r="I133" i="72"/>
  <c r="L133" i="72" s="1"/>
  <c r="M133" i="72" s="1"/>
  <c r="J132" i="72"/>
  <c r="I132" i="72"/>
  <c r="J131" i="72"/>
  <c r="I131" i="72"/>
  <c r="L131" i="72" s="1"/>
  <c r="M131" i="72" s="1"/>
  <c r="J130" i="72"/>
  <c r="I130" i="72"/>
  <c r="J129" i="72"/>
  <c r="I129" i="72"/>
  <c r="J128" i="72"/>
  <c r="I128" i="72"/>
  <c r="J127" i="72"/>
  <c r="I127" i="72"/>
  <c r="J126" i="72"/>
  <c r="I126" i="72"/>
  <c r="J125" i="72"/>
  <c r="I125" i="72"/>
  <c r="L125" i="72" s="1"/>
  <c r="M125" i="72" s="1"/>
  <c r="J124" i="72"/>
  <c r="I124" i="72"/>
  <c r="J123" i="72"/>
  <c r="I123" i="72"/>
  <c r="J121" i="72"/>
  <c r="I121" i="72"/>
  <c r="L121" i="72" s="1"/>
  <c r="M121" i="72" s="1"/>
  <c r="J120" i="72"/>
  <c r="I120" i="72"/>
  <c r="J119" i="72"/>
  <c r="I119" i="72"/>
  <c r="L119" i="72" s="1"/>
  <c r="M119" i="72" s="1"/>
  <c r="J118" i="72"/>
  <c r="I118" i="72"/>
  <c r="J117" i="72"/>
  <c r="I117" i="72"/>
  <c r="L117" i="72" s="1"/>
  <c r="M117" i="72" s="1"/>
  <c r="J116" i="72"/>
  <c r="I116" i="72"/>
  <c r="J115" i="72"/>
  <c r="I115" i="72"/>
  <c r="L115" i="72" s="1"/>
  <c r="M115" i="72" s="1"/>
  <c r="J114" i="72"/>
  <c r="I114" i="72"/>
  <c r="J113" i="72"/>
  <c r="I113" i="72"/>
  <c r="L113" i="72" s="1"/>
  <c r="M113" i="72" s="1"/>
  <c r="J112" i="72"/>
  <c r="I112" i="72"/>
  <c r="J111" i="72"/>
  <c r="I111" i="72"/>
  <c r="J109" i="72"/>
  <c r="M109" i="72" s="1"/>
  <c r="I109" i="72"/>
  <c r="J108" i="72"/>
  <c r="I108" i="72"/>
  <c r="J107" i="72"/>
  <c r="I107" i="72"/>
  <c r="L107" i="72" s="1"/>
  <c r="J106" i="72"/>
  <c r="I106" i="72"/>
  <c r="J105" i="72"/>
  <c r="I105" i="72"/>
  <c r="J104" i="72"/>
  <c r="I104" i="72"/>
  <c r="J103" i="72"/>
  <c r="I103" i="72"/>
  <c r="J102" i="72"/>
  <c r="I102" i="72"/>
  <c r="J101" i="72"/>
  <c r="I101" i="72"/>
  <c r="J100" i="72"/>
  <c r="I100" i="72"/>
  <c r="J99" i="72"/>
  <c r="I99" i="72"/>
  <c r="L99" i="72" s="1"/>
  <c r="M99" i="72" s="1"/>
  <c r="J97" i="72"/>
  <c r="I97" i="72"/>
  <c r="L97" i="72" s="1"/>
  <c r="M97" i="72" s="1"/>
  <c r="J96" i="72"/>
  <c r="I96" i="72"/>
  <c r="J95" i="72"/>
  <c r="I95" i="72"/>
  <c r="L95" i="72" s="1"/>
  <c r="M95" i="72" s="1"/>
  <c r="J94" i="72"/>
  <c r="I94" i="72"/>
  <c r="J93" i="72"/>
  <c r="I93" i="72"/>
  <c r="L93" i="72" s="1"/>
  <c r="M93" i="72" s="1"/>
  <c r="J92" i="72"/>
  <c r="I92" i="72"/>
  <c r="J91" i="72"/>
  <c r="M91" i="72" s="1"/>
  <c r="I91" i="72"/>
  <c r="L91" i="72" s="1"/>
  <c r="J90" i="72"/>
  <c r="I90" i="72"/>
  <c r="J89" i="72"/>
  <c r="I89" i="72"/>
  <c r="L89" i="72" s="1"/>
  <c r="M89" i="72" s="1"/>
  <c r="J88" i="72"/>
  <c r="I88" i="72"/>
  <c r="J87" i="72"/>
  <c r="I87" i="72"/>
  <c r="L87" i="72" s="1"/>
  <c r="M87" i="72" s="1"/>
  <c r="J85" i="72"/>
  <c r="I85" i="72"/>
  <c r="L85" i="72" s="1"/>
  <c r="M85" i="72" s="1"/>
  <c r="J84" i="72"/>
  <c r="I84" i="72"/>
  <c r="J83" i="72"/>
  <c r="I83" i="72"/>
  <c r="J82" i="72"/>
  <c r="I82" i="72"/>
  <c r="J81" i="72"/>
  <c r="I81" i="72"/>
  <c r="L81" i="72" s="1"/>
  <c r="M81" i="72" s="1"/>
  <c r="J80" i="72"/>
  <c r="I80" i="72"/>
  <c r="J79" i="72"/>
  <c r="I79" i="72"/>
  <c r="L79" i="72" s="1"/>
  <c r="M79" i="72" s="1"/>
  <c r="J78" i="72"/>
  <c r="I78" i="72"/>
  <c r="J77" i="72"/>
  <c r="I77" i="72"/>
  <c r="J76" i="72"/>
  <c r="I76" i="72"/>
  <c r="J75" i="72"/>
  <c r="I75" i="72"/>
  <c r="J73" i="72"/>
  <c r="I73" i="72"/>
  <c r="J72" i="72"/>
  <c r="I72" i="72"/>
  <c r="J71" i="72"/>
  <c r="I71" i="72"/>
  <c r="L71" i="72" s="1"/>
  <c r="M71" i="72" s="1"/>
  <c r="J70" i="72"/>
  <c r="I70" i="72"/>
  <c r="J69" i="72"/>
  <c r="I69" i="72"/>
  <c r="L69" i="72" s="1"/>
  <c r="M69" i="72" s="1"/>
  <c r="J68" i="72"/>
  <c r="I68" i="72"/>
  <c r="J67" i="72"/>
  <c r="I67" i="72"/>
  <c r="J66" i="72"/>
  <c r="I66" i="72"/>
  <c r="J65" i="72"/>
  <c r="I65" i="72"/>
  <c r="J64" i="72"/>
  <c r="I64" i="72"/>
  <c r="J63" i="72"/>
  <c r="I63" i="72"/>
  <c r="L63" i="72" s="1"/>
  <c r="M63" i="72" s="1"/>
  <c r="J61" i="72"/>
  <c r="I61" i="72"/>
  <c r="L61" i="72" s="1"/>
  <c r="M61" i="72" s="1"/>
  <c r="J60" i="72"/>
  <c r="I60" i="72"/>
  <c r="J59" i="72"/>
  <c r="I59" i="72"/>
  <c r="L59" i="72" s="1"/>
  <c r="M59" i="72" s="1"/>
  <c r="J58" i="72"/>
  <c r="I58" i="72"/>
  <c r="J57" i="72"/>
  <c r="I57" i="72"/>
  <c r="L57" i="72" s="1"/>
  <c r="M57" i="72" s="1"/>
  <c r="J56" i="72"/>
  <c r="I56" i="72"/>
  <c r="J55" i="72"/>
  <c r="I55" i="72"/>
  <c r="L55" i="72" s="1"/>
  <c r="M55" i="72" s="1"/>
  <c r="J54" i="72"/>
  <c r="I54" i="72"/>
  <c r="J53" i="72"/>
  <c r="I53" i="72"/>
  <c r="L53" i="72" s="1"/>
  <c r="J52" i="72"/>
  <c r="I52" i="72"/>
  <c r="J51" i="72"/>
  <c r="I51" i="72"/>
  <c r="J49" i="72"/>
  <c r="I49" i="72"/>
  <c r="J48" i="72"/>
  <c r="I48" i="72"/>
  <c r="J47" i="72"/>
  <c r="I47" i="72"/>
  <c r="L47" i="72" s="1"/>
  <c r="M47" i="72" s="1"/>
  <c r="J46" i="72"/>
  <c r="I46" i="72"/>
  <c r="J45" i="72"/>
  <c r="I45" i="72"/>
  <c r="L45" i="72" s="1"/>
  <c r="M45" i="72" s="1"/>
  <c r="J44" i="72"/>
  <c r="I44" i="72"/>
  <c r="J43" i="72"/>
  <c r="I43" i="72"/>
  <c r="L43" i="72" s="1"/>
  <c r="M43" i="72" s="1"/>
  <c r="J42" i="72"/>
  <c r="I42" i="72"/>
  <c r="J41" i="72"/>
  <c r="I41" i="72"/>
  <c r="J40" i="72"/>
  <c r="I40" i="72"/>
  <c r="J39" i="72"/>
  <c r="I39" i="72"/>
  <c r="J37" i="72"/>
  <c r="I37" i="72"/>
  <c r="J36" i="72"/>
  <c r="I36" i="72"/>
  <c r="J35" i="72"/>
  <c r="I35" i="72"/>
  <c r="L35" i="72" s="1"/>
  <c r="M35" i="72" s="1"/>
  <c r="J34" i="72"/>
  <c r="I34" i="72"/>
  <c r="J33" i="72"/>
  <c r="I33" i="72"/>
  <c r="L33" i="72" s="1"/>
  <c r="M33" i="72" s="1"/>
  <c r="J32" i="72"/>
  <c r="I32" i="72"/>
  <c r="J31" i="72"/>
  <c r="I31" i="72"/>
  <c r="L31" i="72" s="1"/>
  <c r="M31" i="72" s="1"/>
  <c r="J30" i="72"/>
  <c r="I30" i="72"/>
  <c r="J29" i="72"/>
  <c r="I29" i="72"/>
  <c r="L29" i="72" s="1"/>
  <c r="M29" i="72" s="1"/>
  <c r="J28" i="72"/>
  <c r="I28" i="72"/>
  <c r="J27" i="72"/>
  <c r="I27" i="72"/>
  <c r="L27" i="72" s="1"/>
  <c r="M27" i="72" s="1"/>
  <c r="J25" i="72"/>
  <c r="I25" i="72"/>
  <c r="L25" i="72" s="1"/>
  <c r="M25" i="72" s="1"/>
  <c r="J24" i="72"/>
  <c r="I24" i="72"/>
  <c r="J23" i="72"/>
  <c r="I23" i="72"/>
  <c r="J22" i="72"/>
  <c r="I22" i="72"/>
  <c r="J21" i="72"/>
  <c r="I21" i="72"/>
  <c r="L21" i="72" s="1"/>
  <c r="M21" i="72" s="1"/>
  <c r="J20" i="72"/>
  <c r="I20" i="72"/>
  <c r="J19" i="72"/>
  <c r="I19" i="72"/>
  <c r="L19" i="72" s="1"/>
  <c r="M19" i="72" s="1"/>
  <c r="J18" i="72"/>
  <c r="I18" i="72"/>
  <c r="J17" i="72"/>
  <c r="I17" i="72"/>
  <c r="L17" i="72" s="1"/>
  <c r="M17" i="72" s="1"/>
  <c r="J16" i="72"/>
  <c r="I16" i="72"/>
  <c r="J15" i="72"/>
  <c r="I15" i="72"/>
  <c r="J13" i="72"/>
  <c r="J12" i="72"/>
  <c r="J11" i="72"/>
  <c r="J10" i="72"/>
  <c r="J9" i="72"/>
  <c r="J8" i="72"/>
  <c r="J7" i="72"/>
  <c r="J6" i="72"/>
  <c r="J5" i="72"/>
  <c r="J4" i="72"/>
  <c r="J3" i="72"/>
  <c r="M3" i="72" s="1"/>
  <c r="I13" i="72"/>
  <c r="L13" i="72" s="1"/>
  <c r="M13" i="72" s="1"/>
  <c r="I12" i="72"/>
  <c r="I11" i="72"/>
  <c r="I10" i="72"/>
  <c r="I9" i="72"/>
  <c r="I8" i="72"/>
  <c r="I7" i="72"/>
  <c r="I6" i="72"/>
  <c r="I5" i="72"/>
  <c r="I4" i="72"/>
  <c r="I3" i="72"/>
  <c r="L3" i="72" s="1"/>
  <c r="N107" i="65"/>
  <c r="M53" i="72" l="1"/>
  <c r="M107" i="72"/>
  <c r="M9" i="72"/>
  <c r="M11" i="72"/>
  <c r="M127" i="72"/>
  <c r="M73" i="72"/>
  <c r="M75" i="72"/>
  <c r="M163" i="65"/>
  <c r="M162" i="65"/>
  <c r="M161" i="65"/>
  <c r="M160" i="65"/>
  <c r="M159" i="65"/>
  <c r="M158" i="65"/>
  <c r="M157" i="65"/>
  <c r="M156" i="65"/>
  <c r="M155" i="65"/>
  <c r="M154" i="65"/>
  <c r="M153" i="65"/>
  <c r="M152" i="65"/>
  <c r="M149" i="65"/>
  <c r="M148" i="65"/>
  <c r="M147" i="65"/>
  <c r="M146" i="65"/>
  <c r="M145" i="65"/>
  <c r="M144" i="65"/>
  <c r="M143" i="65"/>
  <c r="M142" i="65"/>
  <c r="M141" i="65"/>
  <c r="M140" i="65"/>
  <c r="M139" i="65"/>
  <c r="M138" i="65"/>
  <c r="M135" i="65"/>
  <c r="M134" i="65"/>
  <c r="M133" i="65"/>
  <c r="M132" i="65"/>
  <c r="M131" i="65"/>
  <c r="M130" i="65"/>
  <c r="M129" i="65"/>
  <c r="M128" i="65"/>
  <c r="M127" i="65"/>
  <c r="M126" i="65"/>
  <c r="M125" i="65"/>
  <c r="M124" i="65"/>
  <c r="Q124" i="65" s="1"/>
  <c r="M121" i="65"/>
  <c r="M120" i="65"/>
  <c r="M119" i="65"/>
  <c r="M118" i="65"/>
  <c r="M117" i="65"/>
  <c r="M116" i="65"/>
  <c r="M115" i="65"/>
  <c r="M114" i="65"/>
  <c r="M113" i="65"/>
  <c r="M112" i="65"/>
  <c r="M111" i="65"/>
  <c r="M110" i="65"/>
  <c r="H5" i="67"/>
  <c r="H4" i="67"/>
  <c r="H3" i="67"/>
  <c r="H2" i="67"/>
  <c r="P116" i="65" l="1"/>
  <c r="P113" i="65" s="1"/>
  <c r="Q113" i="65" s="1"/>
  <c r="P144" i="65"/>
  <c r="P142" i="65" s="1"/>
  <c r="Q142" i="65" s="1"/>
  <c r="P158" i="65"/>
  <c r="P155" i="65" s="1"/>
  <c r="Q155" i="65" s="1"/>
  <c r="P157" i="65"/>
  <c r="Q157" i="65" s="1"/>
  <c r="P154" i="65"/>
  <c r="Q154" i="65" s="1"/>
  <c r="P156" i="65"/>
  <c r="Q156" i="65" s="1"/>
  <c r="P153" i="65"/>
  <c r="Q153" i="65" s="1"/>
  <c r="Q158" i="65"/>
  <c r="P112" i="65"/>
  <c r="Q112" i="65" s="1"/>
  <c r="Q110" i="65"/>
  <c r="P135" i="65"/>
  <c r="Q135" i="65" s="1"/>
  <c r="P130" i="65"/>
  <c r="P121" i="65"/>
  <c r="Q121" i="65" s="1"/>
  <c r="Q138" i="65"/>
  <c r="P149" i="65"/>
  <c r="Q149" i="65" s="1"/>
  <c r="Q152" i="65"/>
  <c r="P163" i="65"/>
  <c r="Q163" i="65" s="1"/>
  <c r="P139" i="65" l="1"/>
  <c r="Q139" i="65" s="1"/>
  <c r="P115" i="65"/>
  <c r="Q115" i="65" s="1"/>
  <c r="Q116" i="65"/>
  <c r="P143" i="65"/>
  <c r="Q143" i="65" s="1"/>
  <c r="Q144" i="65"/>
  <c r="P141" i="65"/>
  <c r="Q141" i="65" s="1"/>
  <c r="P140" i="65"/>
  <c r="Q140" i="65" s="1"/>
  <c r="P111" i="65"/>
  <c r="Q111" i="65" s="1"/>
  <c r="P114" i="65"/>
  <c r="Q114" i="65" s="1"/>
  <c r="P159" i="65"/>
  <c r="Q159" i="65" s="1"/>
  <c r="P117" i="65"/>
  <c r="Q117" i="65" s="1"/>
  <c r="P146" i="65"/>
  <c r="Q146" i="65" s="1"/>
  <c r="P119" i="65"/>
  <c r="Q119" i="65" s="1"/>
  <c r="P118" i="65"/>
  <c r="Q118" i="65" s="1"/>
  <c r="P147" i="65"/>
  <c r="Q147" i="65" s="1"/>
  <c r="P148" i="65"/>
  <c r="Q148" i="65" s="1"/>
  <c r="P162" i="65"/>
  <c r="Q162" i="65" s="1"/>
  <c r="P145" i="65"/>
  <c r="Q145" i="65" s="1"/>
  <c r="P160" i="65"/>
  <c r="Q160" i="65" s="1"/>
  <c r="P132" i="65"/>
  <c r="Q132" i="65" s="1"/>
  <c r="P134" i="65"/>
  <c r="Q134" i="65" s="1"/>
  <c r="P128" i="65"/>
  <c r="Q128" i="65" s="1"/>
  <c r="Q130" i="65"/>
  <c r="P125" i="65"/>
  <c r="Q125" i="65" s="1"/>
  <c r="P133" i="65"/>
  <c r="Q133" i="65" s="1"/>
  <c r="P126" i="65"/>
  <c r="Q126" i="65" s="1"/>
  <c r="P131" i="65"/>
  <c r="Q131" i="65" s="1"/>
  <c r="P129" i="65"/>
  <c r="Q129" i="65" s="1"/>
  <c r="P127" i="65"/>
  <c r="Q127" i="65" s="1"/>
  <c r="P120" i="65"/>
  <c r="Q120" i="65" s="1"/>
  <c r="P161" i="65"/>
  <c r="Q161" i="65" s="1"/>
  <c r="M107" i="65" l="1"/>
  <c r="M106" i="65"/>
  <c r="M105" i="65"/>
  <c r="M104" i="65"/>
  <c r="M103" i="65"/>
  <c r="M102" i="65"/>
  <c r="M101" i="65"/>
  <c r="M100" i="65"/>
  <c r="M99" i="65"/>
  <c r="M98" i="65"/>
  <c r="M97" i="65"/>
  <c r="M96" i="65"/>
  <c r="M95" i="65"/>
  <c r="M94" i="65"/>
  <c r="M93" i="65"/>
  <c r="M92" i="65"/>
  <c r="M91" i="65"/>
  <c r="M90" i="65"/>
  <c r="M89" i="65"/>
  <c r="P107" i="65" l="1"/>
  <c r="Q107" i="65" s="1"/>
  <c r="P101" i="65"/>
  <c r="P95" i="65"/>
  <c r="Q89" i="65"/>
  <c r="K68" i="65"/>
  <c r="M86" i="65"/>
  <c r="K86" i="65"/>
  <c r="M85" i="65"/>
  <c r="K85" i="65"/>
  <c r="M84" i="65"/>
  <c r="K84" i="65"/>
  <c r="M83" i="65"/>
  <c r="K83" i="65"/>
  <c r="M82" i="65"/>
  <c r="K82" i="65"/>
  <c r="M81" i="65"/>
  <c r="K81" i="65"/>
  <c r="M80" i="65"/>
  <c r="K80" i="65"/>
  <c r="M79" i="65"/>
  <c r="M78" i="65"/>
  <c r="K78" i="65"/>
  <c r="M77" i="65"/>
  <c r="K77" i="65"/>
  <c r="M76" i="65"/>
  <c r="K76" i="65"/>
  <c r="M75" i="65"/>
  <c r="K75" i="65"/>
  <c r="M74" i="65"/>
  <c r="K74" i="65"/>
  <c r="M73" i="65"/>
  <c r="K73" i="65"/>
  <c r="M72" i="65"/>
  <c r="K72" i="65"/>
  <c r="M71" i="65"/>
  <c r="K71" i="65"/>
  <c r="M70" i="65"/>
  <c r="K70" i="65"/>
  <c r="M69" i="65"/>
  <c r="K69" i="65"/>
  <c r="M68" i="65"/>
  <c r="Q68" i="65" s="1"/>
  <c r="P103" i="65" l="1"/>
  <c r="Q103" i="65" s="1"/>
  <c r="P104" i="65"/>
  <c r="Q104" i="65" s="1"/>
  <c r="P105" i="65"/>
  <c r="Q105" i="65" s="1"/>
  <c r="Q101" i="65"/>
  <c r="P106" i="65"/>
  <c r="Q106" i="65" s="1"/>
  <c r="P102" i="65"/>
  <c r="Q102" i="65" s="1"/>
  <c r="P99" i="65"/>
  <c r="Q99" i="65" s="1"/>
  <c r="Q95" i="65"/>
  <c r="P96" i="65"/>
  <c r="Q96" i="65" s="1"/>
  <c r="P100" i="65"/>
  <c r="Q100" i="65" s="1"/>
  <c r="P97" i="65"/>
  <c r="Q97" i="65" s="1"/>
  <c r="P94" i="65"/>
  <c r="Q94" i="65" s="1"/>
  <c r="P92" i="65"/>
  <c r="Q92" i="65" s="1"/>
  <c r="P91" i="65"/>
  <c r="Q91" i="65" s="1"/>
  <c r="P90" i="65"/>
  <c r="Q90" i="65" s="1"/>
  <c r="P98" i="65"/>
  <c r="Q98" i="65" s="1"/>
  <c r="P93" i="65"/>
  <c r="Q93" i="65" s="1"/>
  <c r="P80" i="65"/>
  <c r="P74" i="65"/>
  <c r="P86" i="65"/>
  <c r="Q86" i="65" s="1"/>
  <c r="M65" i="65"/>
  <c r="K65" i="65"/>
  <c r="M64" i="65"/>
  <c r="K64" i="65"/>
  <c r="M63" i="65"/>
  <c r="K63" i="65"/>
  <c r="M62" i="65"/>
  <c r="K62" i="65"/>
  <c r="M61" i="65"/>
  <c r="K61" i="65"/>
  <c r="M60" i="65"/>
  <c r="K60" i="65"/>
  <c r="M59" i="65"/>
  <c r="K59" i="65"/>
  <c r="M58" i="65"/>
  <c r="M57" i="65"/>
  <c r="K57" i="65"/>
  <c r="M56" i="65"/>
  <c r="K56" i="65"/>
  <c r="M55" i="65"/>
  <c r="K55" i="65"/>
  <c r="M54" i="65"/>
  <c r="K54" i="65"/>
  <c r="M53" i="65"/>
  <c r="K53" i="65"/>
  <c r="M52" i="65"/>
  <c r="K52" i="65"/>
  <c r="M51" i="65"/>
  <c r="K51" i="65"/>
  <c r="M50" i="65"/>
  <c r="K50" i="65"/>
  <c r="M49" i="65"/>
  <c r="K49" i="65"/>
  <c r="M48" i="65"/>
  <c r="K48" i="65"/>
  <c r="M47" i="65"/>
  <c r="K47" i="65"/>
  <c r="P83" i="65" l="1"/>
  <c r="Q83" i="65" s="1"/>
  <c r="Q80" i="65"/>
  <c r="P81" i="65"/>
  <c r="Q81" i="65" s="1"/>
  <c r="P82" i="65"/>
  <c r="Q82" i="65" s="1"/>
  <c r="P77" i="65"/>
  <c r="Q77" i="65" s="1"/>
  <c r="P72" i="65"/>
  <c r="Q72" i="65" s="1"/>
  <c r="P78" i="65"/>
  <c r="Q78" i="65" s="1"/>
  <c r="Q74" i="65"/>
  <c r="P75" i="65"/>
  <c r="Q75" i="65" s="1"/>
  <c r="P79" i="65"/>
  <c r="Q79" i="65" s="1"/>
  <c r="P76" i="65"/>
  <c r="Q76" i="65" s="1"/>
  <c r="P73" i="65"/>
  <c r="Q73" i="65" s="1"/>
  <c r="P71" i="65"/>
  <c r="Q71" i="65" s="1"/>
  <c r="P70" i="65"/>
  <c r="Q70" i="65" s="1"/>
  <c r="P69" i="65"/>
  <c r="Q69" i="65" s="1"/>
  <c r="P84" i="65"/>
  <c r="Q84" i="65" s="1"/>
  <c r="P85" i="65"/>
  <c r="Q85" i="65" s="1"/>
  <c r="P65" i="65"/>
  <c r="Q65" i="65" s="1"/>
  <c r="P59" i="65"/>
  <c r="P53" i="65"/>
  <c r="Q47" i="65"/>
  <c r="P60" i="65" l="1"/>
  <c r="Q60" i="65" s="1"/>
  <c r="P61" i="65"/>
  <c r="Q61" i="65" s="1"/>
  <c r="P62" i="65"/>
  <c r="Q62" i="65" s="1"/>
  <c r="P64" i="65"/>
  <c r="Q64" i="65" s="1"/>
  <c r="P63" i="65"/>
  <c r="Q63" i="65" s="1"/>
  <c r="Q59" i="65"/>
  <c r="P57" i="65"/>
  <c r="Q57" i="65" s="1"/>
  <c r="Q53" i="65"/>
  <c r="P54" i="65"/>
  <c r="Q54" i="65" s="1"/>
  <c r="P58" i="65"/>
  <c r="Q58" i="65" s="1"/>
  <c r="P55" i="65"/>
  <c r="Q55" i="65" s="1"/>
  <c r="P52" i="65"/>
  <c r="Q52" i="65" s="1"/>
  <c r="P50" i="65"/>
  <c r="Q50" i="65" s="1"/>
  <c r="P49" i="65"/>
  <c r="Q49" i="65" s="1"/>
  <c r="P48" i="65"/>
  <c r="Q48" i="65" s="1"/>
  <c r="P56" i="65"/>
  <c r="Q56" i="65" s="1"/>
  <c r="P51" i="65"/>
  <c r="Q51" i="65" s="1"/>
  <c r="I24" i="65" l="1"/>
  <c r="G24" i="65"/>
  <c r="M26" i="65" s="1"/>
  <c r="K44" i="65"/>
  <c r="K43" i="65"/>
  <c r="K42" i="65"/>
  <c r="K41" i="65"/>
  <c r="K40" i="65"/>
  <c r="K39" i="65"/>
  <c r="K38" i="65"/>
  <c r="K36" i="65"/>
  <c r="K35" i="65"/>
  <c r="K34" i="65"/>
  <c r="K33" i="65"/>
  <c r="K32" i="65"/>
  <c r="K31" i="65"/>
  <c r="K30" i="65"/>
  <c r="K29" i="65"/>
  <c r="K28" i="65"/>
  <c r="K27" i="65"/>
  <c r="K26" i="65"/>
  <c r="M40" i="65" l="1"/>
  <c r="M42" i="65"/>
  <c r="M39" i="65"/>
  <c r="M41" i="65"/>
  <c r="M43" i="65"/>
  <c r="M28" i="65"/>
  <c r="M44" i="65"/>
  <c r="P44" i="65" s="1"/>
  <c r="Q44" i="65" s="1"/>
  <c r="M27" i="65"/>
  <c r="M31" i="65"/>
  <c r="M32" i="65"/>
  <c r="P32" i="65" s="1"/>
  <c r="M33" i="65"/>
  <c r="M34" i="65"/>
  <c r="M35" i="65"/>
  <c r="M36" i="65"/>
  <c r="M38" i="65"/>
  <c r="P38" i="65" s="1"/>
  <c r="Q38" i="65" s="1"/>
  <c r="Q26" i="65"/>
  <c r="M29" i="65"/>
  <c r="M30" i="65"/>
  <c r="M37" i="65"/>
  <c r="M21" i="65"/>
  <c r="M20" i="65"/>
  <c r="M19" i="65"/>
  <c r="K20" i="65"/>
  <c r="K21" i="65"/>
  <c r="M7" i="65"/>
  <c r="M5" i="65"/>
  <c r="M4" i="65"/>
  <c r="M18" i="65"/>
  <c r="M17" i="65"/>
  <c r="M16" i="65"/>
  <c r="M15" i="65"/>
  <c r="M14" i="65"/>
  <c r="M13" i="65"/>
  <c r="M12" i="65"/>
  <c r="M11" i="65"/>
  <c r="M10" i="65"/>
  <c r="M9" i="65"/>
  <c r="M8" i="65"/>
  <c r="M6" i="65"/>
  <c r="M3" i="65"/>
  <c r="K19" i="65"/>
  <c r="K18" i="65"/>
  <c r="K17" i="65"/>
  <c r="K16" i="65"/>
  <c r="K15" i="65"/>
  <c r="K13" i="65"/>
  <c r="K12" i="65"/>
  <c r="K11" i="65"/>
  <c r="K10" i="65"/>
  <c r="K9" i="65"/>
  <c r="K8" i="65"/>
  <c r="K7" i="65"/>
  <c r="K6" i="65"/>
  <c r="K5" i="65"/>
  <c r="K4" i="65"/>
  <c r="K3" i="65"/>
  <c r="P42" i="65" l="1"/>
  <c r="Q42" i="65" s="1"/>
  <c r="P39" i="65"/>
  <c r="Q39" i="65" s="1"/>
  <c r="P43" i="65"/>
  <c r="Q43" i="65" s="1"/>
  <c r="P35" i="65"/>
  <c r="Q35" i="65" s="1"/>
  <c r="P30" i="65"/>
  <c r="Q30" i="65" s="1"/>
  <c r="P36" i="65"/>
  <c r="Q36" i="65" s="1"/>
  <c r="Q32" i="65"/>
  <c r="P37" i="65"/>
  <c r="Q37" i="65" s="1"/>
  <c r="P34" i="65"/>
  <c r="Q34" i="65" s="1"/>
  <c r="P31" i="65"/>
  <c r="Q31" i="65" s="1"/>
  <c r="P29" i="65"/>
  <c r="Q29" i="65" s="1"/>
  <c r="P28" i="65"/>
  <c r="Q28" i="65" s="1"/>
  <c r="P27" i="65"/>
  <c r="Q27" i="65" s="1"/>
  <c r="P33" i="65"/>
  <c r="Q33" i="65" s="1"/>
  <c r="P40" i="65"/>
  <c r="Q40" i="65" s="1"/>
  <c r="P41" i="65"/>
  <c r="Q41" i="65" s="1"/>
  <c r="P15" i="65" l="1"/>
  <c r="P21" i="65"/>
  <c r="Q21" i="65" s="1"/>
  <c r="P9" i="65"/>
  <c r="Q3" i="65"/>
  <c r="P20" i="65" l="1"/>
  <c r="Q20" i="65" s="1"/>
  <c r="P14" i="65"/>
  <c r="Q14" i="65" s="1"/>
  <c r="P11" i="65"/>
  <c r="Q11" i="65" s="1"/>
  <c r="P7" i="65"/>
  <c r="Q7" i="65" s="1"/>
  <c r="P10" i="65"/>
  <c r="Q10" i="65" s="1"/>
  <c r="P6" i="65"/>
  <c r="Q6" i="65" s="1"/>
  <c r="P5" i="65"/>
  <c r="Q5" i="65" s="1"/>
  <c r="P13" i="65"/>
  <c r="Q13" i="65" s="1"/>
  <c r="P4" i="65"/>
  <c r="Q4" i="65" s="1"/>
  <c r="P12" i="65"/>
  <c r="Q12" i="65" s="1"/>
  <c r="P8" i="65"/>
  <c r="Q8" i="65" s="1"/>
  <c r="Q9" i="65"/>
  <c r="Q15" i="65"/>
  <c r="P18" i="65"/>
  <c r="Q18" i="65" s="1"/>
  <c r="P17" i="65"/>
  <c r="Q17" i="65" s="1"/>
  <c r="P16" i="65"/>
  <c r="Q16" i="65" s="1"/>
  <c r="P19" i="65"/>
  <c r="Q19" i="65" s="1"/>
</calcChain>
</file>

<file path=xl/sharedStrings.xml><?xml version="1.0" encoding="utf-8"?>
<sst xmlns="http://schemas.openxmlformats.org/spreadsheetml/2006/main" count="1091" uniqueCount="93">
  <si>
    <t>blank</t>
  </si>
  <si>
    <t>A</t>
  </si>
  <si>
    <t>B</t>
  </si>
  <si>
    <t>HICU-1</t>
  </si>
  <si>
    <t>AB1</t>
  </si>
  <si>
    <t>AB2</t>
  </si>
  <si>
    <t>AB3</t>
  </si>
  <si>
    <t>AB4</t>
  </si>
  <si>
    <t>AB5</t>
  </si>
  <si>
    <t>AB6</t>
  </si>
  <si>
    <t>AB7</t>
  </si>
  <si>
    <t>AB8</t>
  </si>
  <si>
    <t>AB9</t>
  </si>
  <si>
    <t>AB1-1</t>
  </si>
  <si>
    <t>AB1-3</t>
  </si>
  <si>
    <t>AB1-2</t>
  </si>
  <si>
    <t>blank1</t>
  </si>
  <si>
    <t>blank2</t>
  </si>
  <si>
    <t>AB10</t>
  </si>
  <si>
    <t>AB11</t>
  </si>
  <si>
    <t>AB1b</t>
  </si>
  <si>
    <t>AB1-4</t>
  </si>
  <si>
    <t>C(63), H1(65)</t>
  </si>
  <si>
    <t>sample_id</t>
  </si>
  <si>
    <t>set_id</t>
  </si>
  <si>
    <t>date</t>
  </si>
  <si>
    <t>2021-Mar-10</t>
  </si>
  <si>
    <t>2020-Dec-01</t>
  </si>
  <si>
    <t>set-1</t>
  </si>
  <si>
    <t>set-2</t>
  </si>
  <si>
    <t>m_final_g</t>
  </si>
  <si>
    <t>mass_4ppm_HICU1_g</t>
  </si>
  <si>
    <t>mass_4ppm_NIST976_g</t>
  </si>
  <si>
    <t>2020-Dec-08</t>
  </si>
  <si>
    <t>analysis_id</t>
  </si>
  <si>
    <t>63Cu</t>
  </si>
  <si>
    <t>64Zn</t>
  </si>
  <si>
    <t>65Cu</t>
  </si>
  <si>
    <t>66Zn</t>
  </si>
  <si>
    <t>64Zn/66Zn</t>
  </si>
  <si>
    <t>2020-Dec-10</t>
  </si>
  <si>
    <t>2021-Jan-14</t>
  </si>
  <si>
    <t>63Cu/65Cu</t>
  </si>
  <si>
    <t>u_63Cu/65Cu</t>
  </si>
  <si>
    <t>2021-Jan-27</t>
  </si>
  <si>
    <t>2021-Feb-24</t>
  </si>
  <si>
    <t>u_64Zn/66Zn</t>
  </si>
  <si>
    <t>mcicpms_cup_config</t>
  </si>
  <si>
    <t>L3(63), L2(64), L1(65), C(66)</t>
  </si>
  <si>
    <t>w_stock_mg_kg</t>
  </si>
  <si>
    <t>u_w_stock_mg_kg</t>
  </si>
  <si>
    <t>m1_g</t>
  </si>
  <si>
    <t>m1_final_g</t>
  </si>
  <si>
    <t>m2_g</t>
  </si>
  <si>
    <t>m2_final_g</t>
  </si>
  <si>
    <t>w_mg_kg</t>
  </si>
  <si>
    <t>purity_g_g</t>
  </si>
  <si>
    <t>u_purity_g_g</t>
  </si>
  <si>
    <t>sample_name</t>
  </si>
  <si>
    <t>mass_A_g</t>
  </si>
  <si>
    <t>mass_B_g</t>
  </si>
  <si>
    <t>drift_Cu</t>
  </si>
  <si>
    <t>63Cu/65Cu_corr</t>
  </si>
  <si>
    <t>2021-Mar-17</t>
  </si>
  <si>
    <t>2021-Mar-24</t>
  </si>
  <si>
    <t>2021-Mar-31</t>
  </si>
  <si>
    <t>u_m_g</t>
  </si>
  <si>
    <t>NIST976</t>
  </si>
  <si>
    <t>HIZN-1</t>
  </si>
  <si>
    <t>measurement_id</t>
  </si>
  <si>
    <t>69Ga</t>
  </si>
  <si>
    <t>71Ga</t>
  </si>
  <si>
    <t>69Ga/71Ga</t>
  </si>
  <si>
    <t>Cu_mix</t>
  </si>
  <si>
    <t>Cu_1</t>
  </si>
  <si>
    <t>Cu_2</t>
  </si>
  <si>
    <t>sanoke_description</t>
  </si>
  <si>
    <t>HICU1 Cu_and_NIST994 Ga</t>
  </si>
  <si>
    <t>Cu_3</t>
  </si>
  <si>
    <t>Cu_4</t>
  </si>
  <si>
    <t>Cu_5</t>
  </si>
  <si>
    <t>Cu_6</t>
  </si>
  <si>
    <t>Cu_7</t>
  </si>
  <si>
    <t>Cu_8</t>
  </si>
  <si>
    <t>Cu_9</t>
  </si>
  <si>
    <t>Cu_10</t>
  </si>
  <si>
    <t>Cu_11</t>
  </si>
  <si>
    <t>Cu_12</t>
  </si>
  <si>
    <t>f_Ga</t>
  </si>
  <si>
    <t>f_Cu</t>
  </si>
  <si>
    <t>R_Ga</t>
  </si>
  <si>
    <t>R_Cu</t>
  </si>
  <si>
    <t>delta_permilles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</si>
</sst>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00"/>
    <numFmt numFmtId="166" formatCode="0.000000"/>
    <numFmt numFmtId="167" formatCode="0.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6" fillId="0" borderId="0"/>
    <xf numFmtId="0" fontId="8" fillId="0" borderId="0"/>
    <xf numFmtId="0" fontId="8" fillId="0" borderId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  <xf numFmtId="0" fontId="6" fillId="0" borderId="0"/>
    <xf numFmtId="0" fontId="7" fillId="0" borderId="0"/>
    <xf numFmtId="0" fontId="1" fillId="0" borderId="0"/>
  </cellStyleXfs>
  <cellXfs count="53">
    <xf numFmtId="0" fontId="0" fillId="0" borderId="0" xfId="0"/>
    <xf numFmtId="0" fontId="6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/>
    <xf numFmtId="165" fontId="11" fillId="0" borderId="0" xfId="0" applyNumberFormat="1" applyFont="1" applyBorder="1" applyAlignment="1">
      <alignment horizontal="center"/>
    </xf>
    <xf numFmtId="2" fontId="11" fillId="0" borderId="0" xfId="0" applyNumberFormat="1" applyFont="1" applyBorder="1"/>
    <xf numFmtId="0" fontId="10" fillId="2" borderId="0" xfId="0" applyFont="1" applyFill="1" applyBorder="1" applyAlignment="1">
      <alignment horizontal="center"/>
    </xf>
    <xf numFmtId="14" fontId="11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11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7" fontId="13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5" fontId="5" fillId="2" borderId="0" xfId="1" applyNumberFormat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166" fontId="6" fillId="0" borderId="0" xfId="0" applyNumberFormat="1" applyFont="1" applyFill="1" applyAlignment="1">
      <alignment horizontal="center" vertical="center"/>
    </xf>
    <xf numFmtId="166" fontId="6" fillId="0" borderId="0" xfId="1" applyNumberFormat="1" applyFont="1" applyAlignment="1">
      <alignment horizontal="center" vertical="center"/>
    </xf>
    <xf numFmtId="2" fontId="6" fillId="0" borderId="0" xfId="1" applyNumberFormat="1" applyFont="1" applyAlignment="1">
      <alignment horizontal="center" vertical="center"/>
    </xf>
    <xf numFmtId="166" fontId="9" fillId="0" borderId="0" xfId="1" applyNumberFormat="1" applyFont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15" fontId="12" fillId="2" borderId="0" xfId="1" applyNumberFormat="1" applyFont="1" applyFill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6" fontId="13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11" applyFont="1" applyFill="1" applyAlignment="1">
      <alignment horizontal="center"/>
    </xf>
    <xf numFmtId="0" fontId="10" fillId="2" borderId="0" xfId="0" applyFont="1" applyFill="1" applyBorder="1"/>
    <xf numFmtId="165" fontId="6" fillId="0" borderId="0" xfId="13" applyNumberFormat="1" applyFont="1" applyAlignment="1">
      <alignment horizontal="center" vertical="center"/>
    </xf>
    <xf numFmtId="165" fontId="6" fillId="0" borderId="0" xfId="13" applyNumberFormat="1" applyFont="1" applyAlignment="1">
      <alignment horizontal="center"/>
    </xf>
    <xf numFmtId="165" fontId="6" fillId="0" borderId="0" xfId="13" applyNumberFormat="1" applyFont="1"/>
    <xf numFmtId="165" fontId="6" fillId="0" borderId="0" xfId="13" applyNumberFormat="1" applyFont="1" applyFill="1" applyAlignment="1">
      <alignment horizontal="center"/>
    </xf>
    <xf numFmtId="0" fontId="5" fillId="2" borderId="0" xfId="1" applyFont="1" applyFill="1" applyBorder="1" applyAlignment="1">
      <alignment horizontal="center" vertical="center"/>
    </xf>
    <xf numFmtId="15" fontId="6" fillId="0" borderId="0" xfId="0" applyNumberFormat="1" applyFont="1"/>
    <xf numFmtId="0" fontId="14" fillId="0" borderId="0" xfId="13" applyFont="1" applyAlignment="1">
      <alignment horizontal="center"/>
    </xf>
    <xf numFmtId="0" fontId="14" fillId="0" borderId="0" xfId="13" applyFont="1" applyFill="1" applyAlignment="1">
      <alignment horizontal="center"/>
    </xf>
  </cellXfs>
  <cellStyles count="14">
    <cellStyle name="Comma 2" xfId="5" xr:uid="{00000000-0005-0000-0000-000000000000}"/>
    <cellStyle name="Normal" xfId="0" builtinId="0"/>
    <cellStyle name="Normal 2" xfId="1" xr:uid="{00000000-0005-0000-0000-000002000000}"/>
    <cellStyle name="Normal 2 2" xfId="11" xr:uid="{00000000-0005-0000-0000-000003000000}"/>
    <cellStyle name="Normal 3" xfId="7" xr:uid="{00000000-0005-0000-0000-000004000000}"/>
    <cellStyle name="Normal 3 3" xfId="12" xr:uid="{00000000-0005-0000-0000-000005000000}"/>
    <cellStyle name="Normal 5" xfId="9" xr:uid="{00000000-0005-0000-0000-000006000000}"/>
    <cellStyle name="Normal 5 2" xfId="3" xr:uid="{00000000-0005-0000-0000-000007000000}"/>
    <cellStyle name="Normal 5 3" xfId="10" xr:uid="{00000000-0005-0000-0000-000008000000}"/>
    <cellStyle name="Normal 5 4" xfId="13" xr:uid="{B75449FC-6930-421D-BCF4-61AA10D789E6}"/>
    <cellStyle name="Normal 7" xfId="2" xr:uid="{00000000-0005-0000-0000-000009000000}"/>
    <cellStyle name="Normal 9" xfId="4" xr:uid="{00000000-0005-0000-0000-00000A000000}"/>
    <cellStyle name="Percent 2" xfId="6" xr:uid="{00000000-0005-0000-0000-00000B000000}"/>
    <cellStyle name="Standard 4" xfId="8" xr:uid="{00000000-0005-0000-0000-00000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2780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4"/>
  <sheetViews>
    <sheetView zoomScaleNormal="100" workbookViewId="0">
      <selection activeCell="K5" sqref="K5"/>
    </sheetView>
  </sheetViews>
  <sheetFormatPr defaultColWidth="8.85546875" defaultRowHeight="12.75" x14ac:dyDescent="0.2"/>
  <cols>
    <col min="1" max="5" width="15.7109375" style="13" customWidth="1"/>
    <col min="6" max="6" width="29" style="13" customWidth="1"/>
    <col min="7" max="7" width="13.7109375" style="13" customWidth="1"/>
    <col min="8" max="8" width="11.5703125" style="13" customWidth="1"/>
    <col min="9" max="9" width="11.28515625" style="13" customWidth="1"/>
    <col min="10" max="10" width="11" style="13" customWidth="1"/>
    <col min="11" max="11" width="10.85546875" style="13" customWidth="1"/>
    <col min="12" max="12" width="15.140625" style="13" customWidth="1"/>
    <col min="13" max="13" width="12.42578125" style="13" customWidth="1"/>
    <col min="14" max="14" width="17.5703125" style="13" customWidth="1"/>
    <col min="15" max="15" width="12.5703125" style="13" customWidth="1"/>
    <col min="16" max="16" width="12.42578125" style="42" customWidth="1"/>
    <col min="17" max="17" width="18.28515625" style="42" customWidth="1"/>
    <col min="18" max="16384" width="8.85546875" style="13"/>
  </cols>
  <sheetData>
    <row r="1" spans="1:20" s="11" customFormat="1" x14ac:dyDescent="0.2">
      <c r="A1" s="26" t="s">
        <v>25</v>
      </c>
      <c r="B1" s="26" t="s">
        <v>24</v>
      </c>
      <c r="C1" s="26" t="s">
        <v>34</v>
      </c>
      <c r="D1" s="26" t="s">
        <v>69</v>
      </c>
      <c r="E1" s="26" t="s">
        <v>23</v>
      </c>
      <c r="F1" s="26" t="s">
        <v>47</v>
      </c>
      <c r="G1" s="27" t="s">
        <v>35</v>
      </c>
      <c r="H1" s="28" t="s">
        <v>36</v>
      </c>
      <c r="I1" s="28" t="s">
        <v>37</v>
      </c>
      <c r="J1" s="28" t="s">
        <v>38</v>
      </c>
      <c r="K1" s="28" t="s">
        <v>39</v>
      </c>
      <c r="L1" s="28" t="s">
        <v>46</v>
      </c>
      <c r="M1" s="28" t="s">
        <v>42</v>
      </c>
      <c r="N1" s="28" t="s">
        <v>43</v>
      </c>
      <c r="O1" s="28"/>
      <c r="P1" s="36" t="s">
        <v>61</v>
      </c>
      <c r="Q1" s="37" t="s">
        <v>62</v>
      </c>
      <c r="R1" s="13"/>
      <c r="S1" s="13"/>
      <c r="T1" s="13"/>
    </row>
    <row r="2" spans="1:20" s="11" customFormat="1" x14ac:dyDescent="0.2">
      <c r="A2" s="11" t="s">
        <v>33</v>
      </c>
      <c r="B2" s="11" t="s">
        <v>28</v>
      </c>
      <c r="C2" s="13">
        <v>1</v>
      </c>
      <c r="D2" s="13">
        <v>1</v>
      </c>
      <c r="E2" s="13" t="s">
        <v>16</v>
      </c>
      <c r="F2" s="29" t="s">
        <v>48</v>
      </c>
      <c r="G2" s="30">
        <v>2.8213766000000002E-3</v>
      </c>
      <c r="H2" s="30">
        <v>3.8147164999999999E-3</v>
      </c>
      <c r="I2" s="30">
        <v>1.3813049E-3</v>
      </c>
      <c r="J2" s="30">
        <v>2.2641776999999998E-3</v>
      </c>
      <c r="K2" s="18"/>
      <c r="L2" s="18"/>
      <c r="M2" s="18"/>
      <c r="N2" s="18"/>
      <c r="O2" s="18"/>
      <c r="P2" s="38"/>
      <c r="Q2" s="38"/>
      <c r="R2" s="13"/>
      <c r="S2" s="13"/>
      <c r="T2" s="13"/>
    </row>
    <row r="3" spans="1:20" s="11" customFormat="1" x14ac:dyDescent="0.2">
      <c r="A3" s="11" t="s">
        <v>33</v>
      </c>
      <c r="B3" s="11" t="s">
        <v>28</v>
      </c>
      <c r="C3" s="13">
        <v>1</v>
      </c>
      <c r="D3" s="13">
        <v>2</v>
      </c>
      <c r="E3" s="13" t="s">
        <v>13</v>
      </c>
      <c r="F3" s="29" t="s">
        <v>48</v>
      </c>
      <c r="G3" s="31">
        <v>16.172702000000001</v>
      </c>
      <c r="H3" s="31">
        <v>1.7418965999999999E-3</v>
      </c>
      <c r="I3" s="31">
        <v>16.363087</v>
      </c>
      <c r="J3" s="31">
        <v>1.0458895000000001E-3</v>
      </c>
      <c r="K3" s="31">
        <f>(H3-H2)/(J3-J2)</f>
        <v>1.7014199924123048</v>
      </c>
      <c r="L3" s="31"/>
      <c r="M3" s="31">
        <f>(G3-G2)/(I3-I2)</f>
        <v>0.98827597346666329</v>
      </c>
      <c r="N3" s="31">
        <v>1.3060148E-5</v>
      </c>
      <c r="O3" s="31"/>
      <c r="P3" s="39">
        <v>1</v>
      </c>
      <c r="Q3" s="39">
        <f t="shared" ref="Q3:Q21" si="0">P3*M3</f>
        <v>0.98827597346666329</v>
      </c>
      <c r="R3" s="13"/>
      <c r="S3" s="13"/>
      <c r="T3" s="13"/>
    </row>
    <row r="4" spans="1:20" s="11" customFormat="1" x14ac:dyDescent="0.2">
      <c r="A4" s="11" t="s">
        <v>33</v>
      </c>
      <c r="B4" s="11" t="s">
        <v>28</v>
      </c>
      <c r="C4" s="13">
        <v>1</v>
      </c>
      <c r="D4" s="13">
        <v>3</v>
      </c>
      <c r="E4" s="13" t="s">
        <v>1</v>
      </c>
      <c r="F4" s="29" t="s">
        <v>48</v>
      </c>
      <c r="G4" s="31">
        <v>31.714182000000001</v>
      </c>
      <c r="H4" s="31">
        <v>1.8107103E-3</v>
      </c>
      <c r="I4" s="31">
        <v>5.0514870000000003E-2</v>
      </c>
      <c r="J4" s="31">
        <v>1.0558801E-3</v>
      </c>
      <c r="K4" s="31">
        <f>(H4-H2)/(J4-J2)</f>
        <v>1.6585369365957527</v>
      </c>
      <c r="L4" s="31"/>
      <c r="M4" s="32">
        <f>(G4-G2)/(I4-I2)</f>
        <v>645.41135085269843</v>
      </c>
      <c r="N4" s="32">
        <v>0.59810297999999995</v>
      </c>
      <c r="O4" s="32"/>
      <c r="P4" s="39">
        <f>P3+(P9-P3)/6</f>
        <v>0.99995442346313512</v>
      </c>
      <c r="Q4" s="39">
        <f t="shared" si="0"/>
        <v>645.38193523847326</v>
      </c>
      <c r="R4" s="13"/>
      <c r="S4" s="13"/>
      <c r="T4" s="13"/>
    </row>
    <row r="5" spans="1:20" s="11" customFormat="1" x14ac:dyDescent="0.2">
      <c r="A5" s="11" t="s">
        <v>33</v>
      </c>
      <c r="B5" s="11" t="s">
        <v>28</v>
      </c>
      <c r="C5" s="13">
        <v>1</v>
      </c>
      <c r="D5" s="13">
        <v>4</v>
      </c>
      <c r="E5" s="13" t="s">
        <v>2</v>
      </c>
      <c r="F5" s="29" t="s">
        <v>48</v>
      </c>
      <c r="G5" s="31">
        <v>0.10763004</v>
      </c>
      <c r="H5" s="31">
        <v>1.7122222999999999E-3</v>
      </c>
      <c r="I5" s="31">
        <v>32.729115</v>
      </c>
      <c r="J5" s="31">
        <v>1.0724669999999999E-3</v>
      </c>
      <c r="K5" s="31">
        <f>(H5-H2)/(J5-J2)</f>
        <v>1.764265605738037</v>
      </c>
      <c r="L5" s="31"/>
      <c r="M5" s="31">
        <f>(G5-G2)/(I5-I2)</f>
        <v>3.2024418304189505E-3</v>
      </c>
      <c r="N5" s="31">
        <v>4.4360644000000002E-6</v>
      </c>
      <c r="O5" s="31"/>
      <c r="P5" s="39">
        <f>P3+(P9-P3)*2/6</f>
        <v>0.99990884692627036</v>
      </c>
      <c r="Q5" s="39">
        <f t="shared" si="0"/>
        <v>3.2021499180026674E-3</v>
      </c>
      <c r="R5" s="13"/>
      <c r="S5" s="13"/>
      <c r="T5" s="13"/>
    </row>
    <row r="6" spans="1:20" s="11" customFormat="1" x14ac:dyDescent="0.2">
      <c r="A6" s="11" t="s">
        <v>33</v>
      </c>
      <c r="B6" s="11" t="s">
        <v>28</v>
      </c>
      <c r="C6" s="13">
        <v>1</v>
      </c>
      <c r="D6" s="13">
        <v>5</v>
      </c>
      <c r="E6" s="13" t="s">
        <v>20</v>
      </c>
      <c r="F6" s="29" t="s">
        <v>48</v>
      </c>
      <c r="G6" s="31">
        <v>16.222794</v>
      </c>
      <c r="H6" s="31">
        <v>1.7330322000000001E-3</v>
      </c>
      <c r="I6" s="31">
        <v>16.176262999999999</v>
      </c>
      <c r="J6" s="31">
        <v>1.0498382000000001E-3</v>
      </c>
      <c r="K6" s="31">
        <f>(H6-H2)/(J6-J2)</f>
        <v>1.7142523157650726</v>
      </c>
      <c r="L6" s="31"/>
      <c r="M6" s="31">
        <f>(G6-G2)/(I6-I2)</f>
        <v>1.0027877130200997</v>
      </c>
      <c r="N6" s="31">
        <v>1.4051333000000001E-5</v>
      </c>
      <c r="O6" s="31"/>
      <c r="P6" s="39">
        <f>P3+(P9-P3)*3/6</f>
        <v>0.99986327038940548</v>
      </c>
      <c r="Q6" s="39">
        <f t="shared" si="0"/>
        <v>1.0026506022465895</v>
      </c>
      <c r="R6" s="13"/>
      <c r="S6" s="13"/>
      <c r="T6" s="13"/>
    </row>
    <row r="7" spans="1:20" s="11" customFormat="1" x14ac:dyDescent="0.2">
      <c r="A7" s="11" t="s">
        <v>33</v>
      </c>
      <c r="B7" s="11" t="s">
        <v>28</v>
      </c>
      <c r="C7" s="13">
        <v>1</v>
      </c>
      <c r="D7" s="13">
        <v>6</v>
      </c>
      <c r="E7" s="13" t="s">
        <v>3</v>
      </c>
      <c r="F7" s="29" t="s">
        <v>48</v>
      </c>
      <c r="G7" s="31">
        <v>22.597763</v>
      </c>
      <c r="H7" s="31">
        <v>2.0856637E-3</v>
      </c>
      <c r="I7" s="31">
        <v>10.647463999999999</v>
      </c>
      <c r="J7" s="31">
        <v>1.2446324E-3</v>
      </c>
      <c r="K7" s="31">
        <f>(H7-H2)/(J7-J2)</f>
        <v>1.6959058121301722</v>
      </c>
      <c r="L7" s="31"/>
      <c r="M7" s="31">
        <f>(G7-G2)/(I7-I2)</f>
        <v>2.1223714177797643</v>
      </c>
      <c r="N7" s="31">
        <v>8.6633993999999994E-5</v>
      </c>
      <c r="O7" s="31"/>
      <c r="P7" s="39">
        <f>P3+(P9-P3)*4/6</f>
        <v>0.9998176938525406</v>
      </c>
      <c r="Q7" s="39">
        <f t="shared" si="0"/>
        <v>2.1219844964231109</v>
      </c>
      <c r="R7" s="13"/>
      <c r="S7" s="13"/>
      <c r="T7" s="13"/>
    </row>
    <row r="8" spans="1:20" s="11" customFormat="1" x14ac:dyDescent="0.2">
      <c r="A8" s="11" t="s">
        <v>33</v>
      </c>
      <c r="B8" s="11" t="s">
        <v>28</v>
      </c>
      <c r="C8" s="13">
        <v>1</v>
      </c>
      <c r="D8" s="13">
        <v>7</v>
      </c>
      <c r="E8" s="13" t="s">
        <v>67</v>
      </c>
      <c r="F8" s="29" t="s">
        <v>48</v>
      </c>
      <c r="G8" s="31">
        <v>21.587344999999999</v>
      </c>
      <c r="H8" s="31">
        <v>2.1227009999999998E-3</v>
      </c>
      <c r="I8" s="31">
        <v>10.171829000000001</v>
      </c>
      <c r="J8" s="31">
        <v>1.2615275000000001E-3</v>
      </c>
      <c r="K8" s="31">
        <f>(H8-H2)/(J8-J2)</f>
        <v>1.6875431730826966</v>
      </c>
      <c r="L8" s="33"/>
      <c r="M8" s="31">
        <f>(G8-G2)/(I8-I2)</f>
        <v>2.1222786125530311</v>
      </c>
      <c r="N8" s="31">
        <v>4.6857765000000001E-5</v>
      </c>
      <c r="O8" s="31"/>
      <c r="P8" s="39">
        <f>P3+(P9-P3)*5/6</f>
        <v>0.99977211731567583</v>
      </c>
      <c r="Q8" s="39">
        <f t="shared" si="0"/>
        <v>2.1217949820059188</v>
      </c>
      <c r="R8" s="13"/>
      <c r="S8" s="13"/>
      <c r="T8" s="13"/>
    </row>
    <row r="9" spans="1:20" s="11" customFormat="1" x14ac:dyDescent="0.2">
      <c r="A9" s="11" t="s">
        <v>33</v>
      </c>
      <c r="B9" s="11" t="s">
        <v>28</v>
      </c>
      <c r="C9" s="13">
        <v>1</v>
      </c>
      <c r="D9" s="13">
        <v>8</v>
      </c>
      <c r="E9" s="13" t="s">
        <v>15</v>
      </c>
      <c r="F9" s="29" t="s">
        <v>48</v>
      </c>
      <c r="G9" s="31">
        <v>16.251351</v>
      </c>
      <c r="H9" s="31">
        <v>1.8919780000000001E-3</v>
      </c>
      <c r="I9" s="31">
        <v>16.438172999999999</v>
      </c>
      <c r="J9" s="31">
        <v>1.1349933E-3</v>
      </c>
      <c r="K9" s="31">
        <f>(H9-H2)/(J9-J2)</f>
        <v>1.702767501924398</v>
      </c>
      <c r="L9" s="18"/>
      <c r="M9" s="31">
        <f>(G9-G2)/(I9-I2)</f>
        <v>0.98854630056812598</v>
      </c>
      <c r="N9" s="31">
        <v>7.2146979999999997E-5</v>
      </c>
      <c r="O9" s="31"/>
      <c r="P9" s="39">
        <f>M3/M9</f>
        <v>0.99972654077881096</v>
      </c>
      <c r="Q9" s="39">
        <f t="shared" si="0"/>
        <v>0.98827597346666329</v>
      </c>
      <c r="R9" s="13"/>
      <c r="S9" s="13"/>
      <c r="T9" s="13"/>
    </row>
    <row r="10" spans="1:20" s="11" customFormat="1" x14ac:dyDescent="0.2">
      <c r="A10" s="11" t="s">
        <v>33</v>
      </c>
      <c r="B10" s="11" t="s">
        <v>28</v>
      </c>
      <c r="C10" s="13">
        <v>1</v>
      </c>
      <c r="D10" s="13">
        <v>9</v>
      </c>
      <c r="E10" s="13" t="s">
        <v>5</v>
      </c>
      <c r="F10" s="29" t="s">
        <v>48</v>
      </c>
      <c r="G10" s="31">
        <v>19.395136999999998</v>
      </c>
      <c r="H10" s="31">
        <v>1.7951892000000001E-3</v>
      </c>
      <c r="I10" s="31">
        <v>13.105319</v>
      </c>
      <c r="J10" s="31">
        <v>1.0733622000000001E-3</v>
      </c>
      <c r="K10" s="31">
        <f>(H10-H2)/(J10-J2)</f>
        <v>1.6959195610067221</v>
      </c>
      <c r="L10" s="33"/>
      <c r="M10" s="31">
        <f>(G10-G2)/(I10-I2)</f>
        <v>1.4798846022178078</v>
      </c>
      <c r="N10" s="31">
        <v>2.9467499999999999E-5</v>
      </c>
      <c r="O10" s="31"/>
      <c r="P10" s="39">
        <f>P9+(P15-P9)/6</f>
        <v>0.99977224626737593</v>
      </c>
      <c r="Q10" s="39">
        <f t="shared" si="0"/>
        <v>1.4795475529757998</v>
      </c>
      <c r="R10" s="13"/>
      <c r="S10" s="13"/>
      <c r="T10" s="13"/>
    </row>
    <row r="11" spans="1:20" s="11" customFormat="1" x14ac:dyDescent="0.2">
      <c r="A11" s="11" t="s">
        <v>33</v>
      </c>
      <c r="B11" s="11" t="s">
        <v>28</v>
      </c>
      <c r="C11" s="13">
        <v>1</v>
      </c>
      <c r="D11" s="13">
        <v>10</v>
      </c>
      <c r="E11" s="13" t="s">
        <v>6</v>
      </c>
      <c r="F11" s="29" t="s">
        <v>48</v>
      </c>
      <c r="G11" s="31">
        <v>21.890712000000001</v>
      </c>
      <c r="H11" s="31">
        <v>2.3735005999999999E-3</v>
      </c>
      <c r="I11" s="31">
        <v>10.547413000000001</v>
      </c>
      <c r="J11" s="31">
        <v>1.4128157E-3</v>
      </c>
      <c r="K11" s="31">
        <f>(H11-H2)/(J11-J2)</f>
        <v>1.6928355975483991</v>
      </c>
      <c r="L11" s="18"/>
      <c r="M11" s="31">
        <f>(G11-G2)/(I11-I2)</f>
        <v>2.0754622455354239</v>
      </c>
      <c r="N11" s="31">
        <v>8.5872110000000001E-5</v>
      </c>
      <c r="O11" s="31"/>
      <c r="P11" s="39">
        <f>P9+(P15-P9)*2/6</f>
        <v>0.9998179517559409</v>
      </c>
      <c r="Q11" s="39">
        <f t="shared" si="0"/>
        <v>2.0750844112780134</v>
      </c>
      <c r="R11" s="13"/>
      <c r="S11" s="13"/>
      <c r="T11" s="13"/>
    </row>
    <row r="12" spans="1:20" s="11" customFormat="1" x14ac:dyDescent="0.2">
      <c r="A12" s="11" t="s">
        <v>33</v>
      </c>
      <c r="B12" s="11" t="s">
        <v>28</v>
      </c>
      <c r="C12" s="13">
        <v>1</v>
      </c>
      <c r="D12" s="13">
        <v>11</v>
      </c>
      <c r="E12" s="13" t="s">
        <v>7</v>
      </c>
      <c r="F12" s="29" t="s">
        <v>48</v>
      </c>
      <c r="G12" s="31">
        <v>26.417392</v>
      </c>
      <c r="H12" s="31">
        <v>1.9590027999999999E-3</v>
      </c>
      <c r="I12" s="31">
        <v>5.6672367000000001</v>
      </c>
      <c r="J12" s="31">
        <v>1.1580493000000001E-3</v>
      </c>
      <c r="K12" s="31">
        <f>(H12-H2)/(J12-J2)</f>
        <v>1.6776657212670794</v>
      </c>
      <c r="L12" s="33"/>
      <c r="M12" s="31">
        <f>(G12-G2)/(I12-I2)</f>
        <v>4.6620622626980746</v>
      </c>
      <c r="N12" s="31">
        <v>1.4551129E-4</v>
      </c>
      <c r="O12" s="31"/>
      <c r="P12" s="39">
        <f>P9+(P15-P9)*3/6</f>
        <v>0.99986365724450588</v>
      </c>
      <c r="Q12" s="39">
        <f t="shared" si="0"/>
        <v>4.6614266242828934</v>
      </c>
      <c r="R12" s="13"/>
      <c r="S12" s="13"/>
      <c r="T12" s="13"/>
    </row>
    <row r="13" spans="1:20" x14ac:dyDescent="0.2">
      <c r="A13" s="11" t="s">
        <v>33</v>
      </c>
      <c r="B13" s="11" t="s">
        <v>28</v>
      </c>
      <c r="C13" s="13">
        <v>1</v>
      </c>
      <c r="D13" s="13">
        <v>12</v>
      </c>
      <c r="E13" s="13" t="s">
        <v>8</v>
      </c>
      <c r="F13" s="29" t="s">
        <v>48</v>
      </c>
      <c r="G13" s="31">
        <v>28.789766</v>
      </c>
      <c r="H13" s="31">
        <v>3.6003656000000001E-3</v>
      </c>
      <c r="I13" s="31">
        <v>3.2690988999999999</v>
      </c>
      <c r="J13" s="31">
        <v>2.1260856E-3</v>
      </c>
      <c r="K13" s="31">
        <f>(H13-H2)/(J13-J2)</f>
        <v>1.5522314455352622</v>
      </c>
      <c r="L13" s="18"/>
      <c r="M13" s="31">
        <f>(G13-G2)/(I13-I2)</f>
        <v>8.8094958593014692</v>
      </c>
      <c r="N13" s="31">
        <v>1.9798744999999999E-4</v>
      </c>
      <c r="O13" s="31"/>
      <c r="P13" s="39">
        <f>P9+(P15-P9)*4/6</f>
        <v>0.99990936273307085</v>
      </c>
      <c r="Q13" s="39">
        <f t="shared" si="0"/>
        <v>8.8086973906737587</v>
      </c>
    </row>
    <row r="14" spans="1:20" x14ac:dyDescent="0.2">
      <c r="A14" s="11" t="s">
        <v>33</v>
      </c>
      <c r="B14" s="11" t="s">
        <v>28</v>
      </c>
      <c r="C14" s="13">
        <v>1</v>
      </c>
      <c r="D14" s="13">
        <v>13</v>
      </c>
      <c r="E14" s="13" t="s">
        <v>9</v>
      </c>
      <c r="F14" s="29" t="s">
        <v>48</v>
      </c>
      <c r="G14" s="31">
        <v>31.064406000000002</v>
      </c>
      <c r="H14" s="31">
        <v>3.2745221999999998E-3</v>
      </c>
      <c r="I14" s="31">
        <v>0.68845506999999995</v>
      </c>
      <c r="J14" s="31">
        <v>1.9363898E-3</v>
      </c>
      <c r="K14" s="31">
        <v>1.6918728000000001</v>
      </c>
      <c r="L14" s="18"/>
      <c r="M14" s="31">
        <f>(G14-G2)/(I14-I2)</f>
        <v>45.208515011309089</v>
      </c>
      <c r="N14" s="31">
        <v>2.1131878000000002E-3</v>
      </c>
      <c r="O14" s="31"/>
      <c r="P14" s="39">
        <f>P9+(P15-P9)*5/6</f>
        <v>0.99995506822163582</v>
      </c>
      <c r="Q14" s="39">
        <f t="shared" si="0"/>
        <v>45.206483712332428</v>
      </c>
    </row>
    <row r="15" spans="1:20" x14ac:dyDescent="0.2">
      <c r="A15" s="11" t="s">
        <v>33</v>
      </c>
      <c r="B15" s="11" t="s">
        <v>28</v>
      </c>
      <c r="C15" s="13">
        <v>1</v>
      </c>
      <c r="D15" s="13">
        <v>14</v>
      </c>
      <c r="E15" s="13" t="s">
        <v>14</v>
      </c>
      <c r="F15" s="29" t="s">
        <v>48</v>
      </c>
      <c r="G15" s="31">
        <v>16.060372999999998</v>
      </c>
      <c r="H15" s="31">
        <v>2.1684066000000001E-3</v>
      </c>
      <c r="I15" s="31">
        <v>16.249438000000001</v>
      </c>
      <c r="J15" s="31">
        <v>1.3099514000000001E-3</v>
      </c>
      <c r="K15" s="31">
        <f>(H15-H2)/(J15-J2)</f>
        <v>1.7252824618227356</v>
      </c>
      <c r="L15" s="18"/>
      <c r="M15" s="31">
        <f>(G15-G2)/(I15-I2)</f>
        <v>0.98827520882805309</v>
      </c>
      <c r="N15" s="31">
        <v>2.6937663999999999E-5</v>
      </c>
      <c r="O15" s="31"/>
      <c r="P15" s="39">
        <f>M3/M15</f>
        <v>1.0000007737102008</v>
      </c>
      <c r="Q15" s="39">
        <f t="shared" si="0"/>
        <v>0.9882759734666634</v>
      </c>
    </row>
    <row r="16" spans="1:20" x14ac:dyDescent="0.2">
      <c r="A16" s="11" t="s">
        <v>33</v>
      </c>
      <c r="B16" s="11" t="s">
        <v>28</v>
      </c>
      <c r="C16" s="13">
        <v>1</v>
      </c>
      <c r="D16" s="13">
        <v>15</v>
      </c>
      <c r="E16" s="13" t="s">
        <v>10</v>
      </c>
      <c r="F16" s="29" t="s">
        <v>48</v>
      </c>
      <c r="G16" s="31">
        <v>13.465006000000001</v>
      </c>
      <c r="H16" s="31">
        <v>2.1467896999999999E-3</v>
      </c>
      <c r="I16" s="31">
        <v>18.218713000000001</v>
      </c>
      <c r="J16" s="31">
        <v>1.2964865000000001E-3</v>
      </c>
      <c r="K16" s="31">
        <f>(H16-H2)/(J16-J2)</f>
        <v>1.7236147233745645</v>
      </c>
      <c r="L16" s="18"/>
      <c r="M16" s="31">
        <f>(G16-G2)/(I16-I2)</f>
        <v>0.73897675294680976</v>
      </c>
      <c r="N16" s="31">
        <v>8.9268128999999996E-6</v>
      </c>
      <c r="O16" s="31"/>
      <c r="P16" s="39">
        <f>P15+(P21-P15)/6</f>
        <v>1.0000102035606786</v>
      </c>
      <c r="Q16" s="39">
        <f t="shared" si="0"/>
        <v>0.73898429314094849</v>
      </c>
    </row>
    <row r="17" spans="1:20" x14ac:dyDescent="0.2">
      <c r="A17" s="11" t="s">
        <v>33</v>
      </c>
      <c r="B17" s="11" t="s">
        <v>28</v>
      </c>
      <c r="C17" s="13">
        <v>1</v>
      </c>
      <c r="D17" s="13">
        <v>16</v>
      </c>
      <c r="E17" s="13" t="s">
        <v>11</v>
      </c>
      <c r="F17" s="29" t="s">
        <v>48</v>
      </c>
      <c r="G17" s="31">
        <v>10.642405999999999</v>
      </c>
      <c r="H17" s="31">
        <v>3.5551106E-3</v>
      </c>
      <c r="I17" s="31">
        <v>21.592870000000001</v>
      </c>
      <c r="J17" s="31">
        <v>2.1452216999999999E-3</v>
      </c>
      <c r="K17" s="31">
        <f>(H17-H2)/(J17-J2)</f>
        <v>2.1823691112680321</v>
      </c>
      <c r="L17" s="18"/>
      <c r="M17" s="31">
        <f>(G17-G2)/(I17-I2)</f>
        <v>0.49276753324630923</v>
      </c>
      <c r="N17" s="31">
        <v>1.1581808999999999E-5</v>
      </c>
      <c r="O17" s="31"/>
      <c r="P17" s="39">
        <f>P15+(P21-P15)*2/6</f>
        <v>1.0000196334111566</v>
      </c>
      <c r="Q17" s="39">
        <f t="shared" si="0"/>
        <v>0.49277720795389407</v>
      </c>
    </row>
    <row r="18" spans="1:20" x14ac:dyDescent="0.2">
      <c r="A18" s="11" t="s">
        <v>33</v>
      </c>
      <c r="B18" s="11" t="s">
        <v>28</v>
      </c>
      <c r="C18" s="13">
        <v>1</v>
      </c>
      <c r="D18" s="13">
        <v>17</v>
      </c>
      <c r="E18" s="13" t="s">
        <v>12</v>
      </c>
      <c r="F18" s="29" t="s">
        <v>48</v>
      </c>
      <c r="G18" s="31">
        <v>5.3959878000000003</v>
      </c>
      <c r="H18" s="31">
        <v>2.3487705000000002E-3</v>
      </c>
      <c r="I18" s="31">
        <v>25.636956999999999</v>
      </c>
      <c r="J18" s="31">
        <v>1.4380362E-3</v>
      </c>
      <c r="K18" s="31">
        <f>(H18-H2)/(J18-J2)</f>
        <v>1.7744490501929755</v>
      </c>
      <c r="L18" s="18"/>
      <c r="M18" s="31">
        <f>(G18-G2)/(I18-I2)</f>
        <v>0.2103782059566095</v>
      </c>
      <c r="N18" s="31">
        <v>3.2668966999999998E-5</v>
      </c>
      <c r="O18" s="31"/>
      <c r="P18" s="39">
        <f>P15+(P21-P15)*3/6</f>
        <v>1.0000290632616344</v>
      </c>
      <c r="Q18" s="39">
        <f t="shared" si="0"/>
        <v>0.21038432023345141</v>
      </c>
    </row>
    <row r="19" spans="1:20" x14ac:dyDescent="0.2">
      <c r="A19" s="11" t="s">
        <v>33</v>
      </c>
      <c r="B19" s="11" t="s">
        <v>28</v>
      </c>
      <c r="C19" s="13">
        <v>1</v>
      </c>
      <c r="D19" s="13">
        <v>18</v>
      </c>
      <c r="E19" s="13" t="s">
        <v>18</v>
      </c>
      <c r="F19" s="29" t="s">
        <v>48</v>
      </c>
      <c r="G19" s="31">
        <v>3.2437776999999999</v>
      </c>
      <c r="H19" s="31">
        <v>2.3637350000000001E-3</v>
      </c>
      <c r="I19" s="31">
        <v>29.888905000000001</v>
      </c>
      <c r="J19" s="31">
        <v>1.456693E-3</v>
      </c>
      <c r="K19" s="31">
        <f>(H19-H2)/(J19-J2)</f>
        <v>1.7969151613646674</v>
      </c>
      <c r="L19" s="18"/>
      <c r="M19" s="31">
        <f>(G19-G2)/(I19-I2)</f>
        <v>0.10843843593276174</v>
      </c>
      <c r="N19" s="31">
        <v>4.8853626999999996E-6</v>
      </c>
      <c r="O19" s="31"/>
      <c r="P19" s="39">
        <f>P15+(P21-P15)*4/6</f>
        <v>1.0000384931121122</v>
      </c>
      <c r="Q19" s="39">
        <f t="shared" si="0"/>
        <v>0.10844261006563338</v>
      </c>
    </row>
    <row r="20" spans="1:20" x14ac:dyDescent="0.2">
      <c r="A20" s="11" t="s">
        <v>33</v>
      </c>
      <c r="B20" s="11" t="s">
        <v>28</v>
      </c>
      <c r="C20" s="13">
        <v>1</v>
      </c>
      <c r="D20" s="13">
        <v>19</v>
      </c>
      <c r="E20" s="13" t="s">
        <v>19</v>
      </c>
      <c r="F20" s="29" t="s">
        <v>48</v>
      </c>
      <c r="G20" s="31">
        <v>0.69162623000000001</v>
      </c>
      <c r="H20" s="31">
        <v>2.4270982E-3</v>
      </c>
      <c r="I20" s="31">
        <v>30.836276000000002</v>
      </c>
      <c r="J20" s="31">
        <v>1.4969675E-3</v>
      </c>
      <c r="K20" s="31">
        <f>(H20-H2)/(J20-J2)</f>
        <v>1.8086546555298668</v>
      </c>
      <c r="L20" s="18"/>
      <c r="M20" s="31">
        <f>(G20-G2)/(I20-I2)</f>
        <v>2.2338485673812226E-2</v>
      </c>
      <c r="N20" s="31">
        <v>1.5476795999999999E-6</v>
      </c>
      <c r="O20" s="31"/>
      <c r="P20" s="39">
        <f>P15+(P21-P15)*5/6</f>
        <v>1.0000479229625903</v>
      </c>
      <c r="Q20" s="39">
        <f t="shared" si="0"/>
        <v>2.2339556200225496E-2</v>
      </c>
    </row>
    <row r="21" spans="1:20" x14ac:dyDescent="0.2">
      <c r="A21" s="11" t="s">
        <v>33</v>
      </c>
      <c r="B21" s="11" t="s">
        <v>28</v>
      </c>
      <c r="C21" s="13">
        <v>1</v>
      </c>
      <c r="D21" s="13">
        <v>20</v>
      </c>
      <c r="E21" s="13" t="s">
        <v>21</v>
      </c>
      <c r="F21" s="29" t="s">
        <v>48</v>
      </c>
      <c r="G21" s="31">
        <v>15.925796999999999</v>
      </c>
      <c r="H21" s="31">
        <v>2.6197905E-3</v>
      </c>
      <c r="I21" s="31">
        <v>16.114177000000002</v>
      </c>
      <c r="J21" s="31">
        <v>1.5734516E-3</v>
      </c>
      <c r="K21" s="31">
        <f>(H21-H2)/(J21-J2)</f>
        <v>1.7299563459379921</v>
      </c>
      <c r="L21" s="18"/>
      <c r="M21" s="31">
        <f>(G21-G2)/(I21-I2)</f>
        <v>0.98821929631009175</v>
      </c>
      <c r="N21" s="31">
        <v>2.0788767E-5</v>
      </c>
      <c r="O21" s="31"/>
      <c r="P21" s="39">
        <f>M3/M21</f>
        <v>1.0000573528130681</v>
      </c>
      <c r="Q21" s="39">
        <f t="shared" si="0"/>
        <v>0.98827597346666329</v>
      </c>
    </row>
    <row r="22" spans="1:20" x14ac:dyDescent="0.2">
      <c r="A22" s="11" t="s">
        <v>33</v>
      </c>
      <c r="B22" s="11" t="s">
        <v>28</v>
      </c>
      <c r="C22" s="13">
        <v>1</v>
      </c>
      <c r="D22" s="13">
        <v>21</v>
      </c>
      <c r="E22" s="13" t="s">
        <v>17</v>
      </c>
      <c r="F22" s="29" t="s">
        <v>48</v>
      </c>
      <c r="G22" s="31">
        <v>2.4608612E-3</v>
      </c>
      <c r="H22" s="31">
        <v>4.2174061000000004E-3</v>
      </c>
      <c r="I22" s="31">
        <v>1.4902775000000001E-3</v>
      </c>
      <c r="J22" s="31">
        <v>2.5088296E-3</v>
      </c>
      <c r="K22" s="18"/>
      <c r="L22" s="18"/>
      <c r="M22" s="18"/>
      <c r="N22" s="31"/>
      <c r="O22" s="31"/>
      <c r="P22" s="38"/>
      <c r="Q22" s="38"/>
    </row>
    <row r="23" spans="1:20" s="11" customFormat="1" x14ac:dyDescent="0.2">
      <c r="A23" s="11" t="s">
        <v>40</v>
      </c>
      <c r="B23" s="11" t="s">
        <v>28</v>
      </c>
      <c r="C23" s="14">
        <v>2</v>
      </c>
      <c r="D23" s="13">
        <v>1</v>
      </c>
      <c r="E23" s="13" t="s">
        <v>16</v>
      </c>
      <c r="F23" s="29" t="s">
        <v>48</v>
      </c>
      <c r="G23" s="30">
        <v>3.6453547999999998E-3</v>
      </c>
      <c r="H23" s="30">
        <v>3.0085611999999999E-3</v>
      </c>
      <c r="I23" s="30">
        <v>1.8196919000000001E-3</v>
      </c>
      <c r="J23" s="30">
        <v>1.7889865E-3</v>
      </c>
      <c r="K23" s="15"/>
      <c r="L23" s="13"/>
      <c r="M23" s="14"/>
      <c r="N23" s="13"/>
      <c r="O23" s="13"/>
      <c r="P23" s="40"/>
      <c r="Q23" s="41"/>
      <c r="R23" s="13"/>
      <c r="S23" s="13"/>
      <c r="T23" s="13"/>
    </row>
    <row r="24" spans="1:20" s="11" customFormat="1" x14ac:dyDescent="0.2">
      <c r="A24" s="11" t="s">
        <v>40</v>
      </c>
      <c r="B24" s="11" t="s">
        <v>28</v>
      </c>
      <c r="C24" s="13">
        <v>2</v>
      </c>
      <c r="D24" s="13">
        <v>2</v>
      </c>
      <c r="E24" s="13" t="s">
        <v>16</v>
      </c>
      <c r="F24" s="29" t="s">
        <v>48</v>
      </c>
      <c r="G24" s="30">
        <f>G25</f>
        <v>1.0074872E-2</v>
      </c>
      <c r="H24" s="30">
        <v>3.0085611999999999E-3</v>
      </c>
      <c r="I24" s="30">
        <f>I25</f>
        <v>6.5693579000000004E-3</v>
      </c>
      <c r="J24" s="30">
        <v>1.7889865E-3</v>
      </c>
      <c r="K24" s="18"/>
      <c r="L24" s="18"/>
      <c r="M24" s="18"/>
      <c r="N24" s="18"/>
      <c r="O24" s="18"/>
      <c r="P24" s="38"/>
      <c r="Q24" s="38"/>
      <c r="R24" s="13"/>
      <c r="S24" s="13"/>
      <c r="T24" s="13"/>
    </row>
    <row r="25" spans="1:20" s="11" customFormat="1" x14ac:dyDescent="0.2">
      <c r="A25" s="11" t="s">
        <v>40</v>
      </c>
      <c r="B25" s="11" t="s">
        <v>28</v>
      </c>
      <c r="C25" s="13">
        <v>2</v>
      </c>
      <c r="D25" s="13">
        <v>3</v>
      </c>
      <c r="E25" s="13" t="s">
        <v>68</v>
      </c>
      <c r="F25" s="29" t="s">
        <v>48</v>
      </c>
      <c r="G25" s="30">
        <v>1.0074872E-2</v>
      </c>
      <c r="H25" s="30">
        <v>43.492721000000003</v>
      </c>
      <c r="I25" s="30">
        <v>6.5693579000000004E-3</v>
      </c>
      <c r="J25" s="30">
        <v>25.849153999999999</v>
      </c>
      <c r="K25" s="18"/>
      <c r="L25" s="18"/>
      <c r="M25" s="18"/>
      <c r="N25" s="18"/>
      <c r="O25" s="18"/>
      <c r="P25" s="38"/>
      <c r="Q25" s="38"/>
      <c r="R25" s="13"/>
      <c r="S25" s="13"/>
      <c r="T25" s="13"/>
    </row>
    <row r="26" spans="1:20" s="11" customFormat="1" x14ac:dyDescent="0.2">
      <c r="A26" s="11" t="s">
        <v>40</v>
      </c>
      <c r="B26" s="11" t="s">
        <v>28</v>
      </c>
      <c r="C26" s="13">
        <v>2</v>
      </c>
      <c r="D26" s="13">
        <v>4</v>
      </c>
      <c r="E26" s="13" t="s">
        <v>13</v>
      </c>
      <c r="F26" s="29" t="s">
        <v>48</v>
      </c>
      <c r="G26" s="31">
        <v>18.289082000000001</v>
      </c>
      <c r="H26" s="31">
        <v>45.257317</v>
      </c>
      <c r="I26" s="31">
        <v>18.475113</v>
      </c>
      <c r="J26" s="31">
        <v>26.897307999999999</v>
      </c>
      <c r="K26" s="34">
        <f>(H26-H24)/(J26-J24)</f>
        <v>1.6825965848097204</v>
      </c>
      <c r="L26" s="31">
        <v>3.5291162000000001E-5</v>
      </c>
      <c r="M26" s="31">
        <f>(G26-G24)/(I26-I24)</f>
        <v>0.98973733296068112</v>
      </c>
      <c r="N26" s="31">
        <v>2.5052128E-5</v>
      </c>
      <c r="O26" s="31"/>
      <c r="P26" s="39">
        <v>1</v>
      </c>
      <c r="Q26" s="39">
        <f t="shared" ref="Q26:Q44" si="1">P26*M26</f>
        <v>0.98973733296068112</v>
      </c>
      <c r="R26" s="13"/>
      <c r="S26" s="13"/>
      <c r="T26" s="13"/>
    </row>
    <row r="27" spans="1:20" s="11" customFormat="1" x14ac:dyDescent="0.2">
      <c r="A27" s="11" t="s">
        <v>40</v>
      </c>
      <c r="B27" s="11" t="s">
        <v>28</v>
      </c>
      <c r="C27" s="13">
        <v>2</v>
      </c>
      <c r="D27" s="13">
        <v>5</v>
      </c>
      <c r="E27" s="13" t="s">
        <v>1</v>
      </c>
      <c r="F27" s="29" t="s">
        <v>48</v>
      </c>
      <c r="G27" s="31">
        <v>36.091040999999997</v>
      </c>
      <c r="H27" s="31">
        <v>46.391820000000003</v>
      </c>
      <c r="I27" s="31">
        <v>6.2680784000000003E-2</v>
      </c>
      <c r="J27" s="31">
        <v>27.569779</v>
      </c>
      <c r="K27" s="34">
        <f>(H27-H24)/(J27-J24)</f>
        <v>1.6827056095160902</v>
      </c>
      <c r="L27" s="31">
        <v>6.3009530000000003E-5</v>
      </c>
      <c r="M27" s="32">
        <f>(G27-G24)/(I27-I24)</f>
        <v>643.0235093953529</v>
      </c>
      <c r="N27" s="31">
        <v>0.52104899999999998</v>
      </c>
      <c r="O27" s="31"/>
      <c r="P27" s="39">
        <f>P26+(P32-P26)/6</f>
        <v>0.99988892747189873</v>
      </c>
      <c r="Q27" s="39">
        <f t="shared" si="1"/>
        <v>642.95208714853584</v>
      </c>
      <c r="R27" s="13"/>
      <c r="S27" s="13"/>
      <c r="T27" s="13"/>
    </row>
    <row r="28" spans="1:20" s="11" customFormat="1" x14ac:dyDescent="0.2">
      <c r="A28" s="11" t="s">
        <v>40</v>
      </c>
      <c r="B28" s="11" t="s">
        <v>28</v>
      </c>
      <c r="C28" s="13">
        <v>2</v>
      </c>
      <c r="D28" s="13">
        <v>6</v>
      </c>
      <c r="E28" s="13" t="s">
        <v>2</v>
      </c>
      <c r="F28" s="29" t="s">
        <v>48</v>
      </c>
      <c r="G28" s="31">
        <v>0.12811153</v>
      </c>
      <c r="H28" s="31">
        <v>44.861204999999998</v>
      </c>
      <c r="I28" s="31">
        <v>36.780354000000003</v>
      </c>
      <c r="J28" s="31">
        <v>26.655918</v>
      </c>
      <c r="K28" s="34">
        <f>(H28-H24)/(J28-J24)</f>
        <v>1.6829736366954575</v>
      </c>
      <c r="L28" s="31">
        <v>8.7293028000000003E-5</v>
      </c>
      <c r="M28" s="31">
        <f>(G28-G24)/(I28-I24)</f>
        <v>3.209804461215755E-3</v>
      </c>
      <c r="N28" s="31">
        <v>3.3307491999999999E-6</v>
      </c>
      <c r="O28" s="31"/>
      <c r="P28" s="39">
        <f>P26+(P32-P26)*2/6</f>
        <v>0.99977785494379745</v>
      </c>
      <c r="Q28" s="39">
        <f t="shared" si="1"/>
        <v>3.2090914190233189E-3</v>
      </c>
      <c r="R28" s="13"/>
      <c r="S28" s="13"/>
      <c r="T28" s="13"/>
    </row>
    <row r="29" spans="1:20" s="11" customFormat="1" x14ac:dyDescent="0.2">
      <c r="A29" s="11" t="s">
        <v>40</v>
      </c>
      <c r="B29" s="11" t="s">
        <v>28</v>
      </c>
      <c r="C29" s="13">
        <v>2</v>
      </c>
      <c r="D29" s="13">
        <v>7</v>
      </c>
      <c r="E29" s="13" t="s">
        <v>20</v>
      </c>
      <c r="F29" s="29" t="s">
        <v>48</v>
      </c>
      <c r="G29" s="31">
        <v>18.293471</v>
      </c>
      <c r="H29" s="31">
        <v>44.515689000000002</v>
      </c>
      <c r="I29" s="31">
        <v>18.209056</v>
      </c>
      <c r="J29" s="31">
        <v>26.448288999999999</v>
      </c>
      <c r="K29" s="34">
        <f>(H29-H24)/(J29-J24)</f>
        <v>1.6831217898806217</v>
      </c>
      <c r="L29" s="31">
        <v>8.7105494000000005E-5</v>
      </c>
      <c r="M29" s="31">
        <f>(G29-G24)/(I29-I24)</f>
        <v>1.0044449688380963</v>
      </c>
      <c r="N29" s="31">
        <v>4.5562721000000001E-5</v>
      </c>
      <c r="O29" s="31"/>
      <c r="P29" s="39">
        <f>P26+(P32-P26)*3/6</f>
        <v>0.99966678241569618</v>
      </c>
      <c r="Q29" s="39">
        <f t="shared" si="1"/>
        <v>1.0041102701120139</v>
      </c>
      <c r="R29" s="13"/>
      <c r="S29" s="13"/>
      <c r="T29" s="13"/>
    </row>
    <row r="30" spans="1:20" s="11" customFormat="1" x14ac:dyDescent="0.2">
      <c r="A30" s="11" t="s">
        <v>40</v>
      </c>
      <c r="B30" s="11" t="s">
        <v>28</v>
      </c>
      <c r="C30" s="13">
        <v>2</v>
      </c>
      <c r="D30" s="13">
        <v>8</v>
      </c>
      <c r="E30" s="13" t="s">
        <v>3</v>
      </c>
      <c r="F30" s="29" t="s">
        <v>48</v>
      </c>
      <c r="G30" s="31">
        <v>25.432168000000001</v>
      </c>
      <c r="H30" s="31">
        <v>45.246884999999999</v>
      </c>
      <c r="I30" s="31">
        <v>11.964373</v>
      </c>
      <c r="J30" s="31">
        <v>26.878689000000001</v>
      </c>
      <c r="K30" s="34">
        <f>(H30-H24)/(J30-J24)</f>
        <v>1.6833740653153617</v>
      </c>
      <c r="L30" s="31">
        <v>9.1977255999999997E-5</v>
      </c>
      <c r="M30" s="31">
        <f>(G30-G24)/(I30-I24)</f>
        <v>2.1259834906885486</v>
      </c>
      <c r="N30" s="31">
        <v>2.9961742000000002E-4</v>
      </c>
      <c r="O30" s="31"/>
      <c r="P30" s="39">
        <f>P26+(P32-P26)*4/6</f>
        <v>0.99955570988759501</v>
      </c>
      <c r="Q30" s="39">
        <f t="shared" si="1"/>
        <v>2.1250389372444993</v>
      </c>
      <c r="R30" s="13"/>
      <c r="S30" s="13"/>
      <c r="T30" s="13"/>
    </row>
    <row r="31" spans="1:20" s="11" customFormat="1" x14ac:dyDescent="0.2">
      <c r="A31" s="11" t="s">
        <v>40</v>
      </c>
      <c r="B31" s="11" t="s">
        <v>28</v>
      </c>
      <c r="C31" s="13">
        <v>2</v>
      </c>
      <c r="D31" s="13">
        <v>9</v>
      </c>
      <c r="E31" s="13" t="s">
        <v>67</v>
      </c>
      <c r="F31" s="29" t="s">
        <v>48</v>
      </c>
      <c r="G31" s="31">
        <v>24.259604</v>
      </c>
      <c r="H31" s="31">
        <v>44.637085999999996</v>
      </c>
      <c r="I31" s="31">
        <v>11.411478000000001</v>
      </c>
      <c r="J31" s="31">
        <v>26.512484000000001</v>
      </c>
      <c r="K31" s="34">
        <f>(H31-H24)/(J31-J24)</f>
        <v>1.6836253223867219</v>
      </c>
      <c r="L31" s="31">
        <v>4.5272877999999998E-5</v>
      </c>
      <c r="M31" s="31">
        <f>(G31-G24)/(I31-I24)</f>
        <v>2.1262361575160238</v>
      </c>
      <c r="N31" s="31">
        <v>4.8763949000000003E-5</v>
      </c>
      <c r="O31" s="31"/>
      <c r="P31" s="39">
        <f>P26+(P32-P26)*5/6</f>
        <v>0.99944463735949374</v>
      </c>
      <c r="Q31" s="39">
        <f t="shared" si="1"/>
        <v>2.1250553253892459</v>
      </c>
      <c r="R31" s="13"/>
      <c r="S31" s="13"/>
      <c r="T31" s="13"/>
    </row>
    <row r="32" spans="1:20" s="11" customFormat="1" x14ac:dyDescent="0.2">
      <c r="A32" s="11" t="s">
        <v>40</v>
      </c>
      <c r="B32" s="11" t="s">
        <v>28</v>
      </c>
      <c r="C32" s="13">
        <v>2</v>
      </c>
      <c r="D32" s="13">
        <v>10</v>
      </c>
      <c r="E32" s="13" t="s">
        <v>15</v>
      </c>
      <c r="F32" s="29" t="s">
        <v>48</v>
      </c>
      <c r="G32" s="31">
        <v>18.229374</v>
      </c>
      <c r="H32" s="31">
        <v>44.917873999999998</v>
      </c>
      <c r="I32" s="31">
        <v>18.402518000000001</v>
      </c>
      <c r="J32" s="31">
        <v>26.676364</v>
      </c>
      <c r="K32" s="34">
        <f>(H32-H24)/(J32-J24)</f>
        <v>1.6838080987632826</v>
      </c>
      <c r="L32" s="31">
        <v>7.8146850999999995E-5</v>
      </c>
      <c r="M32" s="31">
        <f>(G32-G24)/(I32-I24)</f>
        <v>0.9903973685980112</v>
      </c>
      <c r="N32" s="31">
        <v>3.4146361000000002E-5</v>
      </c>
      <c r="O32" s="31"/>
      <c r="P32" s="39">
        <f>M26/M32</f>
        <v>0.99933356483139246</v>
      </c>
      <c r="Q32" s="39">
        <f t="shared" si="1"/>
        <v>0.98973733296068112</v>
      </c>
      <c r="R32" s="13"/>
      <c r="S32" s="13"/>
      <c r="T32" s="13"/>
    </row>
    <row r="33" spans="1:20" s="11" customFormat="1" x14ac:dyDescent="0.2">
      <c r="A33" s="11" t="s">
        <v>40</v>
      </c>
      <c r="B33" s="11" t="s">
        <v>28</v>
      </c>
      <c r="C33" s="13">
        <v>2</v>
      </c>
      <c r="D33" s="13">
        <v>11</v>
      </c>
      <c r="E33" s="13" t="s">
        <v>5</v>
      </c>
      <c r="F33" s="29" t="s">
        <v>48</v>
      </c>
      <c r="G33" s="31">
        <v>21.773827000000001</v>
      </c>
      <c r="H33" s="31">
        <v>44.322136999999998</v>
      </c>
      <c r="I33" s="31">
        <v>14.681959000000001</v>
      </c>
      <c r="J33" s="31">
        <v>26.320046999999999</v>
      </c>
      <c r="K33" s="34">
        <f>(H33-H24)/(J33-J24)</f>
        <v>1.6839689167902534</v>
      </c>
      <c r="L33" s="31">
        <v>7.7443765999999999E-5</v>
      </c>
      <c r="M33" s="31">
        <f>(G33-G24)/(I33-I24)</f>
        <v>1.4830101727292657</v>
      </c>
      <c r="N33" s="31">
        <v>6.0137648000000003E-5</v>
      </c>
      <c r="O33" s="31"/>
      <c r="P33" s="39">
        <f>P32+(P38-P32)/6</f>
        <v>0.99928156999908624</v>
      </c>
      <c r="Q33" s="39">
        <f t="shared" si="1"/>
        <v>1.4819447337295166</v>
      </c>
      <c r="R33" s="13"/>
      <c r="S33" s="13"/>
      <c r="T33" s="13"/>
    </row>
    <row r="34" spans="1:20" s="11" customFormat="1" x14ac:dyDescent="0.2">
      <c r="A34" s="11" t="s">
        <v>40</v>
      </c>
      <c r="B34" s="11" t="s">
        <v>28</v>
      </c>
      <c r="C34" s="13">
        <v>2</v>
      </c>
      <c r="D34" s="13">
        <v>12</v>
      </c>
      <c r="E34" s="13" t="s">
        <v>6</v>
      </c>
      <c r="F34" s="29" t="s">
        <v>48</v>
      </c>
      <c r="G34" s="31">
        <v>24.786677999999998</v>
      </c>
      <c r="H34" s="31">
        <v>45.030073000000002</v>
      </c>
      <c r="I34" s="31">
        <v>11.918678999999999</v>
      </c>
      <c r="J34" s="31">
        <v>26.739854999999999</v>
      </c>
      <c r="K34" s="34">
        <f>(H34-H24)/(J34-J24)</f>
        <v>1.6840060315531393</v>
      </c>
      <c r="L34" s="31">
        <v>2.4599650000000001E-5</v>
      </c>
      <c r="M34" s="31">
        <f>(G34-G24)/(I34-I24)</f>
        <v>2.079950896391523</v>
      </c>
      <c r="N34" s="31">
        <v>2.3114355E-5</v>
      </c>
      <c r="O34" s="31"/>
      <c r="P34" s="39">
        <f>P32+(P38-P32)*2/6</f>
        <v>0.9992295751667799</v>
      </c>
      <c r="Q34" s="39">
        <f t="shared" si="1"/>
        <v>2.0783484505690644</v>
      </c>
      <c r="R34" s="13"/>
      <c r="S34" s="13"/>
      <c r="T34" s="13"/>
    </row>
    <row r="35" spans="1:20" s="11" customFormat="1" x14ac:dyDescent="0.2">
      <c r="A35" s="11" t="s">
        <v>40</v>
      </c>
      <c r="B35" s="11" t="s">
        <v>28</v>
      </c>
      <c r="C35" s="13">
        <v>2</v>
      </c>
      <c r="D35" s="13">
        <v>13</v>
      </c>
      <c r="E35" s="13" t="s">
        <v>7</v>
      </c>
      <c r="F35" s="29" t="s">
        <v>48</v>
      </c>
      <c r="G35" s="31">
        <v>30.078192999999999</v>
      </c>
      <c r="H35" s="31">
        <v>45.410218999999998</v>
      </c>
      <c r="I35" s="31">
        <v>6.4415960999999999</v>
      </c>
      <c r="J35" s="31">
        <v>26.963722000000001</v>
      </c>
      <c r="K35" s="34">
        <f>(H35-H24)/(J35-J24)</f>
        <v>1.6841229601773855</v>
      </c>
      <c r="L35" s="31">
        <v>2.6843395000000001E-5</v>
      </c>
      <c r="M35" s="31">
        <f>(G35-G24)/(I35-I24)</f>
        <v>4.6725708117551044</v>
      </c>
      <c r="N35" s="31">
        <v>5.2808607999999999E-4</v>
      </c>
      <c r="O35" s="31"/>
      <c r="P35" s="39">
        <f>P32+(P38-P32)*3/6</f>
        <v>0.99917758033447368</v>
      </c>
      <c r="Q35" s="39">
        <f t="shared" si="1"/>
        <v>4.6687279976309526</v>
      </c>
      <c r="R35" s="13"/>
      <c r="S35" s="13"/>
      <c r="T35" s="13"/>
    </row>
    <row r="36" spans="1:20" x14ac:dyDescent="0.2">
      <c r="A36" s="11" t="s">
        <v>40</v>
      </c>
      <c r="B36" s="11" t="s">
        <v>28</v>
      </c>
      <c r="C36" s="13">
        <v>2</v>
      </c>
      <c r="D36" s="13">
        <v>14</v>
      </c>
      <c r="E36" s="13" t="s">
        <v>8</v>
      </c>
      <c r="F36" s="29" t="s">
        <v>48</v>
      </c>
      <c r="G36" s="31">
        <v>32.838985000000001</v>
      </c>
      <c r="H36" s="31">
        <v>44.743206000000001</v>
      </c>
      <c r="I36" s="31">
        <v>3.7242459000000001</v>
      </c>
      <c r="J36" s="31">
        <v>26.566568</v>
      </c>
      <c r="K36" s="34">
        <f>(H36-H24)/(J36-J24)</f>
        <v>1.6841923441585342</v>
      </c>
      <c r="L36" s="31">
        <v>3.8617078E-5</v>
      </c>
      <c r="M36" s="31">
        <f>(G36-G24)/(I36-I24)</f>
        <v>8.8304912372650826</v>
      </c>
      <c r="N36" s="31">
        <v>2.6784064999999999E-4</v>
      </c>
      <c r="O36" s="31"/>
      <c r="P36" s="39">
        <f>P32+(P38-P32)*4/6</f>
        <v>0.99912558550216746</v>
      </c>
      <c r="Q36" s="39">
        <f t="shared" si="1"/>
        <v>8.8227697277042356</v>
      </c>
    </row>
    <row r="37" spans="1:20" x14ac:dyDescent="0.2">
      <c r="A37" s="11" t="s">
        <v>40</v>
      </c>
      <c r="B37" s="11" t="s">
        <v>28</v>
      </c>
      <c r="C37" s="13">
        <v>2</v>
      </c>
      <c r="D37" s="13">
        <v>15</v>
      </c>
      <c r="E37" s="13" t="s">
        <v>9</v>
      </c>
      <c r="F37" s="29" t="s">
        <v>48</v>
      </c>
      <c r="G37" s="31">
        <v>35.562821</v>
      </c>
      <c r="H37" s="31">
        <v>46.422860999999997</v>
      </c>
      <c r="I37" s="31">
        <v>0.79126607999999998</v>
      </c>
      <c r="J37" s="31">
        <v>27.562628</v>
      </c>
      <c r="K37" s="34">
        <v>1.6918728000000001</v>
      </c>
      <c r="L37" s="31">
        <v>3.6371580000000001E-5</v>
      </c>
      <c r="M37" s="31">
        <f>(G37-G24)/(I37-I24)</f>
        <v>45.307626662252375</v>
      </c>
      <c r="N37" s="31">
        <v>2.3322684999999999E-2</v>
      </c>
      <c r="O37" s="31"/>
      <c r="P37" s="39">
        <f>P32+(P38-P32)*5/6</f>
        <v>0.99907359066986112</v>
      </c>
      <c r="Q37" s="39">
        <f t="shared" si="1"/>
        <v>45.265653254186013</v>
      </c>
    </row>
    <row r="38" spans="1:20" x14ac:dyDescent="0.2">
      <c r="A38" s="11" t="s">
        <v>40</v>
      </c>
      <c r="B38" s="11" t="s">
        <v>28</v>
      </c>
      <c r="C38" s="13">
        <v>2</v>
      </c>
      <c r="D38" s="13">
        <v>16</v>
      </c>
      <c r="E38" s="13" t="s">
        <v>14</v>
      </c>
      <c r="F38" s="29" t="s">
        <v>48</v>
      </c>
      <c r="G38" s="31">
        <v>18.566433</v>
      </c>
      <c r="H38" s="31">
        <v>45.859147</v>
      </c>
      <c r="I38" s="31">
        <v>18.736996000000001</v>
      </c>
      <c r="J38" s="31">
        <v>27.227722</v>
      </c>
      <c r="K38" s="34">
        <f>(H38-H24)/(J38-J24)</f>
        <v>1.6842816154752971</v>
      </c>
      <c r="L38" s="31">
        <v>3.9586603E-5</v>
      </c>
      <c r="M38" s="31">
        <f>(G38-G24)/(I38-I24)</f>
        <v>0.99070664446538803</v>
      </c>
      <c r="N38" s="31">
        <v>3.790795E-5</v>
      </c>
      <c r="O38" s="31"/>
      <c r="P38" s="39">
        <f>M26/M38</f>
        <v>0.9990215958375549</v>
      </c>
      <c r="Q38" s="39">
        <f t="shared" si="1"/>
        <v>0.98973733296068112</v>
      </c>
    </row>
    <row r="39" spans="1:20" x14ac:dyDescent="0.2">
      <c r="A39" s="11" t="s">
        <v>40</v>
      </c>
      <c r="B39" s="11" t="s">
        <v>28</v>
      </c>
      <c r="C39" s="13">
        <v>2</v>
      </c>
      <c r="D39" s="13">
        <v>17</v>
      </c>
      <c r="E39" s="13" t="s">
        <v>10</v>
      </c>
      <c r="F39" s="29" t="s">
        <v>48</v>
      </c>
      <c r="G39" s="31">
        <v>15.529067</v>
      </c>
      <c r="H39" s="31">
        <v>45.416035000000001</v>
      </c>
      <c r="I39" s="31">
        <v>20.955911</v>
      </c>
      <c r="J39" s="31">
        <v>26.964079999999999</v>
      </c>
      <c r="K39" s="34">
        <f>(H39-H24)/(J39-J24)</f>
        <v>1.6843163073961975</v>
      </c>
      <c r="L39" s="31">
        <v>4.1776137999999999E-5</v>
      </c>
      <c r="M39" s="31">
        <f>(G39-G24)/(I39-I24)</f>
        <v>0.74078662676505691</v>
      </c>
      <c r="N39" s="31">
        <v>1.2699708999999999E-5</v>
      </c>
      <c r="O39" s="31"/>
      <c r="P39" s="39">
        <f>P38+(P44-P38)/6</f>
        <v>0.99900273548363538</v>
      </c>
      <c r="Q39" s="39">
        <f t="shared" si="1"/>
        <v>0.74004786654798671</v>
      </c>
    </row>
    <row r="40" spans="1:20" x14ac:dyDescent="0.2">
      <c r="A40" s="11" t="s">
        <v>40</v>
      </c>
      <c r="B40" s="11" t="s">
        <v>28</v>
      </c>
      <c r="C40" s="13">
        <v>2</v>
      </c>
      <c r="D40" s="13">
        <v>18</v>
      </c>
      <c r="E40" s="13" t="s">
        <v>11</v>
      </c>
      <c r="F40" s="29" t="s">
        <v>48</v>
      </c>
      <c r="G40" s="31">
        <v>12.222505</v>
      </c>
      <c r="H40" s="31">
        <v>44.893453000000001</v>
      </c>
      <c r="I40" s="31">
        <v>24.727902</v>
      </c>
      <c r="J40" s="31">
        <v>26.652494000000001</v>
      </c>
      <c r="K40" s="34">
        <f>(H40-H24)/(J40-J24)</f>
        <v>1.6843998842079637</v>
      </c>
      <c r="L40" s="31">
        <v>3.1096048E-5</v>
      </c>
      <c r="M40" s="31">
        <f>(G40-G24)/(I40-I24)</f>
        <v>0.49400371350541361</v>
      </c>
      <c r="N40" s="31">
        <v>1.0702981E-5</v>
      </c>
      <c r="O40" s="31"/>
      <c r="P40" s="39">
        <f>P38+(P44-P38)*2/6</f>
        <v>0.99898387512971587</v>
      </c>
      <c r="Q40" s="39">
        <f t="shared" si="1"/>
        <v>0.49350174404610803</v>
      </c>
    </row>
    <row r="41" spans="1:20" x14ac:dyDescent="0.2">
      <c r="A41" s="11" t="s">
        <v>40</v>
      </c>
      <c r="B41" s="11" t="s">
        <v>28</v>
      </c>
      <c r="C41" s="13">
        <v>2</v>
      </c>
      <c r="D41" s="13">
        <v>19</v>
      </c>
      <c r="E41" s="13" t="s">
        <v>12</v>
      </c>
      <c r="F41" s="29" t="s">
        <v>48</v>
      </c>
      <c r="G41" s="31">
        <v>6.1938808999999999</v>
      </c>
      <c r="H41" s="31">
        <v>44.043636999999997</v>
      </c>
      <c r="I41" s="31">
        <v>29.329941999999999</v>
      </c>
      <c r="J41" s="31">
        <v>26.147411000000002</v>
      </c>
      <c r="K41" s="34">
        <f>(H41-H24)/(J41-J24)</f>
        <v>1.6844360564862488</v>
      </c>
      <c r="L41" s="31">
        <v>5.2817559000000002E-5</v>
      </c>
      <c r="M41" s="31">
        <f>(G41-G24)/(I41-I24)</f>
        <v>0.21088317853048794</v>
      </c>
      <c r="N41" s="31">
        <v>7.6433328000000006E-6</v>
      </c>
      <c r="O41" s="31"/>
      <c r="P41" s="39">
        <f>P38+(P44-P38)*3/6</f>
        <v>0.99896501477579647</v>
      </c>
      <c r="Q41" s="39">
        <f t="shared" si="1"/>
        <v>0.2106649175566758</v>
      </c>
    </row>
    <row r="42" spans="1:20" x14ac:dyDescent="0.2">
      <c r="A42" s="11" t="s">
        <v>40</v>
      </c>
      <c r="B42" s="11" t="s">
        <v>28</v>
      </c>
      <c r="C42" s="13">
        <v>2</v>
      </c>
      <c r="D42" s="13">
        <v>20</v>
      </c>
      <c r="E42" s="13" t="s">
        <v>18</v>
      </c>
      <c r="F42" s="29" t="s">
        <v>48</v>
      </c>
      <c r="G42" s="31">
        <v>3.7319710000000001</v>
      </c>
      <c r="H42" s="31">
        <v>44.605196999999997</v>
      </c>
      <c r="I42" s="31">
        <v>34.246732000000002</v>
      </c>
      <c r="J42" s="31">
        <v>26.479806</v>
      </c>
      <c r="K42" s="34">
        <f>(H42-H24)/(J42-J24)</f>
        <v>1.6844988208920353</v>
      </c>
      <c r="L42" s="31">
        <v>2.8188528999999999E-5</v>
      </c>
      <c r="M42" s="31">
        <f>(G42-G24)/(I42-I24)</f>
        <v>0.10869972105283582</v>
      </c>
      <c r="N42" s="31">
        <v>2.5579773000000001E-6</v>
      </c>
      <c r="O42" s="31"/>
      <c r="P42" s="39">
        <f>P38+(P44-P38)*4/6</f>
        <v>0.99894615442187695</v>
      </c>
      <c r="Q42" s="39">
        <f t="shared" si="1"/>
        <v>0.10858516833246108</v>
      </c>
    </row>
    <row r="43" spans="1:20" x14ac:dyDescent="0.2">
      <c r="A43" s="11" t="s">
        <v>40</v>
      </c>
      <c r="B43" s="11" t="s">
        <v>28</v>
      </c>
      <c r="C43" s="13">
        <v>2</v>
      </c>
      <c r="D43" s="13">
        <v>21</v>
      </c>
      <c r="E43" s="13" t="s">
        <v>19</v>
      </c>
      <c r="F43" s="29" t="s">
        <v>48</v>
      </c>
      <c r="G43" s="31">
        <v>0.79641879999999998</v>
      </c>
      <c r="H43" s="31">
        <v>45.138753000000001</v>
      </c>
      <c r="I43" s="31">
        <v>35.127429999999997</v>
      </c>
      <c r="J43" s="31">
        <v>26.795431000000001</v>
      </c>
      <c r="K43" s="34">
        <f>(H43-H24)/(J43-J24)</f>
        <v>1.6845692129520249</v>
      </c>
      <c r="L43" s="31">
        <v>3.3846578999999998E-5</v>
      </c>
      <c r="M43" s="31">
        <f>(G43-G24)/(I43-I24)</f>
        <v>2.2389654285903105E-2</v>
      </c>
      <c r="N43" s="31">
        <v>1.899924E-6</v>
      </c>
      <c r="O43" s="31"/>
      <c r="P43" s="39">
        <f>P38+(P44-P38)*5/6</f>
        <v>0.99892729406795744</v>
      </c>
      <c r="Q43" s="39">
        <f t="shared" si="1"/>
        <v>2.2365636770934234E-2</v>
      </c>
    </row>
    <row r="44" spans="1:20" x14ac:dyDescent="0.2">
      <c r="A44" s="11" t="s">
        <v>40</v>
      </c>
      <c r="B44" s="11" t="s">
        <v>28</v>
      </c>
      <c r="C44" s="13">
        <v>2</v>
      </c>
      <c r="D44" s="13">
        <v>22</v>
      </c>
      <c r="E44" s="13" t="s">
        <v>21</v>
      </c>
      <c r="F44" s="29" t="s">
        <v>48</v>
      </c>
      <c r="G44" s="31">
        <v>18.186412000000001</v>
      </c>
      <c r="H44" s="31">
        <v>44.815769000000003</v>
      </c>
      <c r="I44" s="31">
        <v>18.351331999999999</v>
      </c>
      <c r="J44" s="31">
        <v>26.602905</v>
      </c>
      <c r="K44" s="34">
        <f>(H44-H24)/(J44-J24)</f>
        <v>1.6846195631813958</v>
      </c>
      <c r="L44" s="31">
        <v>2.4967863000000001E-5</v>
      </c>
      <c r="M44" s="31">
        <f>(G44-G24)/(I44-I24)</f>
        <v>0.99081887744279251</v>
      </c>
      <c r="N44" s="31">
        <v>2.6663386000000001E-5</v>
      </c>
      <c r="O44" s="31"/>
      <c r="P44" s="39">
        <f>M26/M44</f>
        <v>0.99890843371403792</v>
      </c>
      <c r="Q44" s="39">
        <f t="shared" si="1"/>
        <v>0.98973733296068112</v>
      </c>
    </row>
    <row r="45" spans="1:20" x14ac:dyDescent="0.2">
      <c r="A45" s="11" t="s">
        <v>40</v>
      </c>
      <c r="B45" s="11" t="s">
        <v>28</v>
      </c>
      <c r="C45" s="13">
        <v>2</v>
      </c>
      <c r="D45" s="13">
        <v>23</v>
      </c>
      <c r="E45" s="13" t="s">
        <v>17</v>
      </c>
      <c r="F45" s="29" t="s">
        <v>48</v>
      </c>
      <c r="G45" s="31">
        <v>2.9698271E-3</v>
      </c>
      <c r="H45" s="31">
        <v>4.1209276999999997E-3</v>
      </c>
      <c r="I45" s="31">
        <v>1.7300383E-3</v>
      </c>
      <c r="J45" s="31">
        <v>2.4653631E-3</v>
      </c>
      <c r="K45" s="18"/>
      <c r="L45" s="18"/>
      <c r="M45" s="18"/>
      <c r="N45" s="31"/>
      <c r="O45" s="31"/>
      <c r="P45" s="38"/>
      <c r="Q45" s="38"/>
    </row>
    <row r="46" spans="1:20" s="11" customFormat="1" x14ac:dyDescent="0.2">
      <c r="A46" s="11" t="s">
        <v>41</v>
      </c>
      <c r="B46" s="11" t="s">
        <v>28</v>
      </c>
      <c r="C46" s="13">
        <v>3</v>
      </c>
      <c r="D46" s="13">
        <v>1</v>
      </c>
      <c r="E46" s="13" t="s">
        <v>16</v>
      </c>
      <c r="F46" s="29" t="s">
        <v>48</v>
      </c>
      <c r="G46" s="30">
        <v>2.9111495000000002E-3</v>
      </c>
      <c r="H46" s="30">
        <v>4.2728317000000002E-3</v>
      </c>
      <c r="I46" s="30">
        <v>1.5684118000000001E-3</v>
      </c>
      <c r="J46" s="30">
        <v>2.4961966000000002E-3</v>
      </c>
      <c r="K46" s="18"/>
      <c r="L46" s="18"/>
      <c r="M46" s="18"/>
      <c r="N46" s="18"/>
      <c r="O46" s="18"/>
      <c r="P46" s="38"/>
      <c r="Q46" s="38"/>
      <c r="R46" s="13"/>
      <c r="S46" s="13"/>
      <c r="T46" s="13"/>
    </row>
    <row r="47" spans="1:20" s="11" customFormat="1" x14ac:dyDescent="0.2">
      <c r="A47" s="11" t="s">
        <v>41</v>
      </c>
      <c r="B47" s="11" t="s">
        <v>28</v>
      </c>
      <c r="C47" s="13">
        <v>3</v>
      </c>
      <c r="D47" s="13">
        <v>2</v>
      </c>
      <c r="E47" s="13" t="s">
        <v>13</v>
      </c>
      <c r="F47" s="29" t="s">
        <v>48</v>
      </c>
      <c r="G47" s="31">
        <v>22.708269000000001</v>
      </c>
      <c r="H47" s="31">
        <v>3.1831555000000002E-3</v>
      </c>
      <c r="I47" s="31">
        <v>22.899404000000001</v>
      </c>
      <c r="J47" s="31">
        <v>1.8837618999999999E-3</v>
      </c>
      <c r="K47" s="31">
        <f>(H47-H46)/(J47-J46)</f>
        <v>1.7792528738165874</v>
      </c>
      <c r="L47" s="31"/>
      <c r="M47" s="31">
        <f>(G47-G46)/(I47-I46)</f>
        <v>0.9915940641219736</v>
      </c>
      <c r="N47" s="31">
        <v>1.3060148E-5</v>
      </c>
      <c r="O47" s="31"/>
      <c r="P47" s="39">
        <v>1</v>
      </c>
      <c r="Q47" s="39">
        <f t="shared" ref="Q47:Q65" si="2">P47*M47</f>
        <v>0.9915940641219736</v>
      </c>
      <c r="R47" s="13"/>
      <c r="S47" s="13"/>
      <c r="T47" s="13"/>
    </row>
    <row r="48" spans="1:20" s="11" customFormat="1" x14ac:dyDescent="0.2">
      <c r="A48" s="11" t="s">
        <v>41</v>
      </c>
      <c r="B48" s="11" t="s">
        <v>28</v>
      </c>
      <c r="C48" s="13">
        <v>3</v>
      </c>
      <c r="D48" s="13">
        <v>3</v>
      </c>
      <c r="E48" s="13" t="s">
        <v>1</v>
      </c>
      <c r="F48" s="29" t="s">
        <v>48</v>
      </c>
      <c r="G48" s="31">
        <v>44.076948000000002</v>
      </c>
      <c r="H48" s="31">
        <v>2.2960535999999999E-3</v>
      </c>
      <c r="I48" s="31">
        <v>6.9847749000000001E-2</v>
      </c>
      <c r="J48" s="31">
        <v>1.3054633999999999E-3</v>
      </c>
      <c r="K48" s="31">
        <f>(H48-H46)/(J48-J46)</f>
        <v>1.6601352007317842</v>
      </c>
      <c r="L48" s="31"/>
      <c r="M48" s="32">
        <f>(G48-G46)/(I48-I46)</f>
        <v>645.49596785629024</v>
      </c>
      <c r="N48" s="32">
        <v>0.59810297999999995</v>
      </c>
      <c r="O48" s="32"/>
      <c r="P48" s="39">
        <f>P47+(P53-P47)/6</f>
        <v>1.0001844548316039</v>
      </c>
      <c r="Q48" s="39">
        <f t="shared" si="2"/>
        <v>645.61503270634216</v>
      </c>
      <c r="R48" s="13"/>
      <c r="S48" s="13"/>
      <c r="T48" s="13"/>
    </row>
    <row r="49" spans="1:20" s="11" customFormat="1" x14ac:dyDescent="0.2">
      <c r="A49" s="11" t="s">
        <v>41</v>
      </c>
      <c r="B49" s="11" t="s">
        <v>28</v>
      </c>
      <c r="C49" s="13">
        <v>3</v>
      </c>
      <c r="D49" s="13">
        <v>4</v>
      </c>
      <c r="E49" s="13" t="s">
        <v>2</v>
      </c>
      <c r="F49" s="29" t="s">
        <v>48</v>
      </c>
      <c r="G49" s="31">
        <v>0.14608942999999999</v>
      </c>
      <c r="H49" s="31">
        <v>2.1749599000000001E-3</v>
      </c>
      <c r="I49" s="31">
        <v>44.438763000000002</v>
      </c>
      <c r="J49" s="31">
        <v>1.3599294000000001E-3</v>
      </c>
      <c r="K49" s="31">
        <f>(H49-H46)/(J49-J46)</f>
        <v>1.846283867034092</v>
      </c>
      <c r="L49" s="31"/>
      <c r="M49" s="31">
        <f>(G49-G46)/(I49-I46)</f>
        <v>3.2220368955969158E-3</v>
      </c>
      <c r="N49" s="31">
        <v>4.4360644000000002E-6</v>
      </c>
      <c r="O49" s="31"/>
      <c r="P49" s="39">
        <f>P47+(P53-P47)*2/6</f>
        <v>1.0003689096632078</v>
      </c>
      <c r="Q49" s="39">
        <f t="shared" si="2"/>
        <v>3.2232255361429136E-3</v>
      </c>
      <c r="R49" s="13"/>
      <c r="S49" s="13"/>
      <c r="T49" s="13"/>
    </row>
    <row r="50" spans="1:20" s="11" customFormat="1" x14ac:dyDescent="0.2">
      <c r="A50" s="11" t="s">
        <v>41</v>
      </c>
      <c r="B50" s="11" t="s">
        <v>28</v>
      </c>
      <c r="C50" s="13">
        <v>3</v>
      </c>
      <c r="D50" s="13">
        <v>5</v>
      </c>
      <c r="E50" s="13" t="s">
        <v>20</v>
      </c>
      <c r="F50" s="29" t="s">
        <v>48</v>
      </c>
      <c r="G50" s="31">
        <v>21.735536</v>
      </c>
      <c r="H50" s="31">
        <v>2.1310667999999999E-3</v>
      </c>
      <c r="I50" s="31">
        <v>21.618656999999999</v>
      </c>
      <c r="J50" s="31">
        <v>1.2748136000000001E-3</v>
      </c>
      <c r="K50" s="31">
        <f>(H50-H46)/(J50-J46)</f>
        <v>1.7535571561090992</v>
      </c>
      <c r="L50" s="31"/>
      <c r="M50" s="31">
        <f>(G50-G46)/(I50-I46)</f>
        <v>1.0053446726569399</v>
      </c>
      <c r="N50" s="31">
        <v>1.4051333000000001E-5</v>
      </c>
      <c r="O50" s="31"/>
      <c r="P50" s="39">
        <f>P47+(P53-P47)*3/6</f>
        <v>1.0005533644948117</v>
      </c>
      <c r="Q50" s="39">
        <f t="shared" si="2"/>
        <v>1.0059009947038364</v>
      </c>
      <c r="R50" s="13"/>
      <c r="S50" s="13"/>
      <c r="T50" s="13"/>
    </row>
    <row r="51" spans="1:20" s="11" customFormat="1" x14ac:dyDescent="0.2">
      <c r="A51" s="11" t="s">
        <v>41</v>
      </c>
      <c r="B51" s="11" t="s">
        <v>28</v>
      </c>
      <c r="C51" s="13">
        <v>3</v>
      </c>
      <c r="D51" s="13">
        <v>6</v>
      </c>
      <c r="E51" s="13" t="s">
        <v>3</v>
      </c>
      <c r="F51" s="29" t="s">
        <v>48</v>
      </c>
      <c r="G51" s="31">
        <v>30.113976999999998</v>
      </c>
      <c r="H51" s="31">
        <v>2.6740939000000001E-3</v>
      </c>
      <c r="I51" s="31">
        <v>14.157517</v>
      </c>
      <c r="J51" s="31">
        <v>1.5738343E-3</v>
      </c>
      <c r="K51" s="31">
        <f>(H51-H46)/(J51-J46)</f>
        <v>1.7333078335920709</v>
      </c>
      <c r="L51" s="31"/>
      <c r="M51" s="31">
        <f>(G51-G46)/(I51-I46)</f>
        <v>2.1270962989791959</v>
      </c>
      <c r="N51" s="31">
        <v>8.6633993999999994E-5</v>
      </c>
      <c r="O51" s="31"/>
      <c r="P51" s="39">
        <f>P47+(P53-P47)*4/6</f>
        <v>1.0007378193264158</v>
      </c>
      <c r="Q51" s="39">
        <f t="shared" si="2"/>
        <v>2.1286657117377303</v>
      </c>
      <c r="R51" s="13"/>
      <c r="S51" s="13"/>
      <c r="T51" s="13"/>
    </row>
    <row r="52" spans="1:20" s="11" customFormat="1" x14ac:dyDescent="0.2">
      <c r="A52" s="11" t="s">
        <v>41</v>
      </c>
      <c r="B52" s="11" t="s">
        <v>28</v>
      </c>
      <c r="C52" s="13">
        <v>3</v>
      </c>
      <c r="D52" s="13">
        <v>7</v>
      </c>
      <c r="E52" s="13" t="s">
        <v>67</v>
      </c>
      <c r="F52" s="29" t="s">
        <v>48</v>
      </c>
      <c r="G52" s="31">
        <v>27.721074000000002</v>
      </c>
      <c r="H52" s="31">
        <v>2.6766172000000001E-3</v>
      </c>
      <c r="I52" s="31">
        <v>13.03318</v>
      </c>
      <c r="J52" s="31">
        <v>1.5755572000000001E-3</v>
      </c>
      <c r="K52" s="31">
        <f>(H52-H46)/(J52-J46)</f>
        <v>1.7338107623897041</v>
      </c>
      <c r="L52" s="33"/>
      <c r="M52" s="31">
        <f>(G52-G46)/(I52-I46)</f>
        <v>2.1269942449480714</v>
      </c>
      <c r="N52" s="31">
        <v>4.6857765000000001E-5</v>
      </c>
      <c r="O52" s="31"/>
      <c r="P52" s="39">
        <f>P47+(P53-P47)*5/6</f>
        <v>1.0009222741580197</v>
      </c>
      <c r="Q52" s="39">
        <f t="shared" si="2"/>
        <v>2.1289559167744438</v>
      </c>
      <c r="R52" s="13"/>
      <c r="S52" s="13"/>
      <c r="T52" s="13"/>
    </row>
    <row r="53" spans="1:20" s="11" customFormat="1" x14ac:dyDescent="0.2">
      <c r="A53" s="11" t="s">
        <v>41</v>
      </c>
      <c r="B53" s="11" t="s">
        <v>28</v>
      </c>
      <c r="C53" s="13">
        <v>3</v>
      </c>
      <c r="D53" s="13">
        <v>8</v>
      </c>
      <c r="E53" s="13" t="s">
        <v>15</v>
      </c>
      <c r="F53" s="29" t="s">
        <v>48</v>
      </c>
      <c r="G53" s="31">
        <v>20.543248999999999</v>
      </c>
      <c r="H53" s="31">
        <v>3.4966384E-3</v>
      </c>
      <c r="I53" s="31">
        <v>20.738956000000002</v>
      </c>
      <c r="J53" s="31">
        <v>2.0893385000000002E-3</v>
      </c>
      <c r="K53" s="31">
        <f>(H53-H46)/(J53-J46)</f>
        <v>1.9077739880317</v>
      </c>
      <c r="L53" s="18"/>
      <c r="M53" s="31">
        <f>(G53-G46)/(I53-I46)</f>
        <v>0.99049785143562985</v>
      </c>
      <c r="N53" s="31">
        <v>7.2146979999999997E-5</v>
      </c>
      <c r="O53" s="31"/>
      <c r="P53" s="39">
        <f>M47/M53</f>
        <v>1.0011067289896236</v>
      </c>
      <c r="Q53" s="39">
        <f t="shared" si="2"/>
        <v>0.9915940641219736</v>
      </c>
      <c r="R53" s="13"/>
      <c r="S53" s="13"/>
      <c r="T53" s="13"/>
    </row>
    <row r="54" spans="1:20" s="11" customFormat="1" x14ac:dyDescent="0.2">
      <c r="A54" s="11" t="s">
        <v>41</v>
      </c>
      <c r="B54" s="11" t="s">
        <v>28</v>
      </c>
      <c r="C54" s="13">
        <v>3</v>
      </c>
      <c r="D54" s="13">
        <v>9</v>
      </c>
      <c r="E54" s="13" t="s">
        <v>5</v>
      </c>
      <c r="F54" s="29" t="s">
        <v>48</v>
      </c>
      <c r="G54" s="31">
        <v>24.312745</v>
      </c>
      <c r="H54" s="31">
        <v>2.5916598999999999E-3</v>
      </c>
      <c r="I54" s="31">
        <v>16.395513000000001</v>
      </c>
      <c r="J54" s="31">
        <v>1.5390715999999999E-3</v>
      </c>
      <c r="K54" s="31">
        <f>(H54-H46)/(J54-J46)</f>
        <v>1.7564809194201381</v>
      </c>
      <c r="L54" s="33"/>
      <c r="M54" s="31">
        <f>(G54-G46)/(I54-I46)</f>
        <v>1.482854460054579</v>
      </c>
      <c r="N54" s="31">
        <v>2.9467499999999999E-5</v>
      </c>
      <c r="O54" s="31"/>
      <c r="P54" s="39">
        <f>P53+(P59-P53)/6</f>
        <v>1.0011803394542447</v>
      </c>
      <c r="Q54" s="39">
        <f t="shared" si="2"/>
        <v>1.4846047316786841</v>
      </c>
      <c r="R54" s="13"/>
      <c r="S54" s="13"/>
      <c r="T54" s="13"/>
    </row>
    <row r="55" spans="1:20" s="11" customFormat="1" x14ac:dyDescent="0.2">
      <c r="A55" s="11" t="s">
        <v>41</v>
      </c>
      <c r="B55" s="11" t="s">
        <v>28</v>
      </c>
      <c r="C55" s="13">
        <v>3</v>
      </c>
      <c r="D55" s="13">
        <v>10</v>
      </c>
      <c r="E55" s="13" t="s">
        <v>6</v>
      </c>
      <c r="F55" s="29" t="s">
        <v>48</v>
      </c>
      <c r="G55" s="31">
        <v>27.270386999999999</v>
      </c>
      <c r="H55" s="31">
        <v>3.2752013999999999E-3</v>
      </c>
      <c r="I55" s="31">
        <v>13.114184</v>
      </c>
      <c r="J55" s="31">
        <v>1.9390538999999999E-3</v>
      </c>
      <c r="K55" s="31">
        <f>(H55-H46)/(J55-J46)</f>
        <v>1.7906189922258693</v>
      </c>
      <c r="L55" s="18"/>
      <c r="M55" s="31">
        <f>(G55-G46)/(I55-I46)</f>
        <v>2.0794841171915319</v>
      </c>
      <c r="N55" s="31">
        <v>8.5872110000000001E-5</v>
      </c>
      <c r="O55" s="31"/>
      <c r="P55" s="39">
        <f>P53+(P59-P53)*2/6</f>
        <v>1.0012539499188657</v>
      </c>
      <c r="Q55" s="39">
        <f t="shared" si="2"/>
        <v>2.0820916861315668</v>
      </c>
      <c r="R55" s="13"/>
      <c r="S55" s="13"/>
      <c r="T55" s="13"/>
    </row>
    <row r="56" spans="1:20" s="11" customFormat="1" x14ac:dyDescent="0.2">
      <c r="A56" s="11" t="s">
        <v>41</v>
      </c>
      <c r="B56" s="11" t="s">
        <v>28</v>
      </c>
      <c r="C56" s="13">
        <v>3</v>
      </c>
      <c r="D56" s="13">
        <v>11</v>
      </c>
      <c r="E56" s="13" t="s">
        <v>7</v>
      </c>
      <c r="F56" s="29" t="s">
        <v>48</v>
      </c>
      <c r="G56" s="31">
        <v>32.897021000000002</v>
      </c>
      <c r="H56" s="31">
        <v>2.6739119E-3</v>
      </c>
      <c r="I56" s="31">
        <v>7.0438998000000002</v>
      </c>
      <c r="J56" s="31">
        <v>1.5700098000000001E-3</v>
      </c>
      <c r="K56" s="31">
        <f>(H56-H46)/(J56-J46)</f>
        <v>1.7263469960919331</v>
      </c>
      <c r="L56" s="33"/>
      <c r="M56" s="31">
        <f>(G56-G46)/(I56-I46)</f>
        <v>4.6709119519164863</v>
      </c>
      <c r="N56" s="31">
        <v>1.4551129E-4</v>
      </c>
      <c r="O56" s="31"/>
      <c r="P56" s="39">
        <f>P53+(P59-P53)*3/6</f>
        <v>1.0013275603834868</v>
      </c>
      <c r="Q56" s="39">
        <f t="shared" si="2"/>
        <v>4.6771128695786057</v>
      </c>
      <c r="R56" s="13"/>
      <c r="S56" s="13"/>
      <c r="T56" s="13"/>
    </row>
    <row r="57" spans="1:20" x14ac:dyDescent="0.2">
      <c r="A57" s="11" t="s">
        <v>41</v>
      </c>
      <c r="B57" s="11" t="s">
        <v>28</v>
      </c>
      <c r="C57" s="13">
        <v>3</v>
      </c>
      <c r="D57" s="13">
        <v>12</v>
      </c>
      <c r="E57" s="13" t="s">
        <v>8</v>
      </c>
      <c r="F57" s="29" t="s">
        <v>48</v>
      </c>
      <c r="G57" s="31">
        <v>35.460104000000001</v>
      </c>
      <c r="H57" s="31">
        <v>4.0388482000000003E-3</v>
      </c>
      <c r="I57" s="31">
        <v>4.0190362999999998</v>
      </c>
      <c r="J57" s="31">
        <v>2.3675660999999998E-3</v>
      </c>
      <c r="K57" s="31">
        <f>(H57-H46)/(J57-J46)</f>
        <v>1.8190359207186406</v>
      </c>
      <c r="L57" s="18"/>
      <c r="M57" s="31">
        <f>(G57-G46)/(I57-I46)</f>
        <v>8.825756381188242</v>
      </c>
      <c r="N57" s="31">
        <v>1.9798744999999999E-4</v>
      </c>
      <c r="O57" s="31"/>
      <c r="P57" s="39">
        <f>P53+(P59-P53)*4/6</f>
        <v>1.0014011708481079</v>
      </c>
      <c r="Q57" s="39">
        <f t="shared" si="2"/>
        <v>8.8381227737420645</v>
      </c>
    </row>
    <row r="58" spans="1:20" x14ac:dyDescent="0.2">
      <c r="A58" s="11" t="s">
        <v>41</v>
      </c>
      <c r="B58" s="11" t="s">
        <v>28</v>
      </c>
      <c r="C58" s="13">
        <v>3</v>
      </c>
      <c r="D58" s="13">
        <v>13</v>
      </c>
      <c r="E58" s="13" t="s">
        <v>9</v>
      </c>
      <c r="F58" s="29" t="s">
        <v>48</v>
      </c>
      <c r="G58" s="31">
        <v>38.152005000000003</v>
      </c>
      <c r="H58" s="31">
        <v>5.0077437999999997E-3</v>
      </c>
      <c r="I58" s="31">
        <v>0.84375085999999999</v>
      </c>
      <c r="J58" s="31">
        <v>2.9133357999999998E-3</v>
      </c>
      <c r="K58" s="31">
        <v>1.6918728000000001</v>
      </c>
      <c r="L58" s="18"/>
      <c r="M58" s="31">
        <f>(G58-G46)/(I58-I46)</f>
        <v>45.297897067358996</v>
      </c>
      <c r="N58" s="31">
        <v>2.1131878000000002E-3</v>
      </c>
      <c r="O58" s="31"/>
      <c r="P58" s="39">
        <f>P53+(P59-P53)*5/6</f>
        <v>1.0014747813127289</v>
      </c>
      <c r="Q58" s="39">
        <f t="shared" si="2"/>
        <v>45.364701559459853</v>
      </c>
    </row>
    <row r="59" spans="1:20" x14ac:dyDescent="0.2">
      <c r="A59" s="11" t="s">
        <v>41</v>
      </c>
      <c r="B59" s="11" t="s">
        <v>28</v>
      </c>
      <c r="C59" s="13">
        <v>3</v>
      </c>
      <c r="D59" s="13">
        <v>14</v>
      </c>
      <c r="E59" s="13" t="s">
        <v>14</v>
      </c>
      <c r="F59" s="29" t="s">
        <v>48</v>
      </c>
      <c r="G59" s="31">
        <v>19.553201000000001</v>
      </c>
      <c r="H59" s="31">
        <v>4.2977116999999999E-3</v>
      </c>
      <c r="I59" s="31">
        <v>19.748118000000002</v>
      </c>
      <c r="J59" s="31">
        <v>2.5705156E-3</v>
      </c>
      <c r="K59" s="31">
        <f>(H59-H46)/(J59-J46)</f>
        <v>0.33477307283466906</v>
      </c>
      <c r="L59" s="18"/>
      <c r="M59" s="31">
        <f>(G59-G46)/(I59-I46)</f>
        <v>0.99006106171493979</v>
      </c>
      <c r="N59" s="31">
        <v>2.6937663999999999E-5</v>
      </c>
      <c r="O59" s="31"/>
      <c r="P59" s="39">
        <f>M47/M59</f>
        <v>1.00154839177735</v>
      </c>
      <c r="Q59" s="39">
        <f t="shared" si="2"/>
        <v>0.9915940641219736</v>
      </c>
    </row>
    <row r="60" spans="1:20" x14ac:dyDescent="0.2">
      <c r="A60" s="11" t="s">
        <v>41</v>
      </c>
      <c r="B60" s="11" t="s">
        <v>28</v>
      </c>
      <c r="C60" s="13">
        <v>3</v>
      </c>
      <c r="D60" s="13">
        <v>15</v>
      </c>
      <c r="E60" s="13" t="s">
        <v>10</v>
      </c>
      <c r="F60" s="29" t="s">
        <v>48</v>
      </c>
      <c r="G60" s="31">
        <v>16.270952999999999</v>
      </c>
      <c r="H60" s="31">
        <v>3.1515616E-3</v>
      </c>
      <c r="I60" s="31">
        <v>21.979232</v>
      </c>
      <c r="J60" s="31">
        <v>1.9033248999999999E-3</v>
      </c>
      <c r="K60" s="31">
        <f>(H60-H46)/(J60-J46)</f>
        <v>1.8912525256307557</v>
      </c>
      <c r="L60" s="18"/>
      <c r="M60" s="31">
        <f>(G60-G46)/(I60-I46)</f>
        <v>0.74020797457444265</v>
      </c>
      <c r="N60" s="31">
        <v>8.9268128999999996E-6</v>
      </c>
      <c r="O60" s="31"/>
      <c r="P60" s="39">
        <f>P59+(P65-P59)/6</f>
        <v>1.0016338669828526</v>
      </c>
      <c r="Q60" s="39">
        <f t="shared" si="2"/>
        <v>0.74141737594454404</v>
      </c>
    </row>
    <row r="61" spans="1:20" x14ac:dyDescent="0.2">
      <c r="A61" s="11" t="s">
        <v>41</v>
      </c>
      <c r="B61" s="11" t="s">
        <v>28</v>
      </c>
      <c r="C61" s="13">
        <v>3</v>
      </c>
      <c r="D61" s="13">
        <v>16</v>
      </c>
      <c r="E61" s="13" t="s">
        <v>11</v>
      </c>
      <c r="F61" s="29" t="s">
        <v>48</v>
      </c>
      <c r="G61" s="31">
        <v>12.727733000000001</v>
      </c>
      <c r="H61" s="31">
        <v>5.4603760999999999E-3</v>
      </c>
      <c r="I61" s="31">
        <v>25.781006000000001</v>
      </c>
      <c r="J61" s="31">
        <v>3.2765959000000001E-3</v>
      </c>
      <c r="K61" s="31">
        <f>(H61-H46)/(J61-J46)</f>
        <v>1.5217138200918425</v>
      </c>
      <c r="L61" s="18"/>
      <c r="M61" s="31">
        <f>(G61-G46)/(I61-I46)</f>
        <v>0.49360354767105252</v>
      </c>
      <c r="N61" s="31">
        <v>1.1581808999999999E-5</v>
      </c>
      <c r="O61" s="31"/>
      <c r="P61" s="39">
        <f>P59+(P65-P59)*2/6</f>
        <v>1.001719342188355</v>
      </c>
      <c r="Q61" s="39">
        <f t="shared" si="2"/>
        <v>0.49445222107488507</v>
      </c>
    </row>
    <row r="62" spans="1:20" x14ac:dyDescent="0.2">
      <c r="A62" s="11" t="s">
        <v>41</v>
      </c>
      <c r="B62" s="11" t="s">
        <v>28</v>
      </c>
      <c r="C62" s="13">
        <v>3</v>
      </c>
      <c r="D62" s="13">
        <v>17</v>
      </c>
      <c r="E62" s="13" t="s">
        <v>12</v>
      </c>
      <c r="F62" s="29" t="s">
        <v>48</v>
      </c>
      <c r="G62" s="31">
        <v>6.3580209999999999</v>
      </c>
      <c r="H62" s="31">
        <v>3.9212687999999997E-3</v>
      </c>
      <c r="I62" s="31">
        <v>30.165375999999998</v>
      </c>
      <c r="J62" s="31">
        <v>2.3914328E-3</v>
      </c>
      <c r="K62" s="31">
        <f>(H62-H46)/(J62-J46)</f>
        <v>3.3557669729429427</v>
      </c>
      <c r="L62" s="18"/>
      <c r="M62" s="31">
        <f>(G62-G46)/(I62-I46)</f>
        <v>0.21068659292821182</v>
      </c>
      <c r="N62" s="31">
        <v>3.2668966999999998E-5</v>
      </c>
      <c r="O62" s="31"/>
      <c r="P62" s="39">
        <f>P59+(P65-P59)*3/6</f>
        <v>1.0018048173938574</v>
      </c>
      <c r="Q62" s="39">
        <f t="shared" si="2"/>
        <v>0.21106684375578122</v>
      </c>
    </row>
    <row r="63" spans="1:20" x14ac:dyDescent="0.2">
      <c r="A63" s="11" t="s">
        <v>41</v>
      </c>
      <c r="B63" s="11" t="s">
        <v>28</v>
      </c>
      <c r="C63" s="13">
        <v>3</v>
      </c>
      <c r="D63" s="13">
        <v>18</v>
      </c>
      <c r="E63" s="13" t="s">
        <v>18</v>
      </c>
      <c r="F63" s="29" t="s">
        <v>48</v>
      </c>
      <c r="G63" s="31">
        <v>3.8086745</v>
      </c>
      <c r="H63" s="31">
        <v>3.9823361E-3</v>
      </c>
      <c r="I63" s="31">
        <v>35.046863000000002</v>
      </c>
      <c r="J63" s="31">
        <v>2.4434814000000001E-3</v>
      </c>
      <c r="K63" s="31">
        <f>(H63-H46)/(J63-J46)</f>
        <v>5.5106610617051537</v>
      </c>
      <c r="L63" s="18"/>
      <c r="M63" s="31">
        <f>(G63-G46)/(I63-I46)</f>
        <v>0.10859555883948618</v>
      </c>
      <c r="N63" s="31">
        <v>4.8853626999999996E-6</v>
      </c>
      <c r="O63" s="31"/>
      <c r="P63" s="39">
        <f>P59+(P65-P59)*4/6</f>
        <v>1.00189029259936</v>
      </c>
      <c r="Q63" s="39">
        <f t="shared" si="2"/>
        <v>0.10880083622068383</v>
      </c>
    </row>
    <row r="64" spans="1:20" x14ac:dyDescent="0.2">
      <c r="A64" s="11" t="s">
        <v>41</v>
      </c>
      <c r="B64" s="11" t="s">
        <v>28</v>
      </c>
      <c r="C64" s="13">
        <v>3</v>
      </c>
      <c r="D64" s="13">
        <v>19</v>
      </c>
      <c r="E64" s="13" t="s">
        <v>19</v>
      </c>
      <c r="F64" s="29" t="s">
        <v>48</v>
      </c>
      <c r="G64" s="31">
        <v>0.80793245999999996</v>
      </c>
      <c r="H64" s="31">
        <v>4.6711262000000003E-3</v>
      </c>
      <c r="I64" s="31">
        <v>35.980251000000003</v>
      </c>
      <c r="J64" s="31">
        <v>2.8492360999999998E-3</v>
      </c>
      <c r="K64" s="31">
        <f>(H64-H46)/(J64-J46)</f>
        <v>1.1281867892969502</v>
      </c>
      <c r="L64" s="18"/>
      <c r="M64" s="31">
        <f>(G64-G46)/(I64-I46)</f>
        <v>2.2374952404844984E-2</v>
      </c>
      <c r="N64" s="31">
        <v>1.5476795999999999E-6</v>
      </c>
      <c r="O64" s="31"/>
      <c r="P64" s="39">
        <f>P59+(P65-P59)*5/6</f>
        <v>1.0019757678048626</v>
      </c>
      <c r="Q64" s="39">
        <f t="shared" si="2"/>
        <v>2.2419160115441809E-2</v>
      </c>
    </row>
    <row r="65" spans="1:20" x14ac:dyDescent="0.2">
      <c r="A65" s="11" t="s">
        <v>41</v>
      </c>
      <c r="B65" s="11" t="s">
        <v>28</v>
      </c>
      <c r="C65" s="13">
        <v>3</v>
      </c>
      <c r="D65" s="13">
        <v>20</v>
      </c>
      <c r="E65" s="13" t="s">
        <v>21</v>
      </c>
      <c r="F65" s="29" t="s">
        <v>48</v>
      </c>
      <c r="G65" s="31">
        <v>18.464959</v>
      </c>
      <c r="H65" s="31">
        <v>5.6963841000000001E-3</v>
      </c>
      <c r="I65" s="31">
        <v>18.6585</v>
      </c>
      <c r="J65" s="31">
        <v>3.4130454000000001E-3</v>
      </c>
      <c r="K65" s="31">
        <f>(H65-H46)/(J65-J46)</f>
        <v>1.5526577555644945</v>
      </c>
      <c r="L65" s="18"/>
      <c r="M65" s="31">
        <f>(G65-G46)/(I65-I46)</f>
        <v>0.98955435213026888</v>
      </c>
      <c r="N65" s="31">
        <v>2.0788767E-5</v>
      </c>
      <c r="O65" s="31"/>
      <c r="P65" s="39">
        <f>M47/M65</f>
        <v>1.002061243010365</v>
      </c>
      <c r="Q65" s="39">
        <f t="shared" si="2"/>
        <v>0.99159406412197371</v>
      </c>
    </row>
    <row r="66" spans="1:20" x14ac:dyDescent="0.2">
      <c r="A66" s="11" t="s">
        <v>41</v>
      </c>
      <c r="B66" s="11" t="s">
        <v>28</v>
      </c>
      <c r="C66" s="13">
        <v>3</v>
      </c>
      <c r="D66" s="13">
        <v>21</v>
      </c>
      <c r="E66" s="13" t="s">
        <v>17</v>
      </c>
      <c r="F66" s="29" t="s">
        <v>48</v>
      </c>
      <c r="G66" s="31">
        <v>2.5435878000000002E-3</v>
      </c>
      <c r="H66" s="31">
        <v>6.5337575999999996E-3</v>
      </c>
      <c r="I66" s="31">
        <v>1.5523520999999999E-3</v>
      </c>
      <c r="J66" s="31">
        <v>3.8863032999999999E-3</v>
      </c>
      <c r="K66" s="18"/>
      <c r="L66" s="18"/>
      <c r="M66" s="18"/>
      <c r="N66" s="31"/>
      <c r="O66" s="31"/>
      <c r="P66" s="38"/>
      <c r="Q66" s="38"/>
    </row>
    <row r="67" spans="1:20" s="11" customFormat="1" x14ac:dyDescent="0.2">
      <c r="A67" s="11" t="s">
        <v>44</v>
      </c>
      <c r="B67" s="11" t="s">
        <v>28</v>
      </c>
      <c r="C67" s="13">
        <v>4</v>
      </c>
      <c r="D67" s="13">
        <v>1</v>
      </c>
      <c r="E67" s="13" t="s">
        <v>16</v>
      </c>
      <c r="F67" s="29" t="s">
        <v>48</v>
      </c>
      <c r="G67" s="30">
        <v>2.9472741000000002E-3</v>
      </c>
      <c r="H67" s="30">
        <v>4.0065472999999997E-3</v>
      </c>
      <c r="I67" s="30">
        <v>1.5640058000000001E-3</v>
      </c>
      <c r="J67" s="30">
        <v>2.3749371000000002E-3</v>
      </c>
      <c r="K67" s="18"/>
      <c r="L67" s="18"/>
      <c r="M67" s="18"/>
      <c r="N67" s="18"/>
      <c r="O67" s="18"/>
      <c r="P67" s="38"/>
      <c r="Q67" s="38"/>
      <c r="R67" s="13"/>
      <c r="S67" s="13"/>
      <c r="T67" s="13"/>
    </row>
    <row r="68" spans="1:20" s="11" customFormat="1" x14ac:dyDescent="0.2">
      <c r="A68" s="11" t="s">
        <v>44</v>
      </c>
      <c r="B68" s="11" t="s">
        <v>28</v>
      </c>
      <c r="C68" s="13">
        <v>4</v>
      </c>
      <c r="D68" s="13">
        <v>2</v>
      </c>
      <c r="E68" s="13" t="s">
        <v>13</v>
      </c>
      <c r="F68" s="29" t="s">
        <v>48</v>
      </c>
      <c r="G68" s="30">
        <v>20.189685999999998</v>
      </c>
      <c r="H68" s="30">
        <v>3.3627421999999998E-3</v>
      </c>
      <c r="I68" s="30">
        <v>20.371327999999998</v>
      </c>
      <c r="J68" s="30">
        <v>2.0076371000000001E-3</v>
      </c>
      <c r="K68" s="31">
        <f>(H68-H67)/(J68-J67)</f>
        <v>1.7528045194663757</v>
      </c>
      <c r="L68" s="31"/>
      <c r="M68" s="31">
        <f>(G68-G67)/(I68-I67)</f>
        <v>0.99101485572674708</v>
      </c>
      <c r="N68" s="31">
        <v>5.1763791999999999E-5</v>
      </c>
      <c r="O68" s="31"/>
      <c r="P68" s="39">
        <v>1</v>
      </c>
      <c r="Q68" s="39">
        <f t="shared" ref="Q68:Q86" si="3">P68*M68</f>
        <v>0.99101485572674708</v>
      </c>
      <c r="R68" s="13"/>
      <c r="S68" s="13"/>
      <c r="T68" s="13"/>
    </row>
    <row r="69" spans="1:20" s="11" customFormat="1" x14ac:dyDescent="0.2">
      <c r="A69" s="11" t="s">
        <v>44</v>
      </c>
      <c r="B69" s="11" t="s">
        <v>28</v>
      </c>
      <c r="C69" s="13">
        <v>4</v>
      </c>
      <c r="D69" s="13">
        <v>3</v>
      </c>
      <c r="E69" s="13" t="s">
        <v>1</v>
      </c>
      <c r="F69" s="29" t="s">
        <v>48</v>
      </c>
      <c r="G69" s="30">
        <v>39.575429</v>
      </c>
      <c r="H69" s="30">
        <v>2.0203576000000002E-3</v>
      </c>
      <c r="I69" s="30">
        <v>6.2767399000000001E-2</v>
      </c>
      <c r="J69" s="30">
        <v>1.1809921000000001E-3</v>
      </c>
      <c r="K69" s="31">
        <f>(H69-H67)/(J69-J67)</f>
        <v>1.6635520899203895</v>
      </c>
      <c r="L69" s="31"/>
      <c r="M69" s="32">
        <f>(G69-G67)/(I69-I67)</f>
        <v>646.57332962872385</v>
      </c>
      <c r="N69" s="32">
        <v>0.23522870000000001</v>
      </c>
      <c r="O69" s="32"/>
      <c r="P69" s="39">
        <f>P68+(P74-P68)/6</f>
        <v>0.99997293206555238</v>
      </c>
      <c r="Q69" s="39">
        <f t="shared" si="3"/>
        <v>646.55582822422184</v>
      </c>
      <c r="R69" s="13"/>
      <c r="S69" s="13"/>
      <c r="T69" s="13"/>
    </row>
    <row r="70" spans="1:20" s="11" customFormat="1" x14ac:dyDescent="0.2">
      <c r="A70" s="11" t="s">
        <v>44</v>
      </c>
      <c r="B70" s="11" t="s">
        <v>28</v>
      </c>
      <c r="C70" s="13">
        <v>4</v>
      </c>
      <c r="D70" s="13">
        <v>4</v>
      </c>
      <c r="E70" s="13" t="s">
        <v>2</v>
      </c>
      <c r="F70" s="29" t="s">
        <v>48</v>
      </c>
      <c r="G70" s="30">
        <v>0.13325340999999999</v>
      </c>
      <c r="H70" s="30">
        <v>3.0306893000000001E-3</v>
      </c>
      <c r="I70" s="30">
        <v>40.442191999999999</v>
      </c>
      <c r="J70" s="30">
        <v>1.8735091E-3</v>
      </c>
      <c r="K70" s="31">
        <f>(H70-H67)/(J70-J67)</f>
        <v>1.9461577733991706</v>
      </c>
      <c r="L70" s="31"/>
      <c r="M70" s="31">
        <f>(G70-G67)/(I70-I67)</f>
        <v>3.2221590604055036E-3</v>
      </c>
      <c r="N70" s="31">
        <v>3.2614381999999999E-6</v>
      </c>
      <c r="O70" s="31"/>
      <c r="P70" s="39">
        <f>P68+(P74-P68)*2/6</f>
        <v>0.99994586413110476</v>
      </c>
      <c r="Q70" s="39">
        <f t="shared" si="3"/>
        <v>3.2219846260250497E-3</v>
      </c>
      <c r="R70" s="13"/>
      <c r="S70" s="13"/>
      <c r="T70" s="13"/>
    </row>
    <row r="71" spans="1:20" s="11" customFormat="1" x14ac:dyDescent="0.2">
      <c r="A71" s="11" t="s">
        <v>44</v>
      </c>
      <c r="B71" s="11" t="s">
        <v>28</v>
      </c>
      <c r="C71" s="13">
        <v>4</v>
      </c>
      <c r="D71" s="13">
        <v>5</v>
      </c>
      <c r="E71" s="13" t="s">
        <v>20</v>
      </c>
      <c r="F71" s="29" t="s">
        <v>48</v>
      </c>
      <c r="G71" s="30">
        <v>20.025044000000001</v>
      </c>
      <c r="H71" s="30">
        <v>2.6043960000000001E-3</v>
      </c>
      <c r="I71" s="30">
        <v>19.914270999999999</v>
      </c>
      <c r="J71" s="30">
        <v>1.5734156000000001E-3</v>
      </c>
      <c r="K71" s="31">
        <f>(H71-H67)/(J71-J67)</f>
        <v>1.7493620570377706</v>
      </c>
      <c r="L71" s="31"/>
      <c r="M71" s="31">
        <f>(G71-G67)/(I71-I67)</f>
        <v>1.0054934636326374</v>
      </c>
      <c r="N71" s="31">
        <v>4.6084422000000002E-5</v>
      </c>
      <c r="O71" s="31"/>
      <c r="P71" s="39">
        <f>P68+(P74-P68)*3/6</f>
        <v>0.99991879619665713</v>
      </c>
      <c r="Q71" s="39">
        <f t="shared" si="3"/>
        <v>1.0054118137391539</v>
      </c>
      <c r="R71" s="13"/>
      <c r="S71" s="13"/>
      <c r="T71" s="13"/>
    </row>
    <row r="72" spans="1:20" s="11" customFormat="1" x14ac:dyDescent="0.2">
      <c r="A72" s="11" t="s">
        <v>44</v>
      </c>
      <c r="B72" s="11" t="s">
        <v>28</v>
      </c>
      <c r="C72" s="13">
        <v>4</v>
      </c>
      <c r="D72" s="13">
        <v>6</v>
      </c>
      <c r="E72" s="13" t="s">
        <v>3</v>
      </c>
      <c r="F72" s="29" t="s">
        <v>48</v>
      </c>
      <c r="G72" s="30">
        <v>28.697012000000001</v>
      </c>
      <c r="H72" s="30">
        <v>7.2274760999999996E-3</v>
      </c>
      <c r="I72" s="30">
        <v>13.485042</v>
      </c>
      <c r="J72" s="30">
        <v>4.2874334000000004E-3</v>
      </c>
      <c r="K72" s="31">
        <f>(H72-H67)/(J72-J67)</f>
        <v>1.6841490360007492</v>
      </c>
      <c r="L72" s="31"/>
      <c r="M72" s="31">
        <f>(G72-G67)/(I72-I67)</f>
        <v>2.1280907447057005</v>
      </c>
      <c r="N72" s="31">
        <v>3.7642163000000002E-5</v>
      </c>
      <c r="O72" s="31"/>
      <c r="P72" s="39">
        <f>P68+(P74-P68)*4/6</f>
        <v>0.99989172826220962</v>
      </c>
      <c r="Q72" s="39">
        <f t="shared" si="3"/>
        <v>2.1278603326225958</v>
      </c>
      <c r="R72" s="13"/>
      <c r="S72" s="13"/>
      <c r="T72" s="13"/>
    </row>
    <row r="73" spans="1:20" s="11" customFormat="1" x14ac:dyDescent="0.2">
      <c r="A73" s="11" t="s">
        <v>44</v>
      </c>
      <c r="B73" s="11" t="s">
        <v>28</v>
      </c>
      <c r="C73" s="13">
        <v>4</v>
      </c>
      <c r="D73" s="13">
        <v>7</v>
      </c>
      <c r="E73" s="13" t="s">
        <v>67</v>
      </c>
      <c r="F73" s="29" t="s">
        <v>48</v>
      </c>
      <c r="G73" s="30">
        <v>26.556391999999999</v>
      </c>
      <c r="H73" s="30">
        <v>2.4659639000000001E-3</v>
      </c>
      <c r="I73" s="30">
        <v>12.479251</v>
      </c>
      <c r="J73" s="30">
        <v>1.4667383000000001E-3</v>
      </c>
      <c r="K73" s="31">
        <f>(H73-H67)/(J73-J67)</f>
        <v>1.6963063593565633</v>
      </c>
      <c r="L73" s="33"/>
      <c r="M73" s="31">
        <f>(G73-G67)/(I73-I67)</f>
        <v>2.1280742767664256</v>
      </c>
      <c r="N73" s="31">
        <v>8.5738780999999994E-5</v>
      </c>
      <c r="O73" s="31"/>
      <c r="P73" s="39">
        <f>P68+(P74-P68)*5/6</f>
        <v>0.999864660327762</v>
      </c>
      <c r="Q73" s="39">
        <f t="shared" si="3"/>
        <v>2.1277862638913101</v>
      </c>
      <c r="R73" s="13"/>
      <c r="S73" s="13"/>
      <c r="T73" s="13"/>
    </row>
    <row r="74" spans="1:20" s="11" customFormat="1" x14ac:dyDescent="0.2">
      <c r="A74" s="11" t="s">
        <v>44</v>
      </c>
      <c r="B74" s="11" t="s">
        <v>28</v>
      </c>
      <c r="C74" s="13">
        <v>4</v>
      </c>
      <c r="D74" s="13">
        <v>8</v>
      </c>
      <c r="E74" s="13" t="s">
        <v>15</v>
      </c>
      <c r="F74" s="29" t="s">
        <v>48</v>
      </c>
      <c r="G74" s="30">
        <v>19.94821</v>
      </c>
      <c r="H74" s="30">
        <v>3.9370660000000004E-3</v>
      </c>
      <c r="I74" s="30">
        <v>20.124393999999999</v>
      </c>
      <c r="J74" s="30">
        <v>2.3658149999999998E-3</v>
      </c>
      <c r="K74" s="31">
        <f>(H74-H67)/(J74-J67)</f>
        <v>7.6168097258303309</v>
      </c>
      <c r="L74" s="18"/>
      <c r="M74" s="31">
        <f>(G74-G67)/(I74-I67)</f>
        <v>0.99117583022113798</v>
      </c>
      <c r="N74" s="31">
        <v>1.5449725000000001E-5</v>
      </c>
      <c r="O74" s="31"/>
      <c r="P74" s="39">
        <f>M68/M74</f>
        <v>0.99983759239331438</v>
      </c>
      <c r="Q74" s="39">
        <f t="shared" si="3"/>
        <v>0.99101485572674708</v>
      </c>
      <c r="R74" s="13"/>
      <c r="S74" s="13"/>
      <c r="T74" s="13"/>
    </row>
    <row r="75" spans="1:20" s="11" customFormat="1" x14ac:dyDescent="0.2">
      <c r="A75" s="11" t="s">
        <v>44</v>
      </c>
      <c r="B75" s="11" t="s">
        <v>28</v>
      </c>
      <c r="C75" s="13">
        <v>4</v>
      </c>
      <c r="D75" s="13">
        <v>9</v>
      </c>
      <c r="E75" s="13" t="s">
        <v>5</v>
      </c>
      <c r="F75" s="29" t="s">
        <v>48</v>
      </c>
      <c r="G75" s="30">
        <v>23.825914999999998</v>
      </c>
      <c r="H75" s="30">
        <v>2.3542425000000001E-3</v>
      </c>
      <c r="I75" s="30">
        <v>16.054071</v>
      </c>
      <c r="J75" s="30">
        <v>1.4077308000000001E-3</v>
      </c>
      <c r="K75" s="31">
        <f>(H75-H67)/(J75-J67)</f>
        <v>1.708327168671254</v>
      </c>
      <c r="L75" s="33"/>
      <c r="M75" s="31">
        <f>(G75-G67)/(I75-I67)</f>
        <v>1.4840652450428817</v>
      </c>
      <c r="N75" s="31">
        <v>6.8572028999999999E-5</v>
      </c>
      <c r="O75" s="31"/>
      <c r="P75" s="39">
        <f>P74+(P80-P74)/6</f>
        <v>0.99979874469638486</v>
      </c>
      <c r="Q75" s="39">
        <f t="shared" si="3"/>
        <v>1.4837665690414059</v>
      </c>
      <c r="R75" s="13"/>
      <c r="S75" s="13"/>
      <c r="T75" s="13"/>
    </row>
    <row r="76" spans="1:20" s="11" customFormat="1" x14ac:dyDescent="0.2">
      <c r="A76" s="11" t="s">
        <v>44</v>
      </c>
      <c r="B76" s="11" t="s">
        <v>28</v>
      </c>
      <c r="C76" s="13">
        <v>4</v>
      </c>
      <c r="D76" s="13">
        <v>10</v>
      </c>
      <c r="E76" s="13" t="s">
        <v>6</v>
      </c>
      <c r="F76" s="29" t="s">
        <v>48</v>
      </c>
      <c r="G76" s="30">
        <v>26.880130000000001</v>
      </c>
      <c r="H76" s="30">
        <v>3.4696067999999999E-3</v>
      </c>
      <c r="I76" s="30">
        <v>12.914092</v>
      </c>
      <c r="J76" s="30">
        <v>2.0744575000000002E-3</v>
      </c>
      <c r="K76" s="31">
        <f>(H76-H67)/(J76-J67)</f>
        <v>1.7869449373601398</v>
      </c>
      <c r="L76" s="18"/>
      <c r="M76" s="31">
        <f>(G76-G67)/(I76-I67)</f>
        <v>2.0814810808520683</v>
      </c>
      <c r="N76" s="31">
        <v>5.1231433000000002E-5</v>
      </c>
      <c r="O76" s="31"/>
      <c r="P76" s="39">
        <f>P74+(P80-P74)*2/6</f>
        <v>0.99975989699945533</v>
      </c>
      <c r="Q76" s="39">
        <f t="shared" si="3"/>
        <v>2.0809813109989785</v>
      </c>
      <c r="R76" s="13"/>
      <c r="S76" s="13"/>
      <c r="T76" s="13"/>
    </row>
    <row r="77" spans="1:20" s="11" customFormat="1" x14ac:dyDescent="0.2">
      <c r="A77" s="11" t="s">
        <v>44</v>
      </c>
      <c r="B77" s="11" t="s">
        <v>28</v>
      </c>
      <c r="C77" s="13">
        <v>4</v>
      </c>
      <c r="D77" s="13">
        <v>11</v>
      </c>
      <c r="E77" s="13" t="s">
        <v>7</v>
      </c>
      <c r="F77" s="29" t="s">
        <v>48</v>
      </c>
      <c r="G77" s="30">
        <v>32.614809999999999</v>
      </c>
      <c r="H77" s="30">
        <v>2.9049615999999999E-3</v>
      </c>
      <c r="I77" s="30">
        <v>6.9758355999999999</v>
      </c>
      <c r="J77" s="30">
        <v>1.7289587000000001E-3</v>
      </c>
      <c r="K77" s="31">
        <f>(H77-H67)/(J77-J67)</f>
        <v>1.7052980409252068</v>
      </c>
      <c r="L77" s="33"/>
      <c r="M77" s="31">
        <f>(G77-G67)/(I77-I67)</f>
        <v>4.6760241962789255</v>
      </c>
      <c r="N77" s="31">
        <v>1.2613813E-4</v>
      </c>
      <c r="O77" s="31"/>
      <c r="P77" s="39">
        <f>P74+(P80-P74)*3/6</f>
        <v>0.99972104930252581</v>
      </c>
      <c r="Q77" s="39">
        <f t="shared" si="3"/>
        <v>4.6747198160679675</v>
      </c>
      <c r="R77" s="13"/>
      <c r="S77" s="13"/>
      <c r="T77" s="13"/>
    </row>
    <row r="78" spans="1:20" x14ac:dyDescent="0.2">
      <c r="A78" s="11" t="s">
        <v>44</v>
      </c>
      <c r="B78" s="11" t="s">
        <v>28</v>
      </c>
      <c r="C78" s="13">
        <v>4</v>
      </c>
      <c r="D78" s="13">
        <v>12</v>
      </c>
      <c r="E78" s="13" t="s">
        <v>8</v>
      </c>
      <c r="F78" s="29" t="s">
        <v>48</v>
      </c>
      <c r="G78" s="30">
        <v>35.498151</v>
      </c>
      <c r="H78" s="30">
        <v>4.2892942999999996E-3</v>
      </c>
      <c r="I78" s="30">
        <v>4.0183112000000003</v>
      </c>
      <c r="J78" s="30">
        <v>2.5411331000000001E-3</v>
      </c>
      <c r="K78" s="31">
        <f>(H78-H67)/(J78-J67)</f>
        <v>1.701286432886471</v>
      </c>
      <c r="L78" s="18"/>
      <c r="M78" s="31">
        <f>(G78-G67)/(I78-I67)</f>
        <v>8.8368030174150487</v>
      </c>
      <c r="N78" s="31">
        <v>2.6227177999999998E-4</v>
      </c>
      <c r="O78" s="31"/>
      <c r="P78" s="39">
        <f>P74+(P80-P74)*4/6</f>
        <v>0.99968220160559629</v>
      </c>
      <c r="Q78" s="39">
        <f t="shared" si="3"/>
        <v>8.8339946956044528</v>
      </c>
    </row>
    <row r="79" spans="1:20" x14ac:dyDescent="0.2">
      <c r="A79" s="11" t="s">
        <v>44</v>
      </c>
      <c r="B79" s="11" t="s">
        <v>28</v>
      </c>
      <c r="C79" s="13">
        <v>4</v>
      </c>
      <c r="D79" s="13">
        <v>13</v>
      </c>
      <c r="E79" s="13" t="s">
        <v>9</v>
      </c>
      <c r="F79" s="29" t="s">
        <v>48</v>
      </c>
      <c r="G79" s="30">
        <v>38.289650999999999</v>
      </c>
      <c r="H79" s="30">
        <v>5.2496048999999996E-3</v>
      </c>
      <c r="I79" s="30">
        <v>0.84565522000000004</v>
      </c>
      <c r="J79" s="30">
        <v>3.1028526999999999E-3</v>
      </c>
      <c r="K79" s="31">
        <v>1.6918728000000001</v>
      </c>
      <c r="L79" s="18"/>
      <c r="M79" s="31">
        <f>(G79-G67)/(I79-I67)</f>
        <v>45.358490980369687</v>
      </c>
      <c r="N79" s="31">
        <v>5.1850628000000003E-2</v>
      </c>
      <c r="O79" s="31"/>
      <c r="P79" s="39">
        <f>P74+(P80-P74)*5/6</f>
        <v>0.99964335390866677</v>
      </c>
      <c r="Q79" s="39">
        <f t="shared" si="3"/>
        <v>45.342314051852767</v>
      </c>
    </row>
    <row r="80" spans="1:20" x14ac:dyDescent="0.2">
      <c r="A80" s="11" t="s">
        <v>44</v>
      </c>
      <c r="B80" s="11" t="s">
        <v>28</v>
      </c>
      <c r="C80" s="13">
        <v>4</v>
      </c>
      <c r="D80" s="13">
        <v>14</v>
      </c>
      <c r="E80" s="13" t="s">
        <v>14</v>
      </c>
      <c r="F80" s="29" t="s">
        <v>48</v>
      </c>
      <c r="G80" s="30">
        <v>19.829388999999999</v>
      </c>
      <c r="H80" s="30">
        <v>5.0422378999999996E-3</v>
      </c>
      <c r="I80" s="30">
        <v>19.999852000000001</v>
      </c>
      <c r="J80" s="30">
        <v>3.0212435E-3</v>
      </c>
      <c r="K80" s="31">
        <f>(H80-H67)/(J80-J67)</f>
        <v>1.6024761630087527</v>
      </c>
      <c r="L80" s="18"/>
      <c r="M80" s="31">
        <f>(G80-G67)/(I80-I67)</f>
        <v>0.99140695101751508</v>
      </c>
      <c r="N80" s="31">
        <v>1.0823252E-4</v>
      </c>
      <c r="O80" s="31"/>
      <c r="P80" s="39">
        <f>M68/M80</f>
        <v>0.99960450621173724</v>
      </c>
      <c r="Q80" s="39">
        <f t="shared" si="3"/>
        <v>0.99101485572674708</v>
      </c>
    </row>
    <row r="81" spans="1:20" x14ac:dyDescent="0.2">
      <c r="A81" s="11" t="s">
        <v>44</v>
      </c>
      <c r="B81" s="11" t="s">
        <v>28</v>
      </c>
      <c r="C81" s="13">
        <v>4</v>
      </c>
      <c r="D81" s="13">
        <v>15</v>
      </c>
      <c r="E81" s="13" t="s">
        <v>10</v>
      </c>
      <c r="F81" s="29" t="s">
        <v>48</v>
      </c>
      <c r="G81" s="30">
        <v>16.649118000000001</v>
      </c>
      <c r="H81" s="30">
        <v>3.4154742E-3</v>
      </c>
      <c r="I81" s="30">
        <v>22.456975</v>
      </c>
      <c r="J81" s="30">
        <v>2.0679857999999999E-3</v>
      </c>
      <c r="K81" s="31">
        <f>(H81-H67)/(J81-J67)</f>
        <v>1.9256250095699192</v>
      </c>
      <c r="L81" s="18"/>
      <c r="M81" s="31">
        <f>(G81-G67)/(I81-I67)</f>
        <v>0.74129886690559954</v>
      </c>
      <c r="N81" s="31">
        <v>1.6400556E-5</v>
      </c>
      <c r="O81" s="31"/>
      <c r="P81" s="39">
        <f>P80+(P86-P80)/6</f>
        <v>0.99962782711616849</v>
      </c>
      <c r="Q81" s="39">
        <f t="shared" si="3"/>
        <v>0.74102297556852226</v>
      </c>
    </row>
    <row r="82" spans="1:20" x14ac:dyDescent="0.2">
      <c r="A82" s="11" t="s">
        <v>44</v>
      </c>
      <c r="B82" s="11" t="s">
        <v>28</v>
      </c>
      <c r="C82" s="13">
        <v>4</v>
      </c>
      <c r="D82" s="13">
        <v>16</v>
      </c>
      <c r="E82" s="13" t="s">
        <v>11</v>
      </c>
      <c r="F82" s="29" t="s">
        <v>48</v>
      </c>
      <c r="G82" s="30">
        <v>13.177426000000001</v>
      </c>
      <c r="H82" s="30">
        <v>6.0039697999999999E-3</v>
      </c>
      <c r="I82" s="30">
        <v>26.650551</v>
      </c>
      <c r="J82" s="30">
        <v>3.6128026999999998E-3</v>
      </c>
      <c r="K82" s="31">
        <f>(H82-H67)/(J82-J67)</f>
        <v>1.6136020744093711</v>
      </c>
      <c r="L82" s="18"/>
      <c r="M82" s="31">
        <f>(G82-G67)/(I82-I67)</f>
        <v>0.49437071393247894</v>
      </c>
      <c r="N82" s="31">
        <v>1.5849445000000001E-5</v>
      </c>
      <c r="O82" s="31"/>
      <c r="P82" s="39">
        <f>P80+(P86-P80)*2/6</f>
        <v>0.99965114802059962</v>
      </c>
      <c r="Q82" s="39">
        <f t="shared" si="3"/>
        <v>0.49419825173036602</v>
      </c>
    </row>
    <row r="83" spans="1:20" x14ac:dyDescent="0.2">
      <c r="A83" s="11" t="s">
        <v>44</v>
      </c>
      <c r="B83" s="11" t="s">
        <v>28</v>
      </c>
      <c r="C83" s="13">
        <v>4</v>
      </c>
      <c r="D83" s="13">
        <v>17</v>
      </c>
      <c r="E83" s="13" t="s">
        <v>12</v>
      </c>
      <c r="F83" s="29" t="s">
        <v>48</v>
      </c>
      <c r="G83" s="30">
        <v>6.6421251999999997</v>
      </c>
      <c r="H83" s="30">
        <v>4.3779958000000002E-3</v>
      </c>
      <c r="I83" s="30">
        <v>31.464687000000001</v>
      </c>
      <c r="J83" s="30">
        <v>2.6683782E-3</v>
      </c>
      <c r="K83" s="31">
        <f>(H83-H67)/(J83-J67)</f>
        <v>1.2658366534203995</v>
      </c>
      <c r="L83" s="18"/>
      <c r="M83" s="31">
        <f>(G83-G67)/(I83-I67)</f>
        <v>0.21101458768488696</v>
      </c>
      <c r="N83" s="31">
        <v>4.2331729999999999E-6</v>
      </c>
      <c r="O83" s="31"/>
      <c r="P83" s="39">
        <f>P80+(P86-P80)*3/6</f>
        <v>0.99967446892503087</v>
      </c>
      <c r="Q83" s="39">
        <f t="shared" si="3"/>
        <v>0.21094589587932372</v>
      </c>
    </row>
    <row r="84" spans="1:20" x14ac:dyDescent="0.2">
      <c r="A84" s="11" t="s">
        <v>44</v>
      </c>
      <c r="B84" s="11" t="s">
        <v>28</v>
      </c>
      <c r="C84" s="13">
        <v>4</v>
      </c>
      <c r="D84" s="13">
        <v>18</v>
      </c>
      <c r="E84" s="13" t="s">
        <v>18</v>
      </c>
      <c r="F84" s="29" t="s">
        <v>48</v>
      </c>
      <c r="G84" s="30">
        <v>4.0166561999999999</v>
      </c>
      <c r="H84" s="30">
        <v>4.5169201999999999E-3</v>
      </c>
      <c r="I84" s="30">
        <v>36.904741999999999</v>
      </c>
      <c r="J84" s="30">
        <v>2.7532735999999999E-3</v>
      </c>
      <c r="K84" s="31">
        <f>(H84-H67)/(J84-J67)</f>
        <v>1.3489919687896901</v>
      </c>
      <c r="L84" s="18"/>
      <c r="M84" s="31">
        <f>(G84-G67)/(I84-I67)</f>
        <v>0.1087632324384319</v>
      </c>
      <c r="N84" s="31">
        <v>1.4085407E-5</v>
      </c>
      <c r="O84" s="31"/>
      <c r="P84" s="39">
        <f>P80+(P86-P80)*4/6</f>
        <v>0.99969778982946211</v>
      </c>
      <c r="Q84" s="39">
        <f t="shared" si="3"/>
        <v>0.10873036308340843</v>
      </c>
    </row>
    <row r="85" spans="1:20" x14ac:dyDescent="0.2">
      <c r="A85" s="11" t="s">
        <v>44</v>
      </c>
      <c r="B85" s="11" t="s">
        <v>28</v>
      </c>
      <c r="C85" s="13">
        <v>4</v>
      </c>
      <c r="D85" s="13">
        <v>19</v>
      </c>
      <c r="E85" s="13" t="s">
        <v>19</v>
      </c>
      <c r="F85" s="29" t="s">
        <v>48</v>
      </c>
      <c r="G85" s="30">
        <v>0.8607494</v>
      </c>
      <c r="H85" s="30">
        <v>5.3487031000000003E-3</v>
      </c>
      <c r="I85" s="30">
        <v>38.264921000000001</v>
      </c>
      <c r="J85" s="30">
        <v>3.2672902E-3</v>
      </c>
      <c r="K85" s="31">
        <f>(H85-H67)/(J85-J67)</f>
        <v>1.5040635820058235</v>
      </c>
      <c r="L85" s="18"/>
      <c r="M85" s="31">
        <f>(G85-G67)/(I85-I67)</f>
        <v>2.2418370819633691E-2</v>
      </c>
      <c r="N85" s="31">
        <v>1.3287786999999999E-6</v>
      </c>
      <c r="O85" s="31"/>
      <c r="P85" s="39">
        <f>P80+(P86-P80)*5/6</f>
        <v>0.99972111073389325</v>
      </c>
      <c r="Q85" s="39">
        <f t="shared" si="3"/>
        <v>2.2412118576648495E-2</v>
      </c>
    </row>
    <row r="86" spans="1:20" x14ac:dyDescent="0.2">
      <c r="A86" s="11" t="s">
        <v>44</v>
      </c>
      <c r="B86" s="11" t="s">
        <v>28</v>
      </c>
      <c r="C86" s="13">
        <v>4</v>
      </c>
      <c r="D86" s="13">
        <v>20</v>
      </c>
      <c r="E86" s="13" t="s">
        <v>21</v>
      </c>
      <c r="F86" s="29" t="s">
        <v>48</v>
      </c>
      <c r="G86" s="30">
        <v>19.715935999999999</v>
      </c>
      <c r="H86" s="30">
        <v>6.9533963999999998E-3</v>
      </c>
      <c r="I86" s="30">
        <v>19.888199</v>
      </c>
      <c r="J86" s="30">
        <v>4.1620546000000003E-3</v>
      </c>
      <c r="K86" s="31">
        <f>(H86-H67)/(J86-J67)</f>
        <v>1.6489397591372699</v>
      </c>
      <c r="L86" s="18"/>
      <c r="M86" s="31">
        <f>(G86-G67)/(I86-I67)</f>
        <v>0.99126819251468912</v>
      </c>
      <c r="N86" s="31">
        <v>7.6197791999999996E-5</v>
      </c>
      <c r="O86" s="31"/>
      <c r="P86" s="39">
        <f>M68/M86</f>
        <v>0.99974443163832449</v>
      </c>
      <c r="Q86" s="39">
        <f t="shared" si="3"/>
        <v>0.99101485572674708</v>
      </c>
    </row>
    <row r="87" spans="1:20" x14ac:dyDescent="0.2">
      <c r="A87" s="11" t="s">
        <v>44</v>
      </c>
      <c r="B87" s="11" t="s">
        <v>28</v>
      </c>
      <c r="C87" s="13">
        <v>4</v>
      </c>
      <c r="D87" s="13">
        <v>21</v>
      </c>
      <c r="E87" s="13" t="s">
        <v>17</v>
      </c>
      <c r="F87" s="29" t="s">
        <v>48</v>
      </c>
      <c r="G87" s="30">
        <v>2.5246016999999998E-3</v>
      </c>
      <c r="H87" s="30">
        <v>7.8939191000000006E-3</v>
      </c>
      <c r="I87" s="30">
        <v>1.4366966000000001E-3</v>
      </c>
      <c r="J87" s="30">
        <v>4.7070217999999999E-3</v>
      </c>
      <c r="K87" s="18"/>
      <c r="L87" s="18"/>
      <c r="M87" s="18"/>
      <c r="N87" s="31"/>
      <c r="O87" s="31"/>
      <c r="P87" s="38"/>
      <c r="Q87" s="38"/>
    </row>
    <row r="88" spans="1:20" s="11" customFormat="1" x14ac:dyDescent="0.2">
      <c r="A88" s="11" t="s">
        <v>45</v>
      </c>
      <c r="B88" s="11" t="s">
        <v>28</v>
      </c>
      <c r="C88" s="13">
        <v>5</v>
      </c>
      <c r="D88" s="13">
        <v>1</v>
      </c>
      <c r="E88" s="13" t="s">
        <v>16</v>
      </c>
      <c r="F88" s="29" t="s">
        <v>48</v>
      </c>
      <c r="G88" s="30">
        <v>3.1758766E-3</v>
      </c>
      <c r="H88" s="30">
        <v>7.1311079000000001E-3</v>
      </c>
      <c r="I88" s="30">
        <v>1.6903001000000001E-3</v>
      </c>
      <c r="J88" s="30">
        <v>4.2548155999999997E-3</v>
      </c>
      <c r="K88" s="18"/>
      <c r="L88" s="18"/>
      <c r="M88" s="18"/>
      <c r="N88" s="18"/>
      <c r="O88" s="18"/>
      <c r="P88" s="38"/>
      <c r="Q88" s="38"/>
      <c r="R88" s="13"/>
      <c r="S88" s="13"/>
      <c r="T88" s="13"/>
    </row>
    <row r="89" spans="1:20" s="11" customFormat="1" x14ac:dyDescent="0.2">
      <c r="A89" s="11" t="s">
        <v>45</v>
      </c>
      <c r="B89" s="11" t="s">
        <v>28</v>
      </c>
      <c r="C89" s="13">
        <v>5</v>
      </c>
      <c r="D89" s="13">
        <v>2</v>
      </c>
      <c r="E89" s="13" t="s">
        <v>13</v>
      </c>
      <c r="F89" s="29" t="s">
        <v>48</v>
      </c>
      <c r="G89" s="30">
        <v>17.635392</v>
      </c>
      <c r="H89" s="30">
        <v>6.3260751E-3</v>
      </c>
      <c r="I89" s="30">
        <v>17.792589</v>
      </c>
      <c r="J89" s="30">
        <v>3.7918855999999998E-3</v>
      </c>
      <c r="K89" s="30"/>
      <c r="L89" s="31"/>
      <c r="M89" s="31">
        <f>(G89-G88)/(I89-I88)</f>
        <v>0.99108068798677995</v>
      </c>
      <c r="N89" s="31">
        <v>2.6069715999999999E-5</v>
      </c>
      <c r="O89" s="31"/>
      <c r="P89" s="39">
        <v>1</v>
      </c>
      <c r="Q89" s="39">
        <f t="shared" ref="Q89:Q107" si="4">P89*M89</f>
        <v>0.99108068798677995</v>
      </c>
      <c r="R89" s="13"/>
      <c r="S89" s="13"/>
      <c r="T89" s="13"/>
    </row>
    <row r="90" spans="1:20" s="11" customFormat="1" x14ac:dyDescent="0.2">
      <c r="A90" s="11" t="s">
        <v>45</v>
      </c>
      <c r="B90" s="11" t="s">
        <v>28</v>
      </c>
      <c r="C90" s="13">
        <v>5</v>
      </c>
      <c r="D90" s="13">
        <v>3</v>
      </c>
      <c r="E90" s="13" t="s">
        <v>1</v>
      </c>
      <c r="F90" s="29" t="s">
        <v>48</v>
      </c>
      <c r="G90" s="30">
        <v>34.813167999999997</v>
      </c>
      <c r="H90" s="30">
        <v>4.8125457999999999E-3</v>
      </c>
      <c r="I90" s="30">
        <v>5.5592699000000002E-2</v>
      </c>
      <c r="J90" s="30">
        <v>2.8431059000000002E-3</v>
      </c>
      <c r="K90" s="30"/>
      <c r="L90" s="31"/>
      <c r="M90" s="32">
        <f>(G90-G88)/(I90-I88)</f>
        <v>645.79671468759068</v>
      </c>
      <c r="N90" s="32">
        <v>1.8073524999999999</v>
      </c>
      <c r="O90" s="32"/>
      <c r="P90" s="39">
        <f>P89+(P95-P89)/6</f>
        <v>0.99995500759476141</v>
      </c>
      <c r="Q90" s="39">
        <f t="shared" si="4"/>
        <v>645.76765874010175</v>
      </c>
      <c r="R90" s="13"/>
      <c r="S90" s="13"/>
      <c r="T90" s="13"/>
    </row>
    <row r="91" spans="1:20" s="11" customFormat="1" x14ac:dyDescent="0.2">
      <c r="A91" s="11" t="s">
        <v>45</v>
      </c>
      <c r="B91" s="11" t="s">
        <v>28</v>
      </c>
      <c r="C91" s="13">
        <v>5</v>
      </c>
      <c r="D91" s="13">
        <v>4</v>
      </c>
      <c r="E91" s="13" t="s">
        <v>2</v>
      </c>
      <c r="F91" s="29" t="s">
        <v>48</v>
      </c>
      <c r="G91" s="30">
        <v>0.11854089</v>
      </c>
      <c r="H91" s="30">
        <v>5.5143157999999999E-3</v>
      </c>
      <c r="I91" s="30">
        <v>35.604618000000002</v>
      </c>
      <c r="J91" s="30">
        <v>3.3446467E-3</v>
      </c>
      <c r="K91" s="30"/>
      <c r="L91" s="31"/>
      <c r="M91" s="31">
        <f>(G91-G88)/(I91-I88)</f>
        <v>3.2403237838309579E-3</v>
      </c>
      <c r="N91" s="31">
        <v>4.1185303000000002E-5</v>
      </c>
      <c r="O91" s="31"/>
      <c r="P91" s="39">
        <f>P89+(P95-P89)*2/6</f>
        <v>0.99991001518952272</v>
      </c>
      <c r="Q91" s="39">
        <f t="shared" si="4"/>
        <v>3.2400322039093849E-3</v>
      </c>
      <c r="R91" s="13"/>
      <c r="S91" s="13"/>
      <c r="T91" s="13"/>
    </row>
    <row r="92" spans="1:20" s="11" customFormat="1" x14ac:dyDescent="0.2">
      <c r="A92" s="11" t="s">
        <v>45</v>
      </c>
      <c r="B92" s="11" t="s">
        <v>28</v>
      </c>
      <c r="C92" s="13">
        <v>5</v>
      </c>
      <c r="D92" s="13">
        <v>5</v>
      </c>
      <c r="E92" s="13" t="s">
        <v>20</v>
      </c>
      <c r="F92" s="29" t="s">
        <v>48</v>
      </c>
      <c r="G92" s="30">
        <v>17.745027</v>
      </c>
      <c r="H92" s="30">
        <v>4.9846769000000003E-3</v>
      </c>
      <c r="I92" s="30">
        <v>17.644448000000001</v>
      </c>
      <c r="J92" s="30">
        <v>2.9930951999999999E-3</v>
      </c>
      <c r="K92" s="30"/>
      <c r="L92" s="31"/>
      <c r="M92" s="31">
        <f>(G92-G88)/(I92-I88)</f>
        <v>1.005616662949498</v>
      </c>
      <c r="N92" s="31">
        <v>3.0993749000000002E-5</v>
      </c>
      <c r="O92" s="31"/>
      <c r="P92" s="39">
        <f>P89+(P95-P89)*3/6</f>
        <v>0.99986502278428413</v>
      </c>
      <c r="Q92" s="39">
        <f t="shared" si="4"/>
        <v>1.0054809276122556</v>
      </c>
      <c r="R92" s="13"/>
      <c r="S92" s="13"/>
      <c r="T92" s="13"/>
    </row>
    <row r="93" spans="1:20" s="11" customFormat="1" x14ac:dyDescent="0.2">
      <c r="A93" s="11" t="s">
        <v>45</v>
      </c>
      <c r="B93" s="11" t="s">
        <v>28</v>
      </c>
      <c r="C93" s="13">
        <v>5</v>
      </c>
      <c r="D93" s="13">
        <v>6</v>
      </c>
      <c r="E93" s="13" t="s">
        <v>3</v>
      </c>
      <c r="F93" s="29" t="s">
        <v>48</v>
      </c>
      <c r="G93" s="30">
        <v>25.781192999999998</v>
      </c>
      <c r="H93" s="30">
        <v>8.6156632E-3</v>
      </c>
      <c r="I93" s="30">
        <v>12.113638999999999</v>
      </c>
      <c r="J93" s="30">
        <v>5.1222129E-3</v>
      </c>
      <c r="K93" s="30"/>
      <c r="L93" s="31"/>
      <c r="M93" s="31">
        <f>(G93-G88)/(I93-I88)</f>
        <v>2.1283129380834342</v>
      </c>
      <c r="N93" s="31">
        <v>5.5778939000000002E-5</v>
      </c>
      <c r="O93" s="31"/>
      <c r="P93" s="39">
        <f>P89+(P95-P89)*4/6</f>
        <v>0.99982003037904554</v>
      </c>
      <c r="Q93" s="39">
        <f t="shared" si="4"/>
        <v>2.1279299064106949</v>
      </c>
      <c r="R93" s="13"/>
      <c r="S93" s="13"/>
      <c r="T93" s="13"/>
    </row>
    <row r="94" spans="1:20" s="11" customFormat="1" x14ac:dyDescent="0.2">
      <c r="A94" s="11" t="s">
        <v>45</v>
      </c>
      <c r="B94" s="11" t="s">
        <v>28</v>
      </c>
      <c r="C94" s="13">
        <v>5</v>
      </c>
      <c r="D94" s="13">
        <v>7</v>
      </c>
      <c r="E94" s="13" t="s">
        <v>67</v>
      </c>
      <c r="F94" s="29" t="s">
        <v>48</v>
      </c>
      <c r="G94" s="30">
        <v>23.965817000000001</v>
      </c>
      <c r="H94" s="30">
        <v>4.6184985000000001E-3</v>
      </c>
      <c r="I94" s="30">
        <v>11.260548999999999</v>
      </c>
      <c r="J94" s="30">
        <v>2.7609408000000002E-3</v>
      </c>
      <c r="K94" s="30"/>
      <c r="L94" s="33"/>
      <c r="M94" s="31">
        <f>(G94-G88)/(I94-I88)</f>
        <v>2.1283366069433693</v>
      </c>
      <c r="N94" s="31">
        <v>5.3950531999999999E-5</v>
      </c>
      <c r="O94" s="31"/>
      <c r="P94" s="39">
        <f>P89+(P95-P89)*5/6</f>
        <v>0.99977503797380685</v>
      </c>
      <c r="Q94" s="39">
        <f t="shared" si="4"/>
        <v>2.1278578120278504</v>
      </c>
      <c r="R94" s="13"/>
      <c r="S94" s="13"/>
      <c r="T94" s="13"/>
    </row>
    <row r="95" spans="1:20" s="11" customFormat="1" x14ac:dyDescent="0.2">
      <c r="A95" s="11" t="s">
        <v>45</v>
      </c>
      <c r="B95" s="11" t="s">
        <v>28</v>
      </c>
      <c r="C95" s="13">
        <v>5</v>
      </c>
      <c r="D95" s="13">
        <v>8</v>
      </c>
      <c r="E95" s="13" t="s">
        <v>15</v>
      </c>
      <c r="F95" s="29" t="s">
        <v>48</v>
      </c>
      <c r="G95" s="30">
        <v>17.806894</v>
      </c>
      <c r="H95" s="30">
        <v>6.0612835000000004E-3</v>
      </c>
      <c r="I95" s="30">
        <v>17.960785000000001</v>
      </c>
      <c r="J95" s="30">
        <v>3.6321880000000002E-3</v>
      </c>
      <c r="K95" s="30"/>
      <c r="L95" s="18"/>
      <c r="M95" s="31">
        <f>(G95-G88)/(I95-I88)</f>
        <v>0.99134830685530795</v>
      </c>
      <c r="N95" s="31">
        <v>3.1082345000000002E-5</v>
      </c>
      <c r="O95" s="31"/>
      <c r="P95" s="39">
        <f>M89/M95</f>
        <v>0.99973004556856826</v>
      </c>
      <c r="Q95" s="39">
        <f t="shared" si="4"/>
        <v>0.99108068798677995</v>
      </c>
      <c r="R95" s="13"/>
      <c r="S95" s="13"/>
      <c r="T95" s="13"/>
    </row>
    <row r="96" spans="1:20" s="11" customFormat="1" x14ac:dyDescent="0.2">
      <c r="A96" s="11" t="s">
        <v>45</v>
      </c>
      <c r="B96" s="11" t="s">
        <v>28</v>
      </c>
      <c r="C96" s="13">
        <v>5</v>
      </c>
      <c r="D96" s="13">
        <v>9</v>
      </c>
      <c r="E96" s="13" t="s">
        <v>5</v>
      </c>
      <c r="F96" s="29" t="s">
        <v>48</v>
      </c>
      <c r="G96" s="30">
        <v>21.213484999999999</v>
      </c>
      <c r="H96" s="30">
        <v>4.0546903000000002E-3</v>
      </c>
      <c r="I96" s="30">
        <v>14.291741999999999</v>
      </c>
      <c r="J96" s="30">
        <v>2.4347923E-3</v>
      </c>
      <c r="K96" s="30"/>
      <c r="L96" s="33"/>
      <c r="M96" s="31">
        <f>(G96-G88)/(I96-I88)</f>
        <v>1.4842709857759595</v>
      </c>
      <c r="N96" s="31">
        <v>3.9666494000000001E-5</v>
      </c>
      <c r="O96" s="31"/>
      <c r="P96" s="39">
        <f>P95+(P101-P95)/6</f>
        <v>0.9996640527302233</v>
      </c>
      <c r="Q96" s="39">
        <f t="shared" si="4"/>
        <v>1.4837723489906793</v>
      </c>
      <c r="R96" s="13"/>
      <c r="S96" s="13"/>
      <c r="T96" s="13"/>
    </row>
    <row r="97" spans="1:20" s="11" customFormat="1" x14ac:dyDescent="0.2">
      <c r="A97" s="11" t="s">
        <v>45</v>
      </c>
      <c r="B97" s="11" t="s">
        <v>28</v>
      </c>
      <c r="C97" s="13">
        <v>5</v>
      </c>
      <c r="D97" s="13">
        <v>10</v>
      </c>
      <c r="E97" s="13" t="s">
        <v>6</v>
      </c>
      <c r="F97" s="29" t="s">
        <v>48</v>
      </c>
      <c r="G97" s="30">
        <v>23.939665999999999</v>
      </c>
      <c r="H97" s="30">
        <v>4.8829047999999998E-3</v>
      </c>
      <c r="I97" s="30">
        <v>11.499866000000001</v>
      </c>
      <c r="J97" s="30">
        <v>2.9156661E-3</v>
      </c>
      <c r="K97" s="30"/>
      <c r="L97" s="18"/>
      <c r="M97" s="31">
        <f>(G97-G88)/(I97-I88)</f>
        <v>2.0817641639976134</v>
      </c>
      <c r="N97" s="31">
        <v>8.2861798000000001E-5</v>
      </c>
      <c r="O97" s="31"/>
      <c r="P97" s="39">
        <f>P95+(P101-P95)*2/6</f>
        <v>0.99959805989187844</v>
      </c>
      <c r="Q97" s="39">
        <f t="shared" si="4"/>
        <v>2.0809274194844525</v>
      </c>
      <c r="R97" s="13"/>
      <c r="S97" s="13"/>
      <c r="T97" s="13"/>
    </row>
    <row r="98" spans="1:20" s="11" customFormat="1" x14ac:dyDescent="0.2">
      <c r="A98" s="11" t="s">
        <v>45</v>
      </c>
      <c r="B98" s="11" t="s">
        <v>28</v>
      </c>
      <c r="C98" s="13">
        <v>5</v>
      </c>
      <c r="D98" s="13">
        <v>11</v>
      </c>
      <c r="E98" s="13" t="s">
        <v>7</v>
      </c>
      <c r="F98" s="29" t="s">
        <v>48</v>
      </c>
      <c r="G98" s="30">
        <v>27.551876</v>
      </c>
      <c r="H98" s="30">
        <v>3.9603423999999996E-3</v>
      </c>
      <c r="I98" s="30">
        <v>5.8907198000000003</v>
      </c>
      <c r="J98" s="30">
        <v>2.3622420000000001E-3</v>
      </c>
      <c r="K98" s="30"/>
      <c r="L98" s="33"/>
      <c r="M98" s="31">
        <f>(G98-G88)/(I98-I88)</f>
        <v>4.6779694555559272</v>
      </c>
      <c r="N98" s="31">
        <v>1.200093E-4</v>
      </c>
      <c r="O98" s="31"/>
      <c r="P98" s="39">
        <f>P95+(P101-P95)*3/6</f>
        <v>0.99953206705353348</v>
      </c>
      <c r="Q98" s="39">
        <f t="shared" si="4"/>
        <v>4.675780479525109</v>
      </c>
      <c r="R98" s="13"/>
      <c r="S98" s="13"/>
      <c r="T98" s="13"/>
    </row>
    <row r="99" spans="1:20" x14ac:dyDescent="0.2">
      <c r="A99" s="11" t="s">
        <v>45</v>
      </c>
      <c r="B99" s="11" t="s">
        <v>28</v>
      </c>
      <c r="C99" s="13">
        <v>5</v>
      </c>
      <c r="D99" s="13">
        <v>12</v>
      </c>
      <c r="E99" s="13" t="s">
        <v>8</v>
      </c>
      <c r="F99" s="29" t="s">
        <v>48</v>
      </c>
      <c r="G99" s="30">
        <v>30.080572</v>
      </c>
      <c r="H99" s="30">
        <v>4.9274859000000004E-3</v>
      </c>
      <c r="I99" s="30">
        <v>3.4041060999999999</v>
      </c>
      <c r="J99" s="30">
        <v>2.9223957000000002E-3</v>
      </c>
      <c r="K99" s="30"/>
      <c r="L99" s="18"/>
      <c r="M99" s="31">
        <f>(G99-G88)/(I99-I88)</f>
        <v>8.8400118892829038</v>
      </c>
      <c r="N99" s="31">
        <v>2.2515752000000001E-4</v>
      </c>
      <c r="O99" s="31"/>
      <c r="P99" s="39">
        <f>P95+(P101-P95)*4/6</f>
        <v>0.99946607421518852</v>
      </c>
      <c r="Q99" s="39">
        <f t="shared" si="4"/>
        <v>8.8352919789971764</v>
      </c>
    </row>
    <row r="100" spans="1:20" x14ac:dyDescent="0.2">
      <c r="A100" s="11" t="s">
        <v>45</v>
      </c>
      <c r="B100" s="11" t="s">
        <v>28</v>
      </c>
      <c r="C100" s="13">
        <v>5</v>
      </c>
      <c r="D100" s="13">
        <v>13</v>
      </c>
      <c r="E100" s="13" t="s">
        <v>9</v>
      </c>
      <c r="F100" s="29" t="s">
        <v>48</v>
      </c>
      <c r="G100" s="30">
        <v>32.805442999999997</v>
      </c>
      <c r="H100" s="30">
        <v>5.5255002999999997E-3</v>
      </c>
      <c r="I100" s="30">
        <v>0.72454103999999997</v>
      </c>
      <c r="J100" s="30">
        <v>3.2800494999999999E-3</v>
      </c>
      <c r="K100" s="30"/>
      <c r="L100" s="18"/>
      <c r="M100" s="31">
        <f>(G100-G88)/(I100-I88)</f>
        <v>45.379032368339146</v>
      </c>
      <c r="N100" s="31">
        <v>2.2654531000000002E-3</v>
      </c>
      <c r="O100" s="31"/>
      <c r="P100" s="39">
        <f>P95+(P101-P95)*5/6</f>
        <v>0.99940008137684366</v>
      </c>
      <c r="Q100" s="39">
        <f t="shared" si="4"/>
        <v>45.351808641720567</v>
      </c>
    </row>
    <row r="101" spans="1:20" x14ac:dyDescent="0.2">
      <c r="A101" s="11" t="s">
        <v>45</v>
      </c>
      <c r="B101" s="11" t="s">
        <v>28</v>
      </c>
      <c r="C101" s="13">
        <v>5</v>
      </c>
      <c r="D101" s="13">
        <v>14</v>
      </c>
      <c r="E101" s="13" t="s">
        <v>14</v>
      </c>
      <c r="F101" s="29" t="s">
        <v>48</v>
      </c>
      <c r="G101" s="30">
        <v>17.027439000000001</v>
      </c>
      <c r="H101" s="30">
        <v>5.8051991000000001E-3</v>
      </c>
      <c r="I101" s="30">
        <v>17.167725999999998</v>
      </c>
      <c r="J101" s="30">
        <v>3.4795883000000001E-3</v>
      </c>
      <c r="K101" s="30"/>
      <c r="L101" s="18"/>
      <c r="M101" s="31">
        <f>(G101-G88)/(I101-I88)</f>
        <v>0.99174109975194669</v>
      </c>
      <c r="N101" s="31">
        <v>2.9301573E-5</v>
      </c>
      <c r="O101" s="31"/>
      <c r="P101" s="39">
        <f>M89/M101</f>
        <v>0.9993340885384987</v>
      </c>
      <c r="Q101" s="39">
        <f t="shared" si="4"/>
        <v>0.99108068798677995</v>
      </c>
    </row>
    <row r="102" spans="1:20" x14ac:dyDescent="0.2">
      <c r="A102" s="11" t="s">
        <v>45</v>
      </c>
      <c r="B102" s="11" t="s">
        <v>28</v>
      </c>
      <c r="C102" s="13">
        <v>5</v>
      </c>
      <c r="D102" s="13">
        <v>15</v>
      </c>
      <c r="E102" s="13" t="s">
        <v>10</v>
      </c>
      <c r="F102" s="29" t="s">
        <v>48</v>
      </c>
      <c r="G102" s="30">
        <v>14.442641999999999</v>
      </c>
      <c r="H102" s="30">
        <v>3.5571942000000001E-3</v>
      </c>
      <c r="I102" s="30">
        <v>19.473828000000001</v>
      </c>
      <c r="J102" s="30">
        <v>2.1529904000000002E-3</v>
      </c>
      <c r="K102" s="30"/>
      <c r="L102" s="18"/>
      <c r="M102" s="31">
        <f>(G102-G88)/(I102-I88)</f>
        <v>0.74154498832833105</v>
      </c>
      <c r="N102" s="31">
        <v>1.6886634000000002E-5</v>
      </c>
      <c r="O102" s="31"/>
      <c r="P102" s="39">
        <f>P101+(P107-P101)/6</f>
        <v>0.99933215384779683</v>
      </c>
      <c r="Q102" s="39">
        <f t="shared" si="4"/>
        <v>0.74104975036119047</v>
      </c>
    </row>
    <row r="103" spans="1:20" x14ac:dyDescent="0.2">
      <c r="A103" s="11" t="s">
        <v>45</v>
      </c>
      <c r="B103" s="11" t="s">
        <v>28</v>
      </c>
      <c r="C103" s="13">
        <v>5</v>
      </c>
      <c r="D103" s="13">
        <v>16</v>
      </c>
      <c r="E103" s="13" t="s">
        <v>11</v>
      </c>
      <c r="F103" s="29" t="s">
        <v>48</v>
      </c>
      <c r="G103" s="30">
        <v>11.420692000000001</v>
      </c>
      <c r="H103" s="30">
        <v>5.4951805000000003E-3</v>
      </c>
      <c r="I103" s="30">
        <v>23.088912000000001</v>
      </c>
      <c r="J103" s="30">
        <v>3.3105473000000002E-3</v>
      </c>
      <c r="K103" s="30"/>
      <c r="L103" s="18"/>
      <c r="M103" s="31">
        <f>(G103-G88)/(I103-I88)</f>
        <v>0.49453833258115482</v>
      </c>
      <c r="N103" s="31">
        <v>1.0216207E-5</v>
      </c>
      <c r="O103" s="31"/>
      <c r="P103" s="39">
        <f>P101+(P107-P101)*2/6</f>
        <v>0.99933021915709486</v>
      </c>
      <c r="Q103" s="39">
        <f t="shared" si="4"/>
        <v>0.49420710027990972</v>
      </c>
    </row>
    <row r="104" spans="1:20" x14ac:dyDescent="0.2">
      <c r="A104" s="11" t="s">
        <v>45</v>
      </c>
      <c r="B104" s="11" t="s">
        <v>28</v>
      </c>
      <c r="C104" s="13">
        <v>5</v>
      </c>
      <c r="D104" s="13">
        <v>17</v>
      </c>
      <c r="E104" s="13" t="s">
        <v>12</v>
      </c>
      <c r="F104" s="29" t="s">
        <v>48</v>
      </c>
      <c r="G104" s="30">
        <v>5.7340568999999997</v>
      </c>
      <c r="H104" s="30">
        <v>3.7270547999999999E-3</v>
      </c>
      <c r="I104" s="30">
        <v>27.150721999999998</v>
      </c>
      <c r="J104" s="30">
        <v>2.273214E-3</v>
      </c>
      <c r="K104" s="30"/>
      <c r="L104" s="18"/>
      <c r="M104" s="31">
        <f>(G104-G88)/(I104-I88)</f>
        <v>0.2110897024523018</v>
      </c>
      <c r="N104" s="31">
        <v>4.1191124000000002E-6</v>
      </c>
      <c r="O104" s="31"/>
      <c r="P104" s="39">
        <f>P101+(P107-P101)*3/6</f>
        <v>0.99932828446639288</v>
      </c>
      <c r="Q104" s="39">
        <f t="shared" si="4"/>
        <v>0.21094791022018008</v>
      </c>
    </row>
    <row r="105" spans="1:20" x14ac:dyDescent="0.2">
      <c r="A105" s="11" t="s">
        <v>45</v>
      </c>
      <c r="B105" s="11" t="s">
        <v>28</v>
      </c>
      <c r="C105" s="13">
        <v>5</v>
      </c>
      <c r="D105" s="13">
        <v>18</v>
      </c>
      <c r="E105" s="13" t="s">
        <v>18</v>
      </c>
      <c r="F105" s="29" t="s">
        <v>48</v>
      </c>
      <c r="G105" s="30">
        <v>3.4644859000000001</v>
      </c>
      <c r="H105" s="30">
        <v>3.7013742E-3</v>
      </c>
      <c r="I105" s="30">
        <v>31.811997000000002</v>
      </c>
      <c r="J105" s="30">
        <v>2.2605398000000001E-3</v>
      </c>
      <c r="K105" s="30"/>
      <c r="L105" s="18"/>
      <c r="M105" s="31">
        <f>(G105-G88)/(I105-I88)</f>
        <v>0.10881096042405908</v>
      </c>
      <c r="N105" s="31">
        <v>2.5245259000000001E-6</v>
      </c>
      <c r="O105" s="31"/>
      <c r="P105" s="39">
        <f>P101+(P107-P101)*4/6</f>
        <v>0.99932634977569101</v>
      </c>
      <c r="Q105" s="39">
        <f t="shared" si="4"/>
        <v>0.10873765989616213</v>
      </c>
    </row>
    <row r="106" spans="1:20" x14ac:dyDescent="0.2">
      <c r="A106" s="11" t="s">
        <v>45</v>
      </c>
      <c r="B106" s="11" t="s">
        <v>28</v>
      </c>
      <c r="C106" s="13">
        <v>5</v>
      </c>
      <c r="D106" s="13">
        <v>19</v>
      </c>
      <c r="E106" s="13" t="s">
        <v>19</v>
      </c>
      <c r="F106" s="29" t="s">
        <v>48</v>
      </c>
      <c r="G106" s="30">
        <v>0.74849566000000001</v>
      </c>
      <c r="H106" s="30">
        <v>3.9638138000000003E-3</v>
      </c>
      <c r="I106" s="30">
        <v>33.242061</v>
      </c>
      <c r="J106" s="30">
        <v>2.4229839E-3</v>
      </c>
      <c r="K106" s="30"/>
      <c r="L106" s="18"/>
      <c r="M106" s="31">
        <f>(G106-G88)/(I106-I88)</f>
        <v>2.2422126098679229E-2</v>
      </c>
      <c r="N106" s="31">
        <v>2.6933469000000001E-5</v>
      </c>
      <c r="O106" s="31"/>
      <c r="P106" s="39">
        <f>P101+(P107-P101)*5/6</f>
        <v>0.99932441508498915</v>
      </c>
      <c r="Q106" s="39">
        <f t="shared" si="4"/>
        <v>2.2406978048524491E-2</v>
      </c>
    </row>
    <row r="107" spans="1:20" x14ac:dyDescent="0.2">
      <c r="A107" s="11" t="s">
        <v>45</v>
      </c>
      <c r="B107" s="11" t="s">
        <v>28</v>
      </c>
      <c r="C107" s="13">
        <v>5</v>
      </c>
      <c r="D107" s="13">
        <v>20</v>
      </c>
      <c r="E107" s="13" t="s">
        <v>21</v>
      </c>
      <c r="F107" s="29" t="s">
        <v>48</v>
      </c>
      <c r="G107" s="30">
        <v>16.992494000000001</v>
      </c>
      <c r="H107" s="30">
        <v>5.7623967999999998E-3</v>
      </c>
      <c r="I107" s="30">
        <v>17.132290999999999</v>
      </c>
      <c r="J107" s="30">
        <v>3.4526863000000001E-3</v>
      </c>
      <c r="K107" s="30"/>
      <c r="L107" s="18"/>
      <c r="M107" s="31">
        <f>(G107-G88)/(I107-I88)</f>
        <v>0.99175261983073237</v>
      </c>
      <c r="N107" s="31">
        <f>N101</f>
        <v>2.9301573E-5</v>
      </c>
      <c r="O107" s="31"/>
      <c r="P107" s="39">
        <f>M89/M107</f>
        <v>0.99932248039428717</v>
      </c>
      <c r="Q107" s="39">
        <f t="shared" si="4"/>
        <v>0.99108068798677995</v>
      </c>
    </row>
    <row r="108" spans="1:20" x14ac:dyDescent="0.2">
      <c r="A108" s="11" t="s">
        <v>45</v>
      </c>
      <c r="B108" s="11" t="s">
        <v>28</v>
      </c>
      <c r="C108" s="13">
        <v>5</v>
      </c>
      <c r="D108" s="13">
        <v>21</v>
      </c>
      <c r="E108" s="13" t="s">
        <v>17</v>
      </c>
      <c r="F108" s="29" t="s">
        <v>48</v>
      </c>
      <c r="G108" s="30">
        <v>2.7560485999999999E-3</v>
      </c>
      <c r="H108" s="30">
        <v>5.6087128999999999E-3</v>
      </c>
      <c r="I108" s="30">
        <v>1.6017016000000001E-3</v>
      </c>
      <c r="J108" s="30">
        <v>3.3425108999999998E-3</v>
      </c>
      <c r="K108" s="30"/>
      <c r="L108" s="18"/>
      <c r="M108" s="18"/>
      <c r="N108" s="31"/>
      <c r="O108" s="31"/>
      <c r="P108" s="38"/>
      <c r="Q108" s="38"/>
    </row>
    <row r="109" spans="1:20" x14ac:dyDescent="0.2">
      <c r="A109" s="11" t="s">
        <v>26</v>
      </c>
      <c r="B109" s="11" t="s">
        <v>29</v>
      </c>
      <c r="C109" s="13">
        <v>6</v>
      </c>
      <c r="D109" s="13">
        <v>1</v>
      </c>
      <c r="E109" s="13" t="s">
        <v>16</v>
      </c>
      <c r="F109" s="29" t="s">
        <v>48</v>
      </c>
      <c r="G109" s="30">
        <v>8.8885310000000003E-4</v>
      </c>
      <c r="H109" s="11"/>
      <c r="I109" s="30">
        <v>5.7190037000000001E-4</v>
      </c>
      <c r="J109" s="11"/>
      <c r="K109" s="11"/>
      <c r="L109" s="11"/>
      <c r="M109" s="18"/>
      <c r="N109" s="18"/>
      <c r="O109" s="18"/>
      <c r="P109" s="38"/>
      <c r="Q109" s="38"/>
    </row>
    <row r="110" spans="1:20" x14ac:dyDescent="0.2">
      <c r="A110" s="11" t="s">
        <v>26</v>
      </c>
      <c r="B110" s="11" t="s">
        <v>29</v>
      </c>
      <c r="C110" s="13">
        <v>6</v>
      </c>
      <c r="D110" s="13">
        <v>2</v>
      </c>
      <c r="E110" s="13" t="s">
        <v>13</v>
      </c>
      <c r="F110" s="29" t="s">
        <v>48</v>
      </c>
      <c r="G110" s="30">
        <v>16.267150999999998</v>
      </c>
      <c r="H110" s="11"/>
      <c r="I110" s="30">
        <v>16.766086999999999</v>
      </c>
      <c r="J110" s="11"/>
      <c r="K110" s="11"/>
      <c r="L110" s="11"/>
      <c r="M110" s="31">
        <f>(G110-G109)/(I110-I109)</f>
        <v>0.97022143669531402</v>
      </c>
      <c r="N110" s="31">
        <v>6.4932150000000005E-5</v>
      </c>
      <c r="O110" s="31"/>
      <c r="P110" s="39">
        <v>1</v>
      </c>
      <c r="Q110" s="39">
        <f t="shared" ref="Q110:Q121" si="5">P110*M110</f>
        <v>0.97022143669531402</v>
      </c>
    </row>
    <row r="111" spans="1:20" x14ac:dyDescent="0.2">
      <c r="A111" s="11" t="s">
        <v>26</v>
      </c>
      <c r="B111" s="11" t="s">
        <v>29</v>
      </c>
      <c r="C111" s="13">
        <v>6</v>
      </c>
      <c r="D111" s="13">
        <v>3</v>
      </c>
      <c r="E111" s="13" t="s">
        <v>1</v>
      </c>
      <c r="F111" s="29" t="s">
        <v>48</v>
      </c>
      <c r="G111" s="30">
        <v>32.942999</v>
      </c>
      <c r="H111" s="11"/>
      <c r="I111" s="30">
        <v>5.2424786000000001E-2</v>
      </c>
      <c r="J111" s="11"/>
      <c r="K111" s="11"/>
      <c r="L111" s="11"/>
      <c r="M111" s="32">
        <f>(G111-G109)/(I111-I109)</f>
        <v>635.29945820104979</v>
      </c>
      <c r="N111" s="32">
        <v>12.156444</v>
      </c>
      <c r="O111" s="32"/>
      <c r="P111" s="39">
        <f>P110+(P116-P110)/6</f>
        <v>1.0000360460564259</v>
      </c>
      <c r="Q111" s="39">
        <f t="shared" si="5"/>
        <v>635.32235824116742</v>
      </c>
    </row>
    <row r="112" spans="1:20" x14ac:dyDescent="0.2">
      <c r="A112" s="11" t="s">
        <v>26</v>
      </c>
      <c r="B112" s="11" t="s">
        <v>29</v>
      </c>
      <c r="C112" s="13">
        <v>6</v>
      </c>
      <c r="D112" s="13">
        <v>4</v>
      </c>
      <c r="E112" s="13" t="s">
        <v>2</v>
      </c>
      <c r="F112" s="29" t="s">
        <v>48</v>
      </c>
      <c r="G112" s="30">
        <v>0.12313049</v>
      </c>
      <c r="H112" s="11"/>
      <c r="I112" s="30">
        <v>37.627878000000003</v>
      </c>
      <c r="J112" s="11"/>
      <c r="K112" s="11"/>
      <c r="L112" s="11"/>
      <c r="M112" s="31">
        <f>(G112-G109)/(I112-I109)</f>
        <v>3.2487480388930104E-3</v>
      </c>
      <c r="N112" s="31">
        <v>1.5204903000000001E-6</v>
      </c>
      <c r="O112" s="31"/>
      <c r="P112" s="39">
        <f>P110+(P116-P110)*2/6</f>
        <v>1.0000720921128516</v>
      </c>
      <c r="Q112" s="39">
        <f t="shared" si="5"/>
        <v>3.2489822480032569E-3</v>
      </c>
    </row>
    <row r="113" spans="1:17" x14ac:dyDescent="0.2">
      <c r="A113" s="11" t="s">
        <v>26</v>
      </c>
      <c r="B113" s="11" t="s">
        <v>29</v>
      </c>
      <c r="C113" s="13">
        <v>6</v>
      </c>
      <c r="D113" s="13">
        <v>5</v>
      </c>
      <c r="E113" s="13" t="s">
        <v>5</v>
      </c>
      <c r="F113" s="29" t="s">
        <v>48</v>
      </c>
      <c r="G113" s="30">
        <v>16.142720000000001</v>
      </c>
      <c r="H113" s="11"/>
      <c r="I113" s="30">
        <v>16.503079</v>
      </c>
      <c r="J113" s="11"/>
      <c r="K113" s="11"/>
      <c r="L113" s="11"/>
      <c r="M113" s="31">
        <f>(G113-G109)/(I113-I109)</f>
        <v>0.97814417224288996</v>
      </c>
      <c r="N113" s="31">
        <v>3.8850312000000003E-5</v>
      </c>
      <c r="O113" s="31"/>
      <c r="P113" s="39">
        <f>P110+(P116-P110)*3/6</f>
        <v>1.0001081381692776</v>
      </c>
      <c r="Q113" s="39">
        <f t="shared" si="5"/>
        <v>0.97824994696296586</v>
      </c>
    </row>
    <row r="114" spans="1:17" x14ac:dyDescent="0.2">
      <c r="A114" s="11" t="s">
        <v>26</v>
      </c>
      <c r="B114" s="11" t="s">
        <v>29</v>
      </c>
      <c r="C114" s="13">
        <v>6</v>
      </c>
      <c r="D114" s="13">
        <v>6</v>
      </c>
      <c r="E114" s="13" t="s">
        <v>3</v>
      </c>
      <c r="F114" s="29" t="s">
        <v>48</v>
      </c>
      <c r="G114" s="30">
        <v>22.634954</v>
      </c>
      <c r="H114" s="11"/>
      <c r="I114" s="30">
        <v>10.641887000000001</v>
      </c>
      <c r="J114" s="11"/>
      <c r="K114" s="11"/>
      <c r="L114" s="11"/>
      <c r="M114" s="31">
        <f>(G114-G109)/(I114-I109)</f>
        <v>2.1269988657404748</v>
      </c>
      <c r="N114" s="31">
        <v>9.0782360999999993E-5</v>
      </c>
      <c r="O114" s="31"/>
      <c r="P114" s="39">
        <f>P110+(P116-P110)*4/6</f>
        <v>1.0001441842257035</v>
      </c>
      <c r="Q114" s="39">
        <f t="shared" si="5"/>
        <v>2.1273055454250036</v>
      </c>
    </row>
    <row r="115" spans="1:17" x14ac:dyDescent="0.2">
      <c r="A115" s="11" t="s">
        <v>26</v>
      </c>
      <c r="B115" s="11" t="s">
        <v>29</v>
      </c>
      <c r="C115" s="13">
        <v>6</v>
      </c>
      <c r="D115" s="13">
        <v>7</v>
      </c>
      <c r="E115" s="13" t="s">
        <v>67</v>
      </c>
      <c r="F115" s="29" t="s">
        <v>48</v>
      </c>
      <c r="G115" s="30">
        <v>21.780911</v>
      </c>
      <c r="H115" s="11"/>
      <c r="I115" s="30">
        <v>10.241604000000001</v>
      </c>
      <c r="J115" s="11"/>
      <c r="K115" s="11"/>
      <c r="L115" s="11"/>
      <c r="M115" s="31">
        <f>(G115-G109)/(I115-I109)</f>
        <v>2.1267409314815926</v>
      </c>
      <c r="N115" s="31">
        <v>6.7794002999999997E-5</v>
      </c>
      <c r="O115" s="31"/>
      <c r="P115" s="39">
        <f>P110+(P116-P110)*5/6</f>
        <v>1.0001802302821292</v>
      </c>
      <c r="Q115" s="39">
        <f t="shared" si="5"/>
        <v>2.1271242345996892</v>
      </c>
    </row>
    <row r="116" spans="1:17" x14ac:dyDescent="0.2">
      <c r="A116" s="11" t="s">
        <v>26</v>
      </c>
      <c r="B116" s="11" t="s">
        <v>29</v>
      </c>
      <c r="C116" s="13">
        <v>6</v>
      </c>
      <c r="D116" s="13">
        <v>8</v>
      </c>
      <c r="E116" s="13" t="s">
        <v>15</v>
      </c>
      <c r="F116" s="29" t="s">
        <v>48</v>
      </c>
      <c r="G116" s="30">
        <v>15.855254</v>
      </c>
      <c r="H116" s="11"/>
      <c r="I116" s="30">
        <v>16.345082000000001</v>
      </c>
      <c r="J116" s="11"/>
      <c r="K116" s="11"/>
      <c r="L116" s="11"/>
      <c r="M116" s="31">
        <f>(G116-G109)/(I116-I109)</f>
        <v>0.97001164612813362</v>
      </c>
      <c r="N116" s="31">
        <v>3.3757916000000001E-5</v>
      </c>
      <c r="O116" s="31"/>
      <c r="P116" s="39">
        <f>M110/M116</f>
        <v>1.0002162763385551</v>
      </c>
      <c r="Q116" s="39">
        <f t="shared" si="5"/>
        <v>0.97022143669531402</v>
      </c>
    </row>
    <row r="117" spans="1:17" x14ac:dyDescent="0.2">
      <c r="A117" s="11" t="s">
        <v>26</v>
      </c>
      <c r="B117" s="11" t="s">
        <v>29</v>
      </c>
      <c r="C117" s="13">
        <v>6</v>
      </c>
      <c r="D117" s="13">
        <v>9</v>
      </c>
      <c r="E117" s="13" t="s">
        <v>6</v>
      </c>
      <c r="F117" s="29" t="s">
        <v>48</v>
      </c>
      <c r="G117" s="30">
        <v>16.076014000000001</v>
      </c>
      <c r="H117" s="11"/>
      <c r="I117" s="30">
        <v>16.387965999999999</v>
      </c>
      <c r="J117" s="11"/>
      <c r="K117" s="11"/>
      <c r="L117" s="11"/>
      <c r="M117" s="31">
        <f>(G117-G109)/(I117-I109)</f>
        <v>0.98094456319098056</v>
      </c>
      <c r="N117" s="31">
        <v>2.6162806999999999E-5</v>
      </c>
      <c r="O117" s="31"/>
      <c r="P117" s="39">
        <f>P116+(P121-P116)/5</f>
        <v>1.0002254031368187</v>
      </c>
      <c r="Q117" s="39">
        <f t="shared" si="5"/>
        <v>0.98116567117256914</v>
      </c>
    </row>
    <row r="118" spans="1:17" x14ac:dyDescent="0.2">
      <c r="A118" s="11" t="s">
        <v>26</v>
      </c>
      <c r="B118" s="11" t="s">
        <v>29</v>
      </c>
      <c r="C118" s="13">
        <v>6</v>
      </c>
      <c r="D118" s="13">
        <v>10</v>
      </c>
      <c r="E118" s="13" t="s">
        <v>7</v>
      </c>
      <c r="F118" s="29" t="s">
        <v>48</v>
      </c>
      <c r="G118" s="30">
        <v>21.856947999999999</v>
      </c>
      <c r="H118" s="11"/>
      <c r="I118" s="30">
        <v>9.6564928999999999</v>
      </c>
      <c r="J118" s="11"/>
      <c r="K118" s="11"/>
      <c r="L118" s="11"/>
      <c r="M118" s="31">
        <f>(G118-G109)/(I118-I109)</f>
        <v>2.2634877758152214</v>
      </c>
      <c r="N118" s="31">
        <v>1.0361193000000001E-4</v>
      </c>
      <c r="O118" s="31"/>
      <c r="P118" s="39">
        <f>P116+(P121-P116)*2/5</f>
        <v>1.0002345299350823</v>
      </c>
      <c r="Q118" s="39">
        <f t="shared" si="5"/>
        <v>2.2640186314563429</v>
      </c>
    </row>
    <row r="119" spans="1:17" x14ac:dyDescent="0.2">
      <c r="A119" s="11" t="s">
        <v>26</v>
      </c>
      <c r="B119" s="11" t="s">
        <v>29</v>
      </c>
      <c r="C119" s="13">
        <v>6</v>
      </c>
      <c r="D119" s="13">
        <v>11</v>
      </c>
      <c r="E119" s="13" t="s">
        <v>8</v>
      </c>
      <c r="F119" s="29" t="s">
        <v>48</v>
      </c>
      <c r="G119" s="30">
        <v>22.163042000000001</v>
      </c>
      <c r="H119" s="11"/>
      <c r="I119" s="30">
        <v>9.7746554999999997</v>
      </c>
      <c r="J119" s="11"/>
      <c r="K119" s="11"/>
      <c r="L119" s="11"/>
      <c r="M119" s="31">
        <f>(G119-G109)/(I119-I109)</f>
        <v>2.26744051460118</v>
      </c>
      <c r="N119" s="31">
        <v>7.2046331E-5</v>
      </c>
      <c r="O119" s="31"/>
      <c r="P119" s="39">
        <f>P116+(P121-P116)*3/5</f>
        <v>1.0002436567333461</v>
      </c>
      <c r="Q119" s="39">
        <f t="shared" si="5"/>
        <v>2.2679929917500243</v>
      </c>
    </row>
    <row r="120" spans="1:17" x14ac:dyDescent="0.2">
      <c r="A120" s="11" t="s">
        <v>26</v>
      </c>
      <c r="B120" s="11" t="s">
        <v>29</v>
      </c>
      <c r="C120" s="13">
        <v>6</v>
      </c>
      <c r="D120" s="13">
        <v>12</v>
      </c>
      <c r="E120" s="13" t="s">
        <v>9</v>
      </c>
      <c r="F120" s="29" t="s">
        <v>48</v>
      </c>
      <c r="G120" s="30">
        <v>21.699102</v>
      </c>
      <c r="I120" s="30">
        <v>9.5224811000000003</v>
      </c>
      <c r="M120" s="31">
        <f>(G120-G109)/(I120-I109)</f>
        <v>2.2787670720219788</v>
      </c>
      <c r="N120" s="31">
        <v>8.8213983000000006E-5</v>
      </c>
      <c r="O120" s="31"/>
      <c r="P120" s="39">
        <f>P116+(P121-P116)*4/5</f>
        <v>1.0002527835316097</v>
      </c>
      <c r="Q120" s="39">
        <f t="shared" si="5"/>
        <v>2.2793431068101606</v>
      </c>
    </row>
    <row r="121" spans="1:17" x14ac:dyDescent="0.2">
      <c r="A121" s="11" t="s">
        <v>26</v>
      </c>
      <c r="B121" s="11" t="s">
        <v>29</v>
      </c>
      <c r="C121" s="13">
        <v>6</v>
      </c>
      <c r="D121" s="13">
        <v>13</v>
      </c>
      <c r="E121" s="13" t="s">
        <v>14</v>
      </c>
      <c r="F121" s="29" t="s">
        <v>48</v>
      </c>
      <c r="G121" s="30">
        <v>15.724880000000001</v>
      </c>
      <c r="I121" s="30">
        <v>16.211417000000001</v>
      </c>
      <c r="M121" s="31">
        <f>(G121-G109)/(I121-I109)</f>
        <v>0.96996739221565254</v>
      </c>
      <c r="N121" s="31">
        <v>1.3148599000000001E-4</v>
      </c>
      <c r="O121" s="31"/>
      <c r="P121" s="39">
        <f>M110/M121</f>
        <v>1.0002619103298733</v>
      </c>
      <c r="Q121" s="39">
        <f t="shared" si="5"/>
        <v>0.97022143669531413</v>
      </c>
    </row>
    <row r="122" spans="1:17" x14ac:dyDescent="0.2">
      <c r="A122" s="11" t="s">
        <v>26</v>
      </c>
      <c r="B122" s="11" t="s">
        <v>29</v>
      </c>
      <c r="C122" s="13">
        <v>6</v>
      </c>
      <c r="D122" s="13">
        <v>14</v>
      </c>
      <c r="E122" s="13" t="s">
        <v>17</v>
      </c>
      <c r="F122" s="29" t="s">
        <v>48</v>
      </c>
      <c r="G122" s="30">
        <v>8.5127233000000001E-4</v>
      </c>
      <c r="I122" s="30">
        <v>5.5952651999999995E-4</v>
      </c>
      <c r="M122" s="18"/>
      <c r="N122" s="31"/>
      <c r="O122" s="31"/>
      <c r="P122" s="38"/>
      <c r="Q122" s="38"/>
    </row>
    <row r="123" spans="1:17" x14ac:dyDescent="0.2">
      <c r="A123" s="11" t="s">
        <v>63</v>
      </c>
      <c r="B123" s="11" t="s">
        <v>29</v>
      </c>
      <c r="C123" s="13">
        <v>7</v>
      </c>
      <c r="D123" s="13">
        <v>1</v>
      </c>
      <c r="E123" s="13" t="s">
        <v>16</v>
      </c>
      <c r="F123" s="35" t="s">
        <v>22</v>
      </c>
      <c r="G123" s="30">
        <v>7.2008342E-4</v>
      </c>
      <c r="H123" s="11"/>
      <c r="I123" s="30">
        <v>4.4213359000000002E-4</v>
      </c>
      <c r="J123" s="11"/>
      <c r="K123" s="11"/>
      <c r="L123" s="11"/>
      <c r="M123" s="18"/>
      <c r="N123" s="18"/>
      <c r="O123" s="18"/>
      <c r="P123" s="38"/>
      <c r="Q123" s="38"/>
    </row>
    <row r="124" spans="1:17" x14ac:dyDescent="0.2">
      <c r="A124" s="11" t="s">
        <v>63</v>
      </c>
      <c r="B124" s="11" t="s">
        <v>29</v>
      </c>
      <c r="C124" s="13">
        <v>7</v>
      </c>
      <c r="D124" s="13">
        <v>2</v>
      </c>
      <c r="E124" s="13" t="s">
        <v>13</v>
      </c>
      <c r="F124" s="35" t="s">
        <v>22</v>
      </c>
      <c r="G124" s="30">
        <v>13.984242999999999</v>
      </c>
      <c r="H124" s="11"/>
      <c r="I124" s="30">
        <v>14.409958</v>
      </c>
      <c r="J124" s="11"/>
      <c r="K124" s="11"/>
      <c r="L124" s="11"/>
      <c r="M124" s="31">
        <f>(G124-G123)/(I124-I123)</f>
        <v>0.97043669240664554</v>
      </c>
      <c r="N124" s="31">
        <v>3.5102921000000003E-5</v>
      </c>
      <c r="O124" s="31"/>
      <c r="P124" s="39">
        <v>1</v>
      </c>
      <c r="Q124" s="39">
        <f t="shared" ref="Q124:Q135" si="6">P124*M124</f>
        <v>0.97043669240664554</v>
      </c>
    </row>
    <row r="125" spans="1:17" x14ac:dyDescent="0.2">
      <c r="A125" s="11" t="s">
        <v>63</v>
      </c>
      <c r="B125" s="11" t="s">
        <v>29</v>
      </c>
      <c r="C125" s="13">
        <v>7</v>
      </c>
      <c r="D125" s="13">
        <v>3</v>
      </c>
      <c r="E125" s="13" t="s">
        <v>1</v>
      </c>
      <c r="F125" s="35" t="s">
        <v>22</v>
      </c>
      <c r="G125" s="30">
        <v>28.003202999999999</v>
      </c>
      <c r="H125" s="11"/>
      <c r="I125" s="30">
        <v>4.3970040000000002E-2</v>
      </c>
      <c r="J125" s="11"/>
      <c r="K125" s="11"/>
      <c r="L125" s="11"/>
      <c r="M125" s="32">
        <f>(G125-G123)/(I125-I123)</f>
        <v>643.32253090276754</v>
      </c>
      <c r="N125" s="32">
        <v>0.66456799</v>
      </c>
      <c r="O125" s="32"/>
      <c r="P125" s="39">
        <f>P124+(P130-P124)/6</f>
        <v>1.000016406569163</v>
      </c>
      <c r="Q125" s="39">
        <f t="shared" si="6"/>
        <v>643.33308561836498</v>
      </c>
    </row>
    <row r="126" spans="1:17" x14ac:dyDescent="0.2">
      <c r="A126" s="11" t="s">
        <v>63</v>
      </c>
      <c r="B126" s="11" t="s">
        <v>29</v>
      </c>
      <c r="C126" s="13">
        <v>7</v>
      </c>
      <c r="D126" s="13">
        <v>4</v>
      </c>
      <c r="E126" s="13" t="s">
        <v>2</v>
      </c>
      <c r="F126" s="35" t="s">
        <v>22</v>
      </c>
      <c r="G126" s="30">
        <v>0.10458547</v>
      </c>
      <c r="H126" s="11"/>
      <c r="I126" s="30">
        <v>31.963505999999999</v>
      </c>
      <c r="J126" s="11"/>
      <c r="K126" s="11"/>
      <c r="L126" s="11"/>
      <c r="M126" s="31">
        <f>(G126-G123)/(I126-I123)</f>
        <v>3.2495441305034648E-3</v>
      </c>
      <c r="N126" s="31">
        <v>2.8183498999999999E-6</v>
      </c>
      <c r="O126" s="31"/>
      <c r="P126" s="39">
        <f>P124+(P130-P124)*2/6</f>
        <v>1.000032813138326</v>
      </c>
      <c r="Q126" s="39">
        <f t="shared" si="6"/>
        <v>3.2496507582445155E-3</v>
      </c>
    </row>
    <row r="127" spans="1:17" x14ac:dyDescent="0.2">
      <c r="A127" s="11" t="s">
        <v>63</v>
      </c>
      <c r="B127" s="11" t="s">
        <v>29</v>
      </c>
      <c r="C127" s="13">
        <v>7</v>
      </c>
      <c r="D127" s="13">
        <v>5</v>
      </c>
      <c r="E127" s="13" t="s">
        <v>5</v>
      </c>
      <c r="F127" s="35" t="s">
        <v>22</v>
      </c>
      <c r="G127" s="30">
        <v>13.850319000000001</v>
      </c>
      <c r="H127" s="11"/>
      <c r="I127" s="30">
        <v>14.155386</v>
      </c>
      <c r="J127" s="11"/>
      <c r="K127" s="11"/>
      <c r="L127" s="11"/>
      <c r="M127" s="31">
        <f>(G127-G123)/(I127-I123)</f>
        <v>0.97842838850427449</v>
      </c>
      <c r="N127" s="31">
        <v>2.7282357000000001E-5</v>
      </c>
      <c r="O127" s="31"/>
      <c r="P127" s="39">
        <f>P124+(P130-P124)*3/6</f>
        <v>1.0000492197074891</v>
      </c>
      <c r="Q127" s="39">
        <f t="shared" si="6"/>
        <v>0.97847654646335569</v>
      </c>
    </row>
    <row r="128" spans="1:17" x14ac:dyDescent="0.2">
      <c r="A128" s="11" t="s">
        <v>63</v>
      </c>
      <c r="B128" s="11" t="s">
        <v>29</v>
      </c>
      <c r="C128" s="13">
        <v>7</v>
      </c>
      <c r="D128" s="13">
        <v>6</v>
      </c>
      <c r="E128" s="13" t="s">
        <v>3</v>
      </c>
      <c r="F128" s="35" t="s">
        <v>22</v>
      </c>
      <c r="G128" s="30">
        <v>19.308485000000001</v>
      </c>
      <c r="H128" s="11"/>
      <c r="I128" s="30">
        <v>9.0755573999999992</v>
      </c>
      <c r="J128" s="11"/>
      <c r="K128" s="11"/>
      <c r="L128" s="11"/>
      <c r="M128" s="31">
        <f>(G128-G123)/(I128-I123)</f>
        <v>2.1275503781251595</v>
      </c>
      <c r="N128" s="31">
        <v>4.4662892E-5</v>
      </c>
      <c r="O128" s="31"/>
      <c r="P128" s="39">
        <f>P124+(P130-P124)*4/6</f>
        <v>1.0000656262766521</v>
      </c>
      <c r="Q128" s="39">
        <f t="shared" si="6"/>
        <v>2.1276900013348654</v>
      </c>
    </row>
    <row r="129" spans="1:17" x14ac:dyDescent="0.2">
      <c r="A129" s="11" t="s">
        <v>63</v>
      </c>
      <c r="B129" s="11" t="s">
        <v>29</v>
      </c>
      <c r="C129" s="13">
        <v>7</v>
      </c>
      <c r="D129" s="13">
        <v>7</v>
      </c>
      <c r="E129" s="13" t="s">
        <v>67</v>
      </c>
      <c r="F129" s="35" t="s">
        <v>22</v>
      </c>
      <c r="G129" s="30">
        <v>18.719535</v>
      </c>
      <c r="H129" s="11"/>
      <c r="I129" s="30">
        <v>8.7987774999999999</v>
      </c>
      <c r="J129" s="11"/>
      <c r="K129" s="11"/>
      <c r="L129" s="11"/>
      <c r="M129" s="31">
        <f>(G129-G123)/(I129-I123)</f>
        <v>2.1275405104520209</v>
      </c>
      <c r="N129" s="31">
        <v>3.5582961999999997E-5</v>
      </c>
      <c r="O129" s="31"/>
      <c r="P129" s="39">
        <f>P124+(P130-P124)*5/6</f>
        <v>1.0000820328458151</v>
      </c>
      <c r="Q129" s="39">
        <f t="shared" si="6"/>
        <v>2.1277150386546801</v>
      </c>
    </row>
    <row r="130" spans="1:17" x14ac:dyDescent="0.2">
      <c r="A130" s="11" t="s">
        <v>63</v>
      </c>
      <c r="B130" s="11" t="s">
        <v>29</v>
      </c>
      <c r="C130" s="13">
        <v>7</v>
      </c>
      <c r="D130" s="13">
        <v>8</v>
      </c>
      <c r="E130" s="13" t="s">
        <v>15</v>
      </c>
      <c r="F130" s="35" t="s">
        <v>22</v>
      </c>
      <c r="G130" s="30">
        <v>13.643090000000001</v>
      </c>
      <c r="H130" s="11"/>
      <c r="I130" s="30">
        <v>14.059796</v>
      </c>
      <c r="J130" s="11"/>
      <c r="K130" s="11"/>
      <c r="L130" s="11"/>
      <c r="M130" s="31">
        <f>(G130-G123)/(I130-I123)</f>
        <v>0.97034117258928665</v>
      </c>
      <c r="N130" s="31">
        <v>3.2002575000000003E-5</v>
      </c>
      <c r="O130" s="31"/>
      <c r="P130" s="39">
        <f>M124/M130</f>
        <v>1.0000984394149781</v>
      </c>
      <c r="Q130" s="39">
        <f t="shared" si="6"/>
        <v>0.97043669240664554</v>
      </c>
    </row>
    <row r="131" spans="1:17" x14ac:dyDescent="0.2">
      <c r="A131" s="11" t="s">
        <v>63</v>
      </c>
      <c r="B131" s="11" t="s">
        <v>29</v>
      </c>
      <c r="C131" s="13">
        <v>7</v>
      </c>
      <c r="D131" s="13">
        <v>9</v>
      </c>
      <c r="E131" s="13" t="s">
        <v>6</v>
      </c>
      <c r="F131" s="35" t="s">
        <v>22</v>
      </c>
      <c r="G131" s="30">
        <v>13.811268999999999</v>
      </c>
      <c r="H131" s="11"/>
      <c r="I131" s="30">
        <v>14.074223</v>
      </c>
      <c r="J131" s="11"/>
      <c r="K131" s="11"/>
      <c r="L131" s="11"/>
      <c r="M131" s="31">
        <f>(G131-G123)/(I131-I123)</f>
        <v>0.98129628759118603</v>
      </c>
      <c r="N131" s="31">
        <v>2.0228405000000001E-5</v>
      </c>
      <c r="O131" s="31"/>
      <c r="P131" s="39">
        <f>P130+(P135-P130)/5</f>
        <v>1.0001201787918292</v>
      </c>
      <c r="Q131" s="39">
        <f t="shared" si="6"/>
        <v>0.98141421859345523</v>
      </c>
    </row>
    <row r="132" spans="1:17" x14ac:dyDescent="0.2">
      <c r="A132" s="11" t="s">
        <v>63</v>
      </c>
      <c r="B132" s="11" t="s">
        <v>29</v>
      </c>
      <c r="C132" s="13">
        <v>7</v>
      </c>
      <c r="D132" s="13">
        <v>10</v>
      </c>
      <c r="E132" s="13" t="s">
        <v>7</v>
      </c>
      <c r="F132" s="35" t="s">
        <v>22</v>
      </c>
      <c r="G132" s="30">
        <v>18.863765000000001</v>
      </c>
      <c r="H132" s="11"/>
      <c r="I132" s="30">
        <v>8.3311434999999996</v>
      </c>
      <c r="J132" s="11"/>
      <c r="K132" s="11"/>
      <c r="L132" s="11"/>
      <c r="M132" s="31">
        <f>(G132-G123)/(I132-I123)</f>
        <v>2.2642805313652441</v>
      </c>
      <c r="N132" s="31">
        <v>4.0042748E-5</v>
      </c>
      <c r="O132" s="31"/>
      <c r="P132" s="39">
        <f>P130+(P135-P130)*2/5</f>
        <v>1.0001419181686804</v>
      </c>
      <c r="Q132" s="39">
        <f t="shared" si="6"/>
        <v>2.264601873911634</v>
      </c>
    </row>
    <row r="133" spans="1:17" x14ac:dyDescent="0.2">
      <c r="A133" s="11" t="s">
        <v>63</v>
      </c>
      <c r="B133" s="11" t="s">
        <v>29</v>
      </c>
      <c r="C133" s="13">
        <v>7</v>
      </c>
      <c r="D133" s="13">
        <v>11</v>
      </c>
      <c r="E133" s="13" t="s">
        <v>8</v>
      </c>
      <c r="F133" s="35" t="s">
        <v>22</v>
      </c>
      <c r="G133" s="30">
        <v>19.107710999999998</v>
      </c>
      <c r="H133" s="11"/>
      <c r="I133" s="30">
        <v>8.4243430999999998</v>
      </c>
      <c r="J133" s="11"/>
      <c r="K133" s="11"/>
      <c r="L133" s="11"/>
      <c r="M133" s="31">
        <f>(G133-G123)/(I133-I123)</f>
        <v>2.268187979983197</v>
      </c>
      <c r="N133" s="31">
        <v>4.0728264000000003E-5</v>
      </c>
      <c r="O133" s="31"/>
      <c r="P133" s="39">
        <f>P130+(P135-P130)*3/5</f>
        <v>1.0001636575455317</v>
      </c>
      <c r="Q133" s="39">
        <f t="shared" si="6"/>
        <v>2.2685591860608056</v>
      </c>
    </row>
    <row r="134" spans="1:17" x14ac:dyDescent="0.2">
      <c r="A134" s="11" t="s">
        <v>63</v>
      </c>
      <c r="B134" s="11" t="s">
        <v>29</v>
      </c>
      <c r="C134" s="13">
        <v>7</v>
      </c>
      <c r="D134" s="13">
        <v>12</v>
      </c>
      <c r="E134" s="13" t="s">
        <v>9</v>
      </c>
      <c r="F134" s="35" t="s">
        <v>22</v>
      </c>
      <c r="G134" s="30">
        <v>18.542666000000001</v>
      </c>
      <c r="I134" s="30">
        <v>8.1345308000000003</v>
      </c>
      <c r="M134" s="31">
        <f>(G134-G123)/(I134-I123)</f>
        <v>2.2795357509624408</v>
      </c>
      <c r="N134" s="31">
        <v>3.3895234E-5</v>
      </c>
      <c r="O134" s="31"/>
      <c r="P134" s="39">
        <f>P130+(P135-P130)*4/5</f>
        <v>1.0001853969223828</v>
      </c>
      <c r="Q134" s="39">
        <f t="shared" si="6"/>
        <v>2.2799583698751307</v>
      </c>
    </row>
    <row r="135" spans="1:17" x14ac:dyDescent="0.2">
      <c r="A135" s="11" t="s">
        <v>63</v>
      </c>
      <c r="B135" s="11" t="s">
        <v>29</v>
      </c>
      <c r="C135" s="13">
        <v>7</v>
      </c>
      <c r="D135" s="13">
        <v>13</v>
      </c>
      <c r="E135" s="13" t="s">
        <v>14</v>
      </c>
      <c r="F135" s="35" t="s">
        <v>22</v>
      </c>
      <c r="G135" s="30">
        <v>13.435378</v>
      </c>
      <c r="I135" s="30">
        <v>13.847239999999999</v>
      </c>
      <c r="M135" s="31">
        <f>(G135-G123)/(I135-I123)</f>
        <v>0.9702357213699363</v>
      </c>
      <c r="N135" s="31">
        <v>2.4911435999999998E-5</v>
      </c>
      <c r="O135" s="31"/>
      <c r="P135" s="39">
        <f>M124/M135</f>
        <v>1.000207136299234</v>
      </c>
      <c r="Q135" s="39">
        <f t="shared" si="6"/>
        <v>0.97043669240664543</v>
      </c>
    </row>
    <row r="136" spans="1:17" x14ac:dyDescent="0.2">
      <c r="A136" s="11" t="s">
        <v>63</v>
      </c>
      <c r="B136" s="11" t="s">
        <v>29</v>
      </c>
      <c r="C136" s="13">
        <v>7</v>
      </c>
      <c r="D136" s="13">
        <v>14</v>
      </c>
      <c r="E136" s="13" t="s">
        <v>17</v>
      </c>
      <c r="F136" s="35" t="s">
        <v>22</v>
      </c>
      <c r="G136" s="30">
        <v>7.8058741E-4</v>
      </c>
      <c r="I136" s="30">
        <v>4.8546853000000002E-4</v>
      </c>
      <c r="M136" s="18"/>
      <c r="N136" s="31"/>
      <c r="O136" s="31"/>
      <c r="P136" s="38"/>
      <c r="Q136" s="38"/>
    </row>
    <row r="137" spans="1:17" x14ac:dyDescent="0.2">
      <c r="A137" s="11" t="s">
        <v>64</v>
      </c>
      <c r="B137" s="11" t="s">
        <v>29</v>
      </c>
      <c r="C137" s="13">
        <v>8</v>
      </c>
      <c r="D137" s="13">
        <v>1</v>
      </c>
      <c r="E137" s="13" t="s">
        <v>16</v>
      </c>
      <c r="F137" s="35" t="s">
        <v>22</v>
      </c>
      <c r="G137" s="30">
        <v>7.5180959000000001E-4</v>
      </c>
      <c r="H137" s="11"/>
      <c r="I137" s="30">
        <v>4.4940782000000001E-4</v>
      </c>
      <c r="J137" s="11"/>
      <c r="K137" s="11"/>
      <c r="L137" s="11"/>
      <c r="M137" s="18"/>
      <c r="N137" s="18"/>
      <c r="O137" s="18"/>
      <c r="P137" s="38"/>
      <c r="Q137" s="38"/>
    </row>
    <row r="138" spans="1:17" x14ac:dyDescent="0.2">
      <c r="A138" s="11" t="s">
        <v>64</v>
      </c>
      <c r="B138" s="11" t="s">
        <v>29</v>
      </c>
      <c r="C138" s="13">
        <v>8</v>
      </c>
      <c r="D138" s="13">
        <v>2</v>
      </c>
      <c r="E138" s="13" t="s">
        <v>13</v>
      </c>
      <c r="F138" s="35" t="s">
        <v>22</v>
      </c>
      <c r="G138" s="30">
        <v>14.095017</v>
      </c>
      <c r="H138" s="11"/>
      <c r="I138" s="30">
        <v>14.568372999999999</v>
      </c>
      <c r="J138" s="11"/>
      <c r="K138" s="11"/>
      <c r="L138" s="11"/>
      <c r="M138" s="31">
        <f>(G138-G137)/(I138-I137)</f>
        <v>0.96748621045594607</v>
      </c>
      <c r="N138" s="31">
        <v>4.8400387999999999E-5</v>
      </c>
      <c r="O138" s="31"/>
      <c r="P138" s="39">
        <v>1</v>
      </c>
      <c r="Q138" s="39">
        <f t="shared" ref="Q138:Q149" si="7">P138*M138</f>
        <v>0.96748621045594607</v>
      </c>
    </row>
    <row r="139" spans="1:17" x14ac:dyDescent="0.2">
      <c r="A139" s="11" t="s">
        <v>64</v>
      </c>
      <c r="B139" s="11" t="s">
        <v>29</v>
      </c>
      <c r="C139" s="13">
        <v>8</v>
      </c>
      <c r="D139" s="13">
        <v>3</v>
      </c>
      <c r="E139" s="13" t="s">
        <v>9</v>
      </c>
      <c r="F139" s="35" t="s">
        <v>22</v>
      </c>
      <c r="G139" s="30">
        <v>19.481905999999999</v>
      </c>
      <c r="I139" s="30">
        <v>8.5713948000000002</v>
      </c>
      <c r="M139" s="31">
        <f>(G139-G137)/(I139-I137)</f>
        <v>2.2729294493212273</v>
      </c>
      <c r="N139" s="31">
        <v>6.3403133E-5</v>
      </c>
      <c r="O139" s="31"/>
      <c r="P139" s="39">
        <f>P138+(P144-P138)/6</f>
        <v>0.9999789114499239</v>
      </c>
      <c r="Q139" s="39">
        <f t="shared" si="7"/>
        <v>2.2728815165347158</v>
      </c>
    </row>
    <row r="140" spans="1:17" x14ac:dyDescent="0.2">
      <c r="A140" s="11" t="s">
        <v>64</v>
      </c>
      <c r="B140" s="11" t="s">
        <v>29</v>
      </c>
      <c r="C140" s="13">
        <v>8</v>
      </c>
      <c r="D140" s="13">
        <v>4</v>
      </c>
      <c r="E140" s="13" t="s">
        <v>8</v>
      </c>
      <c r="F140" s="35" t="s">
        <v>22</v>
      </c>
      <c r="G140" s="30">
        <v>19.867571000000002</v>
      </c>
      <c r="H140" s="11"/>
      <c r="I140" s="30">
        <v>8.7843470000000003</v>
      </c>
      <c r="J140" s="11"/>
      <c r="K140" s="11"/>
      <c r="L140" s="11"/>
      <c r="M140" s="31">
        <f>(G140-G137)/(I140-I137)</f>
        <v>2.2617316495238677</v>
      </c>
      <c r="N140" s="31">
        <v>9.4617463999999995E-5</v>
      </c>
      <c r="O140" s="31"/>
      <c r="P140" s="39">
        <f>P138+(P144-P138)*2/6</f>
        <v>0.9999578228998478</v>
      </c>
      <c r="Q140" s="39">
        <f t="shared" si="7"/>
        <v>2.2616362562415682</v>
      </c>
    </row>
    <row r="141" spans="1:17" x14ac:dyDescent="0.2">
      <c r="A141" s="11" t="s">
        <v>64</v>
      </c>
      <c r="B141" s="11" t="s">
        <v>29</v>
      </c>
      <c r="C141" s="13">
        <v>8</v>
      </c>
      <c r="D141" s="13">
        <v>5</v>
      </c>
      <c r="E141" s="13" t="s">
        <v>7</v>
      </c>
      <c r="F141" s="35" t="s">
        <v>22</v>
      </c>
      <c r="G141" s="30">
        <v>19.619751000000001</v>
      </c>
      <c r="H141" s="11"/>
      <c r="I141" s="30">
        <v>8.6893293000000007</v>
      </c>
      <c r="J141" s="11"/>
      <c r="K141" s="11"/>
      <c r="L141" s="11"/>
      <c r="M141" s="31">
        <f>(G141-G137)/(I141-I137)</f>
        <v>2.2579434212305221</v>
      </c>
      <c r="N141" s="31">
        <v>8.7766634000000001E-5</v>
      </c>
      <c r="O141" s="31"/>
      <c r="P141" s="39">
        <f>P138+(P144-P138)*3/6</f>
        <v>0.99993673434977171</v>
      </c>
      <c r="Q141" s="39">
        <f t="shared" si="7"/>
        <v>2.2578005709717992</v>
      </c>
    </row>
    <row r="142" spans="1:17" x14ac:dyDescent="0.2">
      <c r="A142" s="11" t="s">
        <v>64</v>
      </c>
      <c r="B142" s="11" t="s">
        <v>29</v>
      </c>
      <c r="C142" s="13">
        <v>8</v>
      </c>
      <c r="D142" s="13">
        <v>6</v>
      </c>
      <c r="E142" s="13" t="s">
        <v>6</v>
      </c>
      <c r="F142" s="35" t="s">
        <v>22</v>
      </c>
      <c r="G142" s="30">
        <v>14.377094</v>
      </c>
      <c r="H142" s="11"/>
      <c r="I142" s="30">
        <v>14.691734</v>
      </c>
      <c r="J142" s="11"/>
      <c r="K142" s="11"/>
      <c r="L142" s="11"/>
      <c r="M142" s="31">
        <f>(G142-G137)/(I142-I137)</f>
        <v>0.97856263692981338</v>
      </c>
      <c r="N142" s="31">
        <v>3.3208491999999997E-5</v>
      </c>
      <c r="O142" s="31"/>
      <c r="P142" s="39">
        <f>P138+(P144-P138)*4/6</f>
        <v>0.99991564579969561</v>
      </c>
      <c r="Q142" s="39">
        <f t="shared" si="7"/>
        <v>0.97848009106112743</v>
      </c>
    </row>
    <row r="143" spans="1:17" x14ac:dyDescent="0.2">
      <c r="A143" s="11" t="s">
        <v>64</v>
      </c>
      <c r="B143" s="11" t="s">
        <v>29</v>
      </c>
      <c r="C143" s="13">
        <v>8</v>
      </c>
      <c r="D143" s="13">
        <v>7</v>
      </c>
      <c r="E143" s="13" t="s">
        <v>67</v>
      </c>
      <c r="F143" s="35" t="s">
        <v>22</v>
      </c>
      <c r="G143" s="30">
        <v>19.416498000000001</v>
      </c>
      <c r="H143" s="11"/>
      <c r="I143" s="30">
        <v>9.1519732000000005</v>
      </c>
      <c r="J143" s="11"/>
      <c r="K143" s="11"/>
      <c r="L143" s="11"/>
      <c r="M143" s="31">
        <f>(G143-G137)/(I143-I137)</f>
        <v>2.1215861567229712</v>
      </c>
      <c r="N143" s="31">
        <v>8.2113461000000006E-5</v>
      </c>
      <c r="O143" s="31"/>
      <c r="P143" s="39">
        <f>P138+(P144-P138)*5/6</f>
        <v>0.99989455724961951</v>
      </c>
      <c r="Q143" s="39">
        <f t="shared" si="7"/>
        <v>2.1213624508434372</v>
      </c>
    </row>
    <row r="144" spans="1:17" x14ac:dyDescent="0.2">
      <c r="A144" s="11" t="s">
        <v>64</v>
      </c>
      <c r="B144" s="11" t="s">
        <v>29</v>
      </c>
      <c r="C144" s="13">
        <v>8</v>
      </c>
      <c r="D144" s="13">
        <v>8</v>
      </c>
      <c r="E144" s="13" t="s">
        <v>15</v>
      </c>
      <c r="F144" s="35" t="s">
        <v>22</v>
      </c>
      <c r="G144" s="30">
        <v>14.246748</v>
      </c>
      <c r="H144" s="11"/>
      <c r="I144" s="30">
        <v>14.72334</v>
      </c>
      <c r="J144" s="11"/>
      <c r="K144" s="11"/>
      <c r="L144" s="11"/>
      <c r="M144" s="31">
        <f>(G144-G137)/(I144-I137)</f>
        <v>0.96760864323590778</v>
      </c>
      <c r="N144" s="31">
        <v>8.2557431999999998E-5</v>
      </c>
      <c r="O144" s="31"/>
      <c r="P144" s="39">
        <f>M138/M144</f>
        <v>0.99987346869954341</v>
      </c>
      <c r="Q144" s="39">
        <f t="shared" si="7"/>
        <v>0.96748621045594607</v>
      </c>
    </row>
    <row r="145" spans="1:17" x14ac:dyDescent="0.2">
      <c r="A145" s="11" t="s">
        <v>64</v>
      </c>
      <c r="B145" s="11" t="s">
        <v>29</v>
      </c>
      <c r="C145" s="13">
        <v>8</v>
      </c>
      <c r="D145" s="13">
        <v>9</v>
      </c>
      <c r="E145" s="13" t="s">
        <v>3</v>
      </c>
      <c r="F145" s="35" t="s">
        <v>22</v>
      </c>
      <c r="G145" s="30">
        <v>20.068019</v>
      </c>
      <c r="H145" s="11"/>
      <c r="I145" s="30">
        <v>9.4583803</v>
      </c>
      <c r="J145" s="11"/>
      <c r="K145" s="11"/>
      <c r="L145" s="11"/>
      <c r="M145" s="31">
        <f>(G145-G137)/(I145-I137)</f>
        <v>2.1217396721519717</v>
      </c>
      <c r="N145" s="31">
        <v>3.7823683000000002E-5</v>
      </c>
      <c r="O145" s="31"/>
      <c r="P145" s="39">
        <f>P144+(P149-P144)/5</f>
        <v>0.99984176050516815</v>
      </c>
      <c r="Q145" s="39">
        <f t="shared" si="7"/>
        <v>2.1214039291380855</v>
      </c>
    </row>
    <row r="146" spans="1:17" x14ac:dyDescent="0.2">
      <c r="A146" s="11" t="s">
        <v>64</v>
      </c>
      <c r="B146" s="11" t="s">
        <v>29</v>
      </c>
      <c r="C146" s="13">
        <v>8</v>
      </c>
      <c r="D146" s="13">
        <v>10</v>
      </c>
      <c r="E146" s="13" t="s">
        <v>5</v>
      </c>
      <c r="F146" s="35" t="s">
        <v>22</v>
      </c>
      <c r="G146" s="30">
        <v>14.277198</v>
      </c>
      <c r="H146" s="11"/>
      <c r="I146" s="30">
        <v>14.632011</v>
      </c>
      <c r="J146" s="11"/>
      <c r="K146" s="11"/>
      <c r="L146" s="11"/>
      <c r="M146" s="31">
        <f>(G146-G137)/(I146-I137)</f>
        <v>0.97572949411224874</v>
      </c>
      <c r="N146" s="31">
        <v>2.8444573000000002E-5</v>
      </c>
      <c r="O146" s="31"/>
      <c r="P146" s="39">
        <f>P144+(P149-P144)*2/5</f>
        <v>0.99981005231079279</v>
      </c>
      <c r="Q146" s="39">
        <f t="shared" si="7"/>
        <v>0.97554415654955084</v>
      </c>
    </row>
    <row r="147" spans="1:17" x14ac:dyDescent="0.2">
      <c r="A147" s="11" t="s">
        <v>64</v>
      </c>
      <c r="B147" s="11" t="s">
        <v>29</v>
      </c>
      <c r="C147" s="13">
        <v>8</v>
      </c>
      <c r="D147" s="13">
        <v>11</v>
      </c>
      <c r="E147" s="13" t="s">
        <v>2</v>
      </c>
      <c r="F147" s="35" t="s">
        <v>22</v>
      </c>
      <c r="G147" s="30">
        <v>0.10721899</v>
      </c>
      <c r="H147" s="11"/>
      <c r="I147" s="30">
        <v>32.847031999999999</v>
      </c>
      <c r="J147" s="11"/>
      <c r="K147" s="11"/>
      <c r="L147" s="11"/>
      <c r="M147" s="31">
        <f>(G147-G137)/(I147-I137)</f>
        <v>3.2413472577006333E-3</v>
      </c>
      <c r="N147" s="31">
        <v>3.9378492000000004E-6</v>
      </c>
      <c r="O147" s="31"/>
      <c r="P147" s="39">
        <f>P144+(P149-P144)*3/5</f>
        <v>0.99977834411641753</v>
      </c>
      <c r="Q147" s="39">
        <f t="shared" si="7"/>
        <v>3.2406287940102301E-3</v>
      </c>
    </row>
    <row r="148" spans="1:17" x14ac:dyDescent="0.2">
      <c r="A148" s="11" t="s">
        <v>64</v>
      </c>
      <c r="B148" s="11" t="s">
        <v>29</v>
      </c>
      <c r="C148" s="13">
        <v>8</v>
      </c>
      <c r="D148" s="13">
        <v>12</v>
      </c>
      <c r="E148" s="13" t="s">
        <v>1</v>
      </c>
      <c r="F148" s="35" t="s">
        <v>22</v>
      </c>
      <c r="G148" s="30">
        <v>28.490649000000001</v>
      </c>
      <c r="H148" s="11"/>
      <c r="I148" s="30">
        <v>4.4889546000000002E-2</v>
      </c>
      <c r="J148" s="11"/>
      <c r="K148" s="11"/>
      <c r="L148" s="11"/>
      <c r="M148" s="32">
        <f>(G148-G137)/(I148-I137)</f>
        <v>641.08480209973095</v>
      </c>
      <c r="N148" s="31">
        <v>2.3998168999999998</v>
      </c>
      <c r="O148" s="31"/>
      <c r="P148" s="39">
        <f>P144+(P149-P144)*4/5</f>
        <v>0.99974663592204216</v>
      </c>
      <c r="Q148" s="39">
        <f t="shared" si="7"/>
        <v>640.92237423995414</v>
      </c>
    </row>
    <row r="149" spans="1:17" x14ac:dyDescent="0.2">
      <c r="A149" s="11" t="s">
        <v>64</v>
      </c>
      <c r="B149" s="11" t="s">
        <v>29</v>
      </c>
      <c r="C149" s="13">
        <v>8</v>
      </c>
      <c r="D149" s="13">
        <v>13</v>
      </c>
      <c r="E149" s="13" t="s">
        <v>14</v>
      </c>
      <c r="F149" s="35" t="s">
        <v>22</v>
      </c>
      <c r="G149" s="30">
        <v>14.154902999999999</v>
      </c>
      <c r="I149" s="30">
        <v>14.626101</v>
      </c>
      <c r="M149" s="31">
        <f>(G149-G137)/(I149-I137)</f>
        <v>0.96776209259475987</v>
      </c>
      <c r="N149" s="31">
        <v>5.9702074000000001E-5</v>
      </c>
      <c r="O149" s="31"/>
      <c r="P149" s="39">
        <f>M138/M149</f>
        <v>0.9997149277276669</v>
      </c>
      <c r="Q149" s="39">
        <f t="shared" si="7"/>
        <v>0.96748621045594607</v>
      </c>
    </row>
    <row r="150" spans="1:17" x14ac:dyDescent="0.2">
      <c r="A150" s="11" t="s">
        <v>64</v>
      </c>
      <c r="B150" s="11" t="s">
        <v>29</v>
      </c>
      <c r="C150" s="13">
        <v>8</v>
      </c>
      <c r="D150" s="13">
        <v>14</v>
      </c>
      <c r="E150" s="13" t="s">
        <v>17</v>
      </c>
      <c r="F150" s="35" t="s">
        <v>22</v>
      </c>
      <c r="G150" s="30">
        <v>7.9797562000000005E-4</v>
      </c>
      <c r="I150" s="30">
        <v>5.0571405000000001E-4</v>
      </c>
      <c r="M150" s="18"/>
      <c r="N150" s="31"/>
      <c r="O150" s="31"/>
      <c r="P150" s="38"/>
      <c r="Q150" s="38"/>
    </row>
    <row r="151" spans="1:17" x14ac:dyDescent="0.2">
      <c r="A151" s="11" t="s">
        <v>65</v>
      </c>
      <c r="B151" s="11" t="s">
        <v>29</v>
      </c>
      <c r="C151" s="13">
        <v>9</v>
      </c>
      <c r="D151" s="13">
        <v>1</v>
      </c>
      <c r="E151" s="13" t="s">
        <v>16</v>
      </c>
      <c r="F151" s="35" t="s">
        <v>22</v>
      </c>
      <c r="G151" s="30">
        <v>9.8309446999999997E-4</v>
      </c>
      <c r="H151" s="11"/>
      <c r="I151" s="30">
        <v>5.9995014999999997E-4</v>
      </c>
      <c r="J151" s="11"/>
      <c r="K151" s="11"/>
      <c r="L151" s="11"/>
      <c r="M151" s="18"/>
      <c r="N151" s="18"/>
      <c r="O151" s="18"/>
      <c r="P151" s="38"/>
      <c r="Q151" s="38"/>
    </row>
    <row r="152" spans="1:17" x14ac:dyDescent="0.2">
      <c r="A152" s="11" t="s">
        <v>65</v>
      </c>
      <c r="B152" s="11" t="s">
        <v>29</v>
      </c>
      <c r="C152" s="13">
        <v>9</v>
      </c>
      <c r="D152" s="13">
        <v>2</v>
      </c>
      <c r="E152" s="13" t="s">
        <v>13</v>
      </c>
      <c r="F152" s="35" t="s">
        <v>22</v>
      </c>
      <c r="G152" s="30">
        <v>14.955819</v>
      </c>
      <c r="H152" s="11"/>
      <c r="I152" s="30">
        <v>15.44842</v>
      </c>
      <c r="J152" s="11"/>
      <c r="K152" s="11"/>
      <c r="L152" s="11"/>
      <c r="M152" s="31">
        <f>(G152-G151)/(I152-I151)</f>
        <v>0.96808713833219551</v>
      </c>
      <c r="N152" s="31">
        <v>2.3731019999999998E-5</v>
      </c>
      <c r="O152" s="31"/>
      <c r="P152" s="39">
        <v>1</v>
      </c>
      <c r="Q152" s="39">
        <f t="shared" ref="Q152:Q163" si="8">P152*M152</f>
        <v>0.96808713833219551</v>
      </c>
    </row>
    <row r="153" spans="1:17" x14ac:dyDescent="0.2">
      <c r="A153" s="11" t="s">
        <v>65</v>
      </c>
      <c r="B153" s="11" t="s">
        <v>29</v>
      </c>
      <c r="C153" s="13">
        <v>9</v>
      </c>
      <c r="D153" s="13">
        <v>3</v>
      </c>
      <c r="E153" s="13" t="s">
        <v>9</v>
      </c>
      <c r="F153" s="35" t="s">
        <v>22</v>
      </c>
      <c r="G153" s="30">
        <v>20.645571</v>
      </c>
      <c r="I153" s="30">
        <v>9.0773670000000006</v>
      </c>
      <c r="M153" s="31">
        <f>(G153-G151)/(I153-I151)</f>
        <v>2.2744428486650614</v>
      </c>
      <c r="N153" s="31">
        <v>6.2104600999999998E-5</v>
      </c>
      <c r="O153" s="31"/>
      <c r="P153" s="39">
        <f>P152+(P158-P152)/6</f>
        <v>0.99996981752496816</v>
      </c>
      <c r="Q153" s="39">
        <f t="shared" si="8"/>
        <v>2.2743742003505703</v>
      </c>
    </row>
    <row r="154" spans="1:17" x14ac:dyDescent="0.2">
      <c r="A154" s="11" t="s">
        <v>65</v>
      </c>
      <c r="B154" s="11" t="s">
        <v>29</v>
      </c>
      <c r="C154" s="13">
        <v>9</v>
      </c>
      <c r="D154" s="13">
        <v>4</v>
      </c>
      <c r="E154" s="13" t="s">
        <v>8</v>
      </c>
      <c r="F154" s="35" t="s">
        <v>22</v>
      </c>
      <c r="G154" s="30">
        <v>21.226293999999999</v>
      </c>
      <c r="H154" s="11"/>
      <c r="I154" s="30">
        <v>9.3795540000000006</v>
      </c>
      <c r="J154" s="11"/>
      <c r="K154" s="11"/>
      <c r="L154" s="11"/>
      <c r="M154" s="31">
        <f>(G154-G151)/(I154-I151)</f>
        <v>2.2630786751609535</v>
      </c>
      <c r="N154" s="31">
        <v>4.1896873999999997E-5</v>
      </c>
      <c r="O154" s="31"/>
      <c r="P154" s="39">
        <f>P152+(P158-P152)*2/6</f>
        <v>0.99993963504993644</v>
      </c>
      <c r="Q154" s="39">
        <f t="shared" si="8"/>
        <v>2.2629420645297373</v>
      </c>
    </row>
    <row r="155" spans="1:17" x14ac:dyDescent="0.2">
      <c r="A155" s="11" t="s">
        <v>65</v>
      </c>
      <c r="B155" s="11" t="s">
        <v>29</v>
      </c>
      <c r="C155" s="13">
        <v>9</v>
      </c>
      <c r="D155" s="13">
        <v>5</v>
      </c>
      <c r="E155" s="13" t="s">
        <v>7</v>
      </c>
      <c r="F155" s="35" t="s">
        <v>22</v>
      </c>
      <c r="G155" s="30">
        <v>20.777609000000002</v>
      </c>
      <c r="H155" s="11"/>
      <c r="I155" s="30">
        <v>9.1965506000000001</v>
      </c>
      <c r="J155" s="11"/>
      <c r="K155" s="11"/>
      <c r="L155" s="11"/>
      <c r="M155" s="31">
        <f>(G155-G151)/(I155-I151)</f>
        <v>2.2593233366110876</v>
      </c>
      <c r="N155" s="31">
        <v>9.4470544999999999E-5</v>
      </c>
      <c r="O155" s="31"/>
      <c r="P155" s="39">
        <f>P152+(P158-P152)*3/6</f>
        <v>0.9999094525749046</v>
      </c>
      <c r="Q155" s="39">
        <f t="shared" si="8"/>
        <v>2.2591187607004994</v>
      </c>
    </row>
    <row r="156" spans="1:17" x14ac:dyDescent="0.2">
      <c r="A156" s="11" t="s">
        <v>65</v>
      </c>
      <c r="B156" s="11" t="s">
        <v>29</v>
      </c>
      <c r="C156" s="13">
        <v>9</v>
      </c>
      <c r="D156" s="13">
        <v>6</v>
      </c>
      <c r="E156" s="13" t="s">
        <v>6</v>
      </c>
      <c r="F156" s="35" t="s">
        <v>22</v>
      </c>
      <c r="G156" s="30">
        <v>15.320606</v>
      </c>
      <c r="H156" s="11"/>
      <c r="I156" s="30">
        <v>15.646189</v>
      </c>
      <c r="J156" s="11"/>
      <c r="K156" s="11"/>
      <c r="L156" s="11"/>
      <c r="M156" s="31">
        <f>(G156-G151)/(I156-I151)</f>
        <v>0.9791656202089033</v>
      </c>
      <c r="N156" s="31">
        <v>1.5844600000000001E-5</v>
      </c>
      <c r="O156" s="31"/>
      <c r="P156" s="39">
        <f>P152+(P158-P152)*4/6</f>
        <v>0.99987927009987276</v>
      </c>
      <c r="Q156" s="39">
        <f t="shared" si="8"/>
        <v>0.9790474056413675</v>
      </c>
    </row>
    <row r="157" spans="1:17" x14ac:dyDescent="0.2">
      <c r="A157" s="11" t="s">
        <v>65</v>
      </c>
      <c r="B157" s="11" t="s">
        <v>29</v>
      </c>
      <c r="C157" s="13">
        <v>9</v>
      </c>
      <c r="D157" s="13">
        <v>7</v>
      </c>
      <c r="E157" s="13" t="s">
        <v>67</v>
      </c>
      <c r="F157" s="35" t="s">
        <v>22</v>
      </c>
      <c r="G157" s="30">
        <v>20.653908000000001</v>
      </c>
      <c r="H157" s="11"/>
      <c r="I157" s="30">
        <v>9.7298694999999995</v>
      </c>
      <c r="J157" s="11"/>
      <c r="K157" s="11"/>
      <c r="L157" s="11"/>
      <c r="M157" s="31">
        <f>(G157-G151)/(I157-I151)</f>
        <v>2.122762125122581</v>
      </c>
      <c r="N157" s="31">
        <v>6.6274376999999994E-5</v>
      </c>
      <c r="O157" s="31"/>
      <c r="P157" s="39">
        <f>P152+(P158-P152)*5/6</f>
        <v>0.99984908762484104</v>
      </c>
      <c r="Q157" s="39">
        <f t="shared" si="8"/>
        <v>2.1224417740483812</v>
      </c>
    </row>
    <row r="158" spans="1:17" x14ac:dyDescent="0.2">
      <c r="A158" s="11" t="s">
        <v>65</v>
      </c>
      <c r="B158" s="11" t="s">
        <v>29</v>
      </c>
      <c r="C158" s="13">
        <v>9</v>
      </c>
      <c r="D158" s="13">
        <v>8</v>
      </c>
      <c r="E158" s="13" t="s">
        <v>15</v>
      </c>
      <c r="F158" s="35" t="s">
        <v>22</v>
      </c>
      <c r="G158" s="30">
        <v>14.985123</v>
      </c>
      <c r="H158" s="11"/>
      <c r="I158" s="30">
        <v>15.475887</v>
      </c>
      <c r="J158" s="11"/>
      <c r="K158" s="11"/>
      <c r="L158" s="11"/>
      <c r="M158" s="31">
        <f>(G158-G151)/(I158-I151)</f>
        <v>0.96826248568198547</v>
      </c>
      <c r="N158" s="31">
        <v>3.6025410999999999E-5</v>
      </c>
      <c r="O158" s="31"/>
      <c r="P158" s="39">
        <f>M152/M158</f>
        <v>0.9998189051498092</v>
      </c>
      <c r="Q158" s="39">
        <f t="shared" si="8"/>
        <v>0.96808713833219551</v>
      </c>
    </row>
    <row r="159" spans="1:17" x14ac:dyDescent="0.2">
      <c r="A159" s="11" t="s">
        <v>65</v>
      </c>
      <c r="B159" s="11" t="s">
        <v>29</v>
      </c>
      <c r="C159" s="13">
        <v>9</v>
      </c>
      <c r="D159" s="13">
        <v>9</v>
      </c>
      <c r="E159" s="13" t="s">
        <v>3</v>
      </c>
      <c r="F159" s="35" t="s">
        <v>22</v>
      </c>
      <c r="G159" s="30">
        <v>21.236459</v>
      </c>
      <c r="H159" s="11"/>
      <c r="I159" s="30">
        <v>10.003018000000001</v>
      </c>
      <c r="J159" s="11"/>
      <c r="K159" s="11"/>
      <c r="L159" s="11"/>
      <c r="M159" s="31">
        <f>(G159-G151)/(I159-I151)</f>
        <v>2.1230342302927894</v>
      </c>
      <c r="N159" s="31">
        <v>7.6618777999999999E-5</v>
      </c>
      <c r="O159" s="31"/>
      <c r="P159" s="39">
        <f>P158+(P163-P158)/5</f>
        <v>0.99980543581828252</v>
      </c>
      <c r="Q159" s="39">
        <f t="shared" si="8"/>
        <v>2.1226211638750141</v>
      </c>
    </row>
    <row r="160" spans="1:17" x14ac:dyDescent="0.2">
      <c r="A160" s="11" t="s">
        <v>65</v>
      </c>
      <c r="B160" s="11" t="s">
        <v>29</v>
      </c>
      <c r="C160" s="13">
        <v>9</v>
      </c>
      <c r="D160" s="13">
        <v>10</v>
      </c>
      <c r="E160" s="13" t="s">
        <v>5</v>
      </c>
      <c r="F160" s="35" t="s">
        <v>22</v>
      </c>
      <c r="G160" s="30">
        <v>15.069521999999999</v>
      </c>
      <c r="H160" s="11"/>
      <c r="I160" s="30">
        <v>15.434713</v>
      </c>
      <c r="J160" s="11"/>
      <c r="K160" s="11"/>
      <c r="L160" s="11"/>
      <c r="M160" s="31">
        <f>(G160-G151)/(I160-I151)</f>
        <v>0.97631388709288003</v>
      </c>
      <c r="N160" s="31">
        <v>3.2539695000000003E-5</v>
      </c>
      <c r="O160" s="31"/>
      <c r="P160" s="39">
        <f>P158+(P163-P158)*2/5</f>
        <v>0.99979196648675595</v>
      </c>
      <c r="Q160" s="39">
        <f t="shared" si="8"/>
        <v>0.97611078108491911</v>
      </c>
    </row>
    <row r="161" spans="1:17" x14ac:dyDescent="0.2">
      <c r="A161" s="11" t="s">
        <v>65</v>
      </c>
      <c r="B161" s="11" t="s">
        <v>29</v>
      </c>
      <c r="C161" s="13">
        <v>9</v>
      </c>
      <c r="D161" s="13">
        <v>11</v>
      </c>
      <c r="E161" s="13" t="s">
        <v>2</v>
      </c>
      <c r="F161" s="35" t="s">
        <v>22</v>
      </c>
      <c r="G161" s="30">
        <v>0.11386658</v>
      </c>
      <c r="H161" s="11"/>
      <c r="I161" s="30">
        <v>34.840494</v>
      </c>
      <c r="J161" s="11"/>
      <c r="K161" s="11"/>
      <c r="L161" s="11"/>
      <c r="M161" s="31">
        <f>(G161-G151)/(I161-I151)</f>
        <v>3.2400639728835797E-3</v>
      </c>
      <c r="N161" s="31">
        <v>3.9398212999999997E-6</v>
      </c>
      <c r="O161" s="31"/>
      <c r="P161" s="39">
        <f>P158+(P163-P158)*3/5</f>
        <v>0.99977849715522926</v>
      </c>
      <c r="Q161" s="39">
        <f t="shared" si="8"/>
        <v>3.2393462894963468E-3</v>
      </c>
    </row>
    <row r="162" spans="1:17" x14ac:dyDescent="0.2">
      <c r="A162" s="11" t="s">
        <v>65</v>
      </c>
      <c r="B162" s="11" t="s">
        <v>29</v>
      </c>
      <c r="C162" s="13">
        <v>9</v>
      </c>
      <c r="D162" s="13">
        <v>12</v>
      </c>
      <c r="E162" s="13" t="s">
        <v>1</v>
      </c>
      <c r="F162" s="35" t="s">
        <v>22</v>
      </c>
      <c r="G162" s="30">
        <v>30.345904000000001</v>
      </c>
      <c r="H162" s="11"/>
      <c r="I162" s="30">
        <v>4.7900654000000001E-2</v>
      </c>
      <c r="J162" s="11"/>
      <c r="K162" s="11"/>
      <c r="L162" s="11"/>
      <c r="M162" s="32">
        <f>(G162-G151)/(I162-I151)</f>
        <v>641.53212184241102</v>
      </c>
      <c r="N162" s="31">
        <v>3.9193859999999998</v>
      </c>
      <c r="O162" s="31"/>
      <c r="P162" s="39">
        <f>P158+(P163-P158)*4/5</f>
        <v>0.99976502782370269</v>
      </c>
      <c r="Q162" s="39">
        <f t="shared" si="8"/>
        <v>641.38137964357702</v>
      </c>
    </row>
    <row r="163" spans="1:17" x14ac:dyDescent="0.2">
      <c r="A163" s="11" t="s">
        <v>65</v>
      </c>
      <c r="B163" s="11" t="s">
        <v>29</v>
      </c>
      <c r="C163" s="13">
        <v>9</v>
      </c>
      <c r="D163" s="13">
        <v>13</v>
      </c>
      <c r="E163" s="13" t="s">
        <v>14</v>
      </c>
      <c r="F163" s="35" t="s">
        <v>22</v>
      </c>
      <c r="G163" s="30">
        <v>14.996325000000001</v>
      </c>
      <c r="I163" s="30">
        <v>15.486413000000001</v>
      </c>
      <c r="M163" s="31">
        <f>(G163-G151)/(I163-I151)</f>
        <v>0.9683277111288161</v>
      </c>
      <c r="N163" s="31">
        <v>3.1525359999999999E-5</v>
      </c>
      <c r="O163" s="31"/>
      <c r="P163" s="39">
        <f>M152/M163</f>
        <v>0.99975155849217601</v>
      </c>
      <c r="Q163" s="39">
        <f t="shared" si="8"/>
        <v>0.96808713833219551</v>
      </c>
    </row>
    <row r="164" spans="1:17" x14ac:dyDescent="0.2">
      <c r="A164" s="11" t="s">
        <v>65</v>
      </c>
      <c r="B164" s="11" t="s">
        <v>29</v>
      </c>
      <c r="C164" s="13">
        <v>9</v>
      </c>
      <c r="D164" s="13">
        <v>14</v>
      </c>
      <c r="E164" s="13" t="s">
        <v>17</v>
      </c>
      <c r="F164" s="35" t="s">
        <v>22</v>
      </c>
      <c r="G164" s="30">
        <v>9.8528668000000003E-4</v>
      </c>
      <c r="I164" s="30">
        <v>6.1640795999999998E-4</v>
      </c>
      <c r="M164" s="18"/>
      <c r="N164" s="31"/>
      <c r="O164" s="31"/>
      <c r="P164" s="38"/>
      <c r="Q164" s="38"/>
    </row>
  </sheetData>
  <autoFilter ref="A1:Q164" xr:uid="{00000000-0009-0000-0000-000000000000}"/>
  <pageMargins left="0.7" right="0.7" top="0.75" bottom="0.75" header="0.3" footer="0.3"/>
  <pageSetup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zoomScaleNormal="100" workbookViewId="0">
      <selection activeCell="C18" sqref="C18"/>
    </sheetView>
  </sheetViews>
  <sheetFormatPr defaultColWidth="9.140625" defaultRowHeight="15" x14ac:dyDescent="0.2"/>
  <cols>
    <col min="1" max="1" width="17.5703125" style="2" customWidth="1"/>
    <col min="2" max="2" width="9.140625" style="2"/>
    <col min="3" max="3" width="21.28515625" style="2" customWidth="1"/>
    <col min="4" max="8" width="20.7109375" style="2" customWidth="1"/>
    <col min="9" max="16384" width="9.140625" style="2"/>
  </cols>
  <sheetData>
    <row r="1" spans="1:9" ht="15.75" x14ac:dyDescent="0.25">
      <c r="A1" s="9" t="s">
        <v>25</v>
      </c>
      <c r="B1" s="9" t="s">
        <v>24</v>
      </c>
      <c r="C1" s="9" t="s">
        <v>23</v>
      </c>
      <c r="D1" s="9" t="s">
        <v>59</v>
      </c>
      <c r="E1" s="9" t="s">
        <v>60</v>
      </c>
      <c r="F1" s="9" t="s">
        <v>31</v>
      </c>
      <c r="G1" s="9" t="s">
        <v>32</v>
      </c>
      <c r="H1" s="9" t="s">
        <v>30</v>
      </c>
      <c r="I1" s="44" t="s">
        <v>66</v>
      </c>
    </row>
    <row r="2" spans="1:9" x14ac:dyDescent="0.2">
      <c r="A2" s="10" t="s">
        <v>27</v>
      </c>
      <c r="B2" s="4" t="s">
        <v>28</v>
      </c>
      <c r="C2" s="3" t="s">
        <v>0</v>
      </c>
      <c r="H2" s="4">
        <v>40</v>
      </c>
      <c r="I2" s="2">
        <v>1E-4</v>
      </c>
    </row>
    <row r="3" spans="1:9" x14ac:dyDescent="0.2">
      <c r="A3" s="10" t="s">
        <v>27</v>
      </c>
      <c r="B3" s="4" t="s">
        <v>28</v>
      </c>
      <c r="C3" s="12" t="s">
        <v>1</v>
      </c>
      <c r="D3" s="5">
        <v>10.107100000000001</v>
      </c>
      <c r="E3" s="6"/>
      <c r="F3" s="4"/>
      <c r="H3" s="4">
        <v>40</v>
      </c>
      <c r="I3" s="2">
        <v>1E-4</v>
      </c>
    </row>
    <row r="4" spans="1:9" x14ac:dyDescent="0.2">
      <c r="A4" s="10" t="s">
        <v>27</v>
      </c>
      <c r="B4" s="4" t="s">
        <v>28</v>
      </c>
      <c r="C4" s="3" t="s">
        <v>2</v>
      </c>
      <c r="D4" s="6"/>
      <c r="E4" s="5">
        <v>10.1488</v>
      </c>
      <c r="F4" s="4"/>
      <c r="H4" s="4">
        <v>40</v>
      </c>
      <c r="I4" s="2">
        <v>1E-4</v>
      </c>
    </row>
    <row r="5" spans="1:9" x14ac:dyDescent="0.2">
      <c r="A5" s="10" t="s">
        <v>27</v>
      </c>
      <c r="B5" s="4" t="s">
        <v>28</v>
      </c>
      <c r="C5" s="3" t="s">
        <v>3</v>
      </c>
      <c r="F5" s="4">
        <v>10.22265</v>
      </c>
      <c r="H5" s="4">
        <v>40</v>
      </c>
      <c r="I5" s="2">
        <v>1E-4</v>
      </c>
    </row>
    <row r="6" spans="1:9" x14ac:dyDescent="0.2">
      <c r="A6" s="10" t="s">
        <v>27</v>
      </c>
      <c r="B6" s="4" t="s">
        <v>28</v>
      </c>
      <c r="C6" s="3" t="s">
        <v>67</v>
      </c>
      <c r="F6" s="4"/>
      <c r="G6" s="4">
        <v>10.187849999999999</v>
      </c>
      <c r="H6" s="4">
        <v>40</v>
      </c>
      <c r="I6" s="2">
        <v>1E-4</v>
      </c>
    </row>
    <row r="7" spans="1:9" x14ac:dyDescent="0.2">
      <c r="A7" s="10" t="s">
        <v>27</v>
      </c>
      <c r="B7" s="4" t="s">
        <v>28</v>
      </c>
      <c r="C7" s="3" t="s">
        <v>4</v>
      </c>
      <c r="D7" s="7">
        <v>5.1290500000000003</v>
      </c>
      <c r="E7" s="7">
        <v>5.0732999999999997</v>
      </c>
      <c r="F7" s="4"/>
      <c r="G7" s="4"/>
      <c r="H7" s="4">
        <v>40</v>
      </c>
      <c r="I7" s="2">
        <v>1E-4</v>
      </c>
    </row>
    <row r="8" spans="1:9" x14ac:dyDescent="0.2">
      <c r="A8" s="10" t="s">
        <v>27</v>
      </c>
      <c r="B8" s="4" t="s">
        <v>28</v>
      </c>
      <c r="C8" s="3" t="s">
        <v>20</v>
      </c>
      <c r="D8" s="7">
        <v>5.1105999999999998</v>
      </c>
      <c r="E8" s="7">
        <v>4.9821999999999997</v>
      </c>
      <c r="F8" s="4"/>
      <c r="H8" s="4">
        <v>40</v>
      </c>
      <c r="I8" s="2">
        <v>1E-4</v>
      </c>
    </row>
    <row r="9" spans="1:9" x14ac:dyDescent="0.2">
      <c r="A9" s="10" t="s">
        <v>27</v>
      </c>
      <c r="B9" s="4" t="s">
        <v>28</v>
      </c>
      <c r="C9" s="3" t="s">
        <v>5</v>
      </c>
      <c r="D9" s="7">
        <v>6.1866000000000003</v>
      </c>
      <c r="E9" s="7">
        <v>4.0793999999999997</v>
      </c>
      <c r="F9" s="4"/>
      <c r="G9" s="4"/>
      <c r="H9" s="4">
        <v>40</v>
      </c>
      <c r="I9" s="2">
        <v>1E-4</v>
      </c>
    </row>
    <row r="10" spans="1:9" x14ac:dyDescent="0.2">
      <c r="A10" s="10" t="s">
        <v>27</v>
      </c>
      <c r="B10" s="4" t="s">
        <v>28</v>
      </c>
      <c r="C10" s="3" t="s">
        <v>6</v>
      </c>
      <c r="D10" s="7">
        <v>7.0188499999999996</v>
      </c>
      <c r="E10" s="7">
        <v>3.2940499999999999</v>
      </c>
      <c r="F10" s="4"/>
      <c r="G10" s="4"/>
      <c r="H10" s="4">
        <v>40</v>
      </c>
      <c r="I10" s="2">
        <v>1E-4</v>
      </c>
    </row>
    <row r="11" spans="1:9" x14ac:dyDescent="0.2">
      <c r="A11" s="10" t="s">
        <v>27</v>
      </c>
      <c r="B11" s="4" t="s">
        <v>28</v>
      </c>
      <c r="C11" s="3" t="s">
        <v>7</v>
      </c>
      <c r="D11" s="7">
        <v>8.4298500000000001</v>
      </c>
      <c r="E11" s="7">
        <v>1.7524999999999999</v>
      </c>
      <c r="F11" s="4"/>
      <c r="G11" s="4"/>
      <c r="H11" s="4">
        <v>40</v>
      </c>
      <c r="I11" s="2">
        <v>1E-4</v>
      </c>
    </row>
    <row r="12" spans="1:9" x14ac:dyDescent="0.2">
      <c r="A12" s="10" t="s">
        <v>27</v>
      </c>
      <c r="B12" s="4" t="s">
        <v>28</v>
      </c>
      <c r="C12" s="3" t="s">
        <v>8</v>
      </c>
      <c r="D12" s="7">
        <v>9.2147500000000004</v>
      </c>
      <c r="E12" s="7">
        <v>1.0063500000000001</v>
      </c>
      <c r="F12" s="4"/>
      <c r="G12" s="4"/>
      <c r="H12" s="4">
        <v>40</v>
      </c>
      <c r="I12" s="2">
        <v>1E-4</v>
      </c>
    </row>
    <row r="13" spans="1:9" x14ac:dyDescent="0.2">
      <c r="A13" s="10" t="s">
        <v>27</v>
      </c>
      <c r="B13" s="4" t="s">
        <v>28</v>
      </c>
      <c r="C13" s="3" t="s">
        <v>9</v>
      </c>
      <c r="D13" s="7">
        <v>9.9454999999999991</v>
      </c>
      <c r="E13" s="7">
        <v>0.1986</v>
      </c>
      <c r="F13" s="4"/>
      <c r="G13" s="4"/>
      <c r="H13" s="4">
        <v>40</v>
      </c>
      <c r="I13" s="2">
        <v>1E-4</v>
      </c>
    </row>
    <row r="14" spans="1:9" x14ac:dyDescent="0.2">
      <c r="A14" s="10" t="s">
        <v>27</v>
      </c>
      <c r="B14" s="4" t="s">
        <v>28</v>
      </c>
      <c r="C14" s="3" t="s">
        <v>10</v>
      </c>
      <c r="D14" s="7">
        <v>4.3032500000000002</v>
      </c>
      <c r="E14" s="7">
        <v>5.6996000000000002</v>
      </c>
      <c r="H14" s="4">
        <v>40</v>
      </c>
      <c r="I14" s="2">
        <v>1E-4</v>
      </c>
    </row>
    <row r="15" spans="1:9" x14ac:dyDescent="0.2">
      <c r="A15" s="10" t="s">
        <v>27</v>
      </c>
      <c r="B15" s="4" t="s">
        <v>28</v>
      </c>
      <c r="C15" s="3" t="s">
        <v>11</v>
      </c>
      <c r="D15" s="7">
        <v>3.3913500000000001</v>
      </c>
      <c r="E15" s="7">
        <v>6.7590500000000002</v>
      </c>
      <c r="F15" s="4"/>
      <c r="G15" s="4"/>
      <c r="H15" s="4">
        <v>40</v>
      </c>
      <c r="I15" s="2">
        <v>1E-4</v>
      </c>
    </row>
    <row r="16" spans="1:9" x14ac:dyDescent="0.2">
      <c r="A16" s="10" t="s">
        <v>27</v>
      </c>
      <c r="B16" s="4" t="s">
        <v>28</v>
      </c>
      <c r="C16" s="3" t="s">
        <v>12</v>
      </c>
      <c r="D16" s="7">
        <v>1.7393000000000001</v>
      </c>
      <c r="E16" s="7">
        <v>8.1923999999999992</v>
      </c>
      <c r="F16" s="4"/>
      <c r="H16" s="4">
        <v>40</v>
      </c>
      <c r="I16" s="2">
        <v>1E-4</v>
      </c>
    </row>
    <row r="17" spans="1:12" x14ac:dyDescent="0.2">
      <c r="A17" s="10" t="s">
        <v>27</v>
      </c>
      <c r="B17" s="4" t="s">
        <v>28</v>
      </c>
      <c r="C17" s="3" t="s">
        <v>18</v>
      </c>
      <c r="D17" s="7">
        <v>0.99895</v>
      </c>
      <c r="E17" s="7">
        <v>9.2645</v>
      </c>
      <c r="F17" s="4"/>
      <c r="H17" s="4">
        <v>40</v>
      </c>
      <c r="I17" s="2">
        <v>1E-4</v>
      </c>
    </row>
    <row r="18" spans="1:12" x14ac:dyDescent="0.2">
      <c r="A18" s="10" t="s">
        <v>27</v>
      </c>
      <c r="B18" s="4" t="s">
        <v>28</v>
      </c>
      <c r="C18" s="3" t="s">
        <v>19</v>
      </c>
      <c r="D18" s="7">
        <v>0.18925</v>
      </c>
      <c r="E18" s="7">
        <v>9.6842000000000006</v>
      </c>
      <c r="H18" s="4">
        <v>40</v>
      </c>
      <c r="I18" s="2">
        <v>1E-4</v>
      </c>
    </row>
    <row r="19" spans="1:12" x14ac:dyDescent="0.2">
      <c r="A19" s="10" t="s">
        <v>26</v>
      </c>
      <c r="B19" s="4" t="s">
        <v>29</v>
      </c>
      <c r="C19" s="3" t="s">
        <v>0</v>
      </c>
      <c r="H19" s="4">
        <v>40</v>
      </c>
      <c r="I19" s="2">
        <v>1E-4</v>
      </c>
    </row>
    <row r="20" spans="1:12" x14ac:dyDescent="0.2">
      <c r="A20" s="10" t="s">
        <v>26</v>
      </c>
      <c r="B20" s="4" t="s">
        <v>29</v>
      </c>
      <c r="C20" s="3" t="s">
        <v>1</v>
      </c>
      <c r="D20" s="5">
        <v>10.0305</v>
      </c>
      <c r="E20" s="6"/>
      <c r="F20" s="4"/>
      <c r="H20" s="4">
        <v>40</v>
      </c>
      <c r="I20" s="2">
        <v>1E-4</v>
      </c>
      <c r="L20" s="8"/>
    </row>
    <row r="21" spans="1:12" x14ac:dyDescent="0.2">
      <c r="A21" s="10" t="s">
        <v>26</v>
      </c>
      <c r="B21" s="4" t="s">
        <v>29</v>
      </c>
      <c r="C21" s="3" t="s">
        <v>2</v>
      </c>
      <c r="D21" s="6"/>
      <c r="E21" s="5">
        <v>10.1165</v>
      </c>
      <c r="F21" s="4"/>
      <c r="H21" s="4">
        <v>40</v>
      </c>
      <c r="I21" s="2">
        <v>1E-4</v>
      </c>
    </row>
    <row r="22" spans="1:12" x14ac:dyDescent="0.2">
      <c r="A22" s="10" t="s">
        <v>26</v>
      </c>
      <c r="B22" s="4" t="s">
        <v>29</v>
      </c>
      <c r="C22" s="3" t="s">
        <v>3</v>
      </c>
      <c r="F22" s="4">
        <v>10</v>
      </c>
      <c r="H22" s="4">
        <v>40</v>
      </c>
      <c r="I22" s="2">
        <v>1E-4</v>
      </c>
    </row>
    <row r="23" spans="1:12" x14ac:dyDescent="0.2">
      <c r="A23" s="10" t="s">
        <v>26</v>
      </c>
      <c r="B23" s="4" t="s">
        <v>29</v>
      </c>
      <c r="C23" s="3" t="s">
        <v>67</v>
      </c>
      <c r="F23" s="4"/>
      <c r="G23" s="4">
        <v>10</v>
      </c>
      <c r="H23" s="4">
        <v>40</v>
      </c>
      <c r="I23" s="2">
        <v>1E-4</v>
      </c>
    </row>
    <row r="24" spans="1:12" x14ac:dyDescent="0.2">
      <c r="A24" s="10" t="s">
        <v>26</v>
      </c>
      <c r="B24" s="4" t="s">
        <v>29</v>
      </c>
      <c r="C24" s="3" t="s">
        <v>4</v>
      </c>
      <c r="D24" s="7">
        <v>4.9808000000000003</v>
      </c>
      <c r="E24" s="7">
        <v>5.0496999999999996</v>
      </c>
      <c r="F24" s="4"/>
      <c r="G24" s="4"/>
      <c r="H24" s="4">
        <v>40</v>
      </c>
      <c r="I24" s="2">
        <v>1E-4</v>
      </c>
    </row>
    <row r="25" spans="1:12" x14ac:dyDescent="0.2">
      <c r="A25" s="10" t="s">
        <v>26</v>
      </c>
      <c r="B25" s="4" t="s">
        <v>29</v>
      </c>
      <c r="C25" s="3" t="s">
        <v>5</v>
      </c>
      <c r="D25" s="7">
        <v>5.0232999999999999</v>
      </c>
      <c r="E25" s="7">
        <v>5.0502000000000002</v>
      </c>
      <c r="F25" s="4"/>
      <c r="H25" s="4">
        <v>40</v>
      </c>
      <c r="I25" s="2">
        <v>1E-4</v>
      </c>
    </row>
    <row r="26" spans="1:12" x14ac:dyDescent="0.2">
      <c r="A26" s="10" t="s">
        <v>26</v>
      </c>
      <c r="B26" s="4" t="s">
        <v>29</v>
      </c>
      <c r="C26" s="3" t="s">
        <v>6</v>
      </c>
      <c r="D26" s="7">
        <v>5.0223000000000004</v>
      </c>
      <c r="E26" s="7">
        <v>5.0338000000000003</v>
      </c>
      <c r="F26" s="4"/>
      <c r="G26" s="4"/>
      <c r="H26" s="4">
        <v>40</v>
      </c>
      <c r="I26" s="2">
        <v>1E-4</v>
      </c>
    </row>
    <row r="27" spans="1:12" x14ac:dyDescent="0.2">
      <c r="A27" s="10" t="s">
        <v>26</v>
      </c>
      <c r="B27" s="4" t="s">
        <v>29</v>
      </c>
      <c r="C27" s="3" t="s">
        <v>7</v>
      </c>
      <c r="D27" s="7">
        <v>7.0023999999999997</v>
      </c>
      <c r="E27" s="7">
        <v>3.0297000000000001</v>
      </c>
      <c r="F27" s="4"/>
      <c r="G27" s="4"/>
      <c r="H27" s="4">
        <v>40</v>
      </c>
      <c r="I27" s="2">
        <v>1E-4</v>
      </c>
    </row>
    <row r="28" spans="1:12" x14ac:dyDescent="0.2">
      <c r="A28" s="10" t="s">
        <v>26</v>
      </c>
      <c r="B28" s="4" t="s">
        <v>29</v>
      </c>
      <c r="C28" s="3" t="s">
        <v>8</v>
      </c>
      <c r="D28" s="7">
        <v>7.0484999999999998</v>
      </c>
      <c r="E28" s="7">
        <v>3.0442</v>
      </c>
      <c r="F28" s="4"/>
      <c r="G28" s="4"/>
      <c r="H28" s="4">
        <v>40</v>
      </c>
      <c r="I28" s="2">
        <v>1E-4</v>
      </c>
    </row>
    <row r="29" spans="1:12" x14ac:dyDescent="0.2">
      <c r="A29" s="10" t="s">
        <v>26</v>
      </c>
      <c r="B29" s="4" t="s">
        <v>29</v>
      </c>
      <c r="C29" s="3" t="s">
        <v>9</v>
      </c>
      <c r="D29" s="7">
        <v>7.0518000000000001</v>
      </c>
      <c r="E29" s="7">
        <v>3.0297999999999998</v>
      </c>
      <c r="F29" s="4"/>
      <c r="G29" s="4"/>
      <c r="H29" s="4">
        <v>40</v>
      </c>
      <c r="I29" s="2">
        <v>1E-4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"/>
  <sheetViews>
    <sheetView zoomScale="140" zoomScaleNormal="140" workbookViewId="0">
      <selection activeCell="G2" sqref="G2"/>
    </sheetView>
  </sheetViews>
  <sheetFormatPr defaultRowHeight="12.75" x14ac:dyDescent="0.2"/>
  <cols>
    <col min="1" max="7" width="15.7109375" customWidth="1"/>
  </cols>
  <sheetData>
    <row r="1" spans="1:8" x14ac:dyDescent="0.2">
      <c r="A1" s="17" t="s">
        <v>24</v>
      </c>
      <c r="B1" s="17" t="s">
        <v>23</v>
      </c>
      <c r="C1" s="21" t="s">
        <v>51</v>
      </c>
      <c r="D1" s="21" t="s">
        <v>52</v>
      </c>
      <c r="E1" s="21" t="s">
        <v>53</v>
      </c>
      <c r="F1" s="21" t="s">
        <v>54</v>
      </c>
      <c r="G1" s="21" t="s">
        <v>66</v>
      </c>
      <c r="H1" s="22" t="s">
        <v>55</v>
      </c>
    </row>
    <row r="2" spans="1:8" x14ac:dyDescent="0.2">
      <c r="A2" s="16" t="s">
        <v>28</v>
      </c>
      <c r="B2" s="13" t="s">
        <v>1</v>
      </c>
      <c r="C2" s="19">
        <v>2.0990500000000001</v>
      </c>
      <c r="D2" s="20">
        <v>107.98675</v>
      </c>
      <c r="E2" s="20">
        <v>11.73015</v>
      </c>
      <c r="F2" s="20">
        <v>117.95359999999999</v>
      </c>
      <c r="G2" s="43">
        <v>1E-4</v>
      </c>
      <c r="H2" s="23">
        <f>'4_stock'!E2*(C2/D2)*(E2/F2)</f>
        <v>3.9868768770547676</v>
      </c>
    </row>
    <row r="3" spans="1:8" x14ac:dyDescent="0.2">
      <c r="A3" s="16" t="s">
        <v>28</v>
      </c>
      <c r="B3" s="13" t="s">
        <v>2</v>
      </c>
      <c r="C3" s="19">
        <v>2.1608499999999999</v>
      </c>
      <c r="D3" s="20">
        <v>105.14075</v>
      </c>
      <c r="E3" s="20">
        <v>11.8582</v>
      </c>
      <c r="F3" s="20">
        <v>118.7482</v>
      </c>
      <c r="G3" s="43">
        <v>1E-4</v>
      </c>
      <c r="H3" s="23">
        <f>'4_stock'!E3*(C3/D3)*(E3/F3)</f>
        <v>3.9977256887973116</v>
      </c>
    </row>
    <row r="4" spans="1:8" x14ac:dyDescent="0.2">
      <c r="A4" s="16" t="s">
        <v>29</v>
      </c>
      <c r="B4" s="13" t="s">
        <v>1</v>
      </c>
      <c r="C4" s="16">
        <v>5.5453000000000001</v>
      </c>
      <c r="D4" s="16">
        <v>133.8974</v>
      </c>
      <c r="E4" s="16">
        <v>5.0523999999999996</v>
      </c>
      <c r="F4" s="16">
        <v>107.83</v>
      </c>
      <c r="G4" s="43">
        <v>1E-4</v>
      </c>
      <c r="H4" s="24">
        <f>'4_stock'!E2*(C4/D4)*(E4/F4)</f>
        <v>4.0022035159372615</v>
      </c>
    </row>
    <row r="5" spans="1:8" x14ac:dyDescent="0.2">
      <c r="A5" s="16" t="s">
        <v>29</v>
      </c>
      <c r="B5" s="13" t="s">
        <v>2</v>
      </c>
      <c r="C5" s="19">
        <v>4.7733999999999996</v>
      </c>
      <c r="D5" s="20">
        <v>116.0458</v>
      </c>
      <c r="E5" s="20">
        <v>5.3951000000000002</v>
      </c>
      <c r="F5" s="20">
        <v>108.0994</v>
      </c>
      <c r="G5" s="43">
        <v>1E-4</v>
      </c>
      <c r="H5" s="24">
        <f>'4_stock'!E3*(C5/D5)*(E5/F5)</f>
        <v>3.9989163804025529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zoomScale="145" zoomScaleNormal="145" workbookViewId="0">
      <selection activeCell="C18" sqref="C18"/>
    </sheetView>
  </sheetViews>
  <sheetFormatPr defaultRowHeight="12.75" x14ac:dyDescent="0.2"/>
  <cols>
    <col min="1" max="7" width="15.7109375" customWidth="1"/>
  </cols>
  <sheetData>
    <row r="1" spans="1:6" x14ac:dyDescent="0.2">
      <c r="A1" s="25" t="s">
        <v>58</v>
      </c>
      <c r="B1" s="21" t="s">
        <v>23</v>
      </c>
      <c r="C1" s="21" t="s">
        <v>56</v>
      </c>
      <c r="D1" s="21" t="s">
        <v>57</v>
      </c>
      <c r="E1" s="21" t="s">
        <v>49</v>
      </c>
      <c r="F1" s="21" t="s">
        <v>50</v>
      </c>
    </row>
    <row r="2" spans="1:6" x14ac:dyDescent="0.2">
      <c r="A2" s="16" t="s">
        <v>35</v>
      </c>
      <c r="B2" s="13" t="s">
        <v>1</v>
      </c>
      <c r="C2" s="18">
        <v>0.99975917466999997</v>
      </c>
      <c r="D2" s="13">
        <v>1.847003169552427E-4</v>
      </c>
      <c r="E2" s="1">
        <v>2062.4724000000001</v>
      </c>
      <c r="F2" s="1">
        <v>2.6499999999999999E-2</v>
      </c>
    </row>
    <row r="3" spans="1:6" x14ac:dyDescent="0.2">
      <c r="A3" s="16" t="s">
        <v>37</v>
      </c>
      <c r="B3" s="13" t="s">
        <v>2</v>
      </c>
      <c r="C3" s="18">
        <v>0.99990339138999995</v>
      </c>
      <c r="D3" s="18">
        <v>4.872023208648847E-5</v>
      </c>
      <c r="E3" s="1">
        <v>1947.9047</v>
      </c>
      <c r="F3" s="1">
        <v>2.6499999999999999E-2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E09A3-3156-41AE-8EA0-14D2E11F59E8}">
  <dimension ref="A1:Q145"/>
  <sheetViews>
    <sheetView tabSelected="1" topLeftCell="B1" workbookViewId="0">
      <selection activeCell="M10" sqref="M10"/>
    </sheetView>
  </sheetViews>
  <sheetFormatPr defaultRowHeight="12.75" x14ac:dyDescent="0.2"/>
  <cols>
    <col min="1" max="1" width="9.140625" style="1"/>
    <col min="2" max="2" width="15.28515625" style="1" customWidth="1"/>
    <col min="3" max="16384" width="9.140625" style="1"/>
  </cols>
  <sheetData>
    <row r="1" spans="1:17" s="11" customFormat="1" x14ac:dyDescent="0.2">
      <c r="A1" s="26" t="s">
        <v>25</v>
      </c>
      <c r="B1" s="26" t="s">
        <v>24</v>
      </c>
      <c r="C1" s="26" t="s">
        <v>76</v>
      </c>
      <c r="D1" s="26" t="s">
        <v>23</v>
      </c>
      <c r="E1" s="27" t="s">
        <v>35</v>
      </c>
      <c r="F1" s="28" t="s">
        <v>37</v>
      </c>
      <c r="G1" s="28" t="s">
        <v>70</v>
      </c>
      <c r="H1" s="28" t="s">
        <v>71</v>
      </c>
      <c r="I1" s="28" t="s">
        <v>42</v>
      </c>
      <c r="J1" s="28" t="s">
        <v>72</v>
      </c>
      <c r="K1" s="28"/>
      <c r="L1" s="49" t="s">
        <v>89</v>
      </c>
      <c r="M1" s="28" t="s">
        <v>90</v>
      </c>
      <c r="N1" s="28" t="s">
        <v>90</v>
      </c>
      <c r="O1" s="28" t="s">
        <v>88</v>
      </c>
      <c r="P1" s="28" t="s">
        <v>91</v>
      </c>
      <c r="Q1" s="28" t="s">
        <v>92</v>
      </c>
    </row>
    <row r="2" spans="1:17" x14ac:dyDescent="0.2">
      <c r="A2" s="50">
        <v>43494</v>
      </c>
      <c r="B2" s="1">
        <v>1</v>
      </c>
      <c r="C2" s="1" t="s">
        <v>0</v>
      </c>
      <c r="D2" s="45" t="s">
        <v>0</v>
      </c>
      <c r="E2" s="47">
        <v>2.4241023000000001E-3</v>
      </c>
      <c r="F2" s="47">
        <v>1.1477251999999999E-3</v>
      </c>
      <c r="G2" s="47">
        <v>1.3135971E-2</v>
      </c>
      <c r="H2" s="47">
        <v>8.4392097000000003E-3</v>
      </c>
      <c r="I2" s="47"/>
      <c r="J2" s="47"/>
    </row>
    <row r="3" spans="1:17" x14ac:dyDescent="0.2">
      <c r="A3" s="50">
        <v>43494</v>
      </c>
      <c r="B3" s="1">
        <v>1</v>
      </c>
      <c r="C3" s="1" t="s">
        <v>77</v>
      </c>
      <c r="D3" s="46" t="s">
        <v>73</v>
      </c>
      <c r="E3" s="47">
        <v>35.642032</v>
      </c>
      <c r="F3" s="47">
        <v>16.879411999999999</v>
      </c>
      <c r="G3" s="47">
        <v>40.872259999999997</v>
      </c>
      <c r="H3" s="47">
        <v>28.671970000000002</v>
      </c>
      <c r="I3" s="1">
        <f>(E3-E2)/(F3-F2)</f>
        <v>2.1115683056883712</v>
      </c>
      <c r="J3" s="1">
        <f>(G3-G2)/(H3-H2)</f>
        <v>1.4254742141825423</v>
      </c>
      <c r="L3" s="1">
        <f>LN(2.2413/I3)/LN(62.9295972/64.9277895)</f>
        <v>-1.9074465698176477</v>
      </c>
      <c r="M3" s="1">
        <f>J3*(68.9255735/70.9326768)^L3</f>
        <v>1.5056967738972913</v>
      </c>
    </row>
    <row r="4" spans="1:17" ht="15" x14ac:dyDescent="0.25">
      <c r="A4" s="50">
        <v>43494</v>
      </c>
      <c r="B4" s="1">
        <v>1</v>
      </c>
      <c r="C4" s="1" t="s">
        <v>77</v>
      </c>
      <c r="D4" s="51" t="s">
        <v>74</v>
      </c>
      <c r="E4" s="47">
        <v>35.394075999999998</v>
      </c>
      <c r="F4" s="47">
        <v>16.761721000000001</v>
      </c>
      <c r="G4" s="47">
        <v>41.293042</v>
      </c>
      <c r="H4" s="47">
        <v>28.966999999999999</v>
      </c>
      <c r="I4" s="1">
        <f>(E4-E2)/(F4-F2)</f>
        <v>2.1116015137091018</v>
      </c>
      <c r="J4" s="1">
        <f>(G4-G2)/(H4-H2)</f>
        <v>1.4254819612039276</v>
      </c>
      <c r="N4" s="1">
        <f>AVERAGE(M3,M5)</f>
        <v>1.5057409581754917</v>
      </c>
      <c r="O4" s="1">
        <f>LN(N4/J4)/LN(68.9255735/70.9326768)</f>
        <v>-1.9082795435762367</v>
      </c>
      <c r="P4" s="1">
        <f>I4*(62.9295972/64.9277895)^O4</f>
        <v>2.2413936089891613</v>
      </c>
      <c r="Q4" s="1">
        <f>1000*(P4/2.2413-1)</f>
        <v>4.1765488404621465E-2</v>
      </c>
    </row>
    <row r="5" spans="1:17" x14ac:dyDescent="0.2">
      <c r="A5" s="50">
        <v>43494</v>
      </c>
      <c r="B5" s="1">
        <v>1</v>
      </c>
      <c r="C5" s="1" t="s">
        <v>77</v>
      </c>
      <c r="D5" s="46" t="s">
        <v>73</v>
      </c>
      <c r="E5" s="47">
        <v>35.775359999999999</v>
      </c>
      <c r="F5" s="47">
        <v>16.943625000000001</v>
      </c>
      <c r="G5" s="47">
        <v>41.062756</v>
      </c>
      <c r="H5" s="47">
        <v>28.805589000000001</v>
      </c>
      <c r="I5" s="1">
        <f>(E5-E2)/(F5-F2)</f>
        <v>2.1114347871021293</v>
      </c>
      <c r="J5" s="1">
        <f>(G5-G2)/(H5-H2)</f>
        <v>1.4254751018042455</v>
      </c>
      <c r="L5" s="1">
        <f>LN(2.2413/I5)/LN(62.9295972/64.9277895)</f>
        <v>-1.9094694655897269</v>
      </c>
      <c r="M5" s="1">
        <f>J5*(68.9255735/70.9326768)^L5</f>
        <v>1.5057851424536921</v>
      </c>
    </row>
    <row r="6" spans="1:17" ht="15" x14ac:dyDescent="0.25">
      <c r="A6" s="50">
        <v>43494</v>
      </c>
      <c r="B6" s="1">
        <v>1</v>
      </c>
      <c r="C6" s="1" t="s">
        <v>77</v>
      </c>
      <c r="D6" s="51" t="s">
        <v>74</v>
      </c>
      <c r="E6" s="47">
        <v>35.421885000000003</v>
      </c>
      <c r="F6" s="47">
        <v>16.776699000000001</v>
      </c>
      <c r="G6" s="47">
        <v>41.429498000000002</v>
      </c>
      <c r="H6" s="47">
        <v>29.063179000000002</v>
      </c>
      <c r="I6" s="1">
        <f>(E6-E2)/(F6-F2)</f>
        <v>2.1113738867649987</v>
      </c>
      <c r="J6" s="1">
        <f>(G6-G2)/(H6-H2)</f>
        <v>1.4254597469438348</v>
      </c>
      <c r="N6" s="1">
        <f>AVERAGE(M5,M7)</f>
        <v>1.5058086047367891</v>
      </c>
      <c r="O6" s="1">
        <f>LN(N6/J6)/LN(68.9255735/70.9326768)</f>
        <v>-1.9103875666643291</v>
      </c>
      <c r="P6" s="1">
        <f>I6*(62.9295972/64.9277895)^O6</f>
        <v>2.2412996761640973</v>
      </c>
      <c r="Q6" s="1">
        <f>1000*(P6/2.2413-1)</f>
        <v>-1.4448574603420639E-4</v>
      </c>
    </row>
    <row r="7" spans="1:17" x14ac:dyDescent="0.2">
      <c r="A7" s="50">
        <v>43494</v>
      </c>
      <c r="B7" s="1">
        <v>1</v>
      </c>
      <c r="C7" s="1" t="s">
        <v>77</v>
      </c>
      <c r="D7" s="46" t="s">
        <v>73</v>
      </c>
      <c r="E7" s="47">
        <v>35.708311000000002</v>
      </c>
      <c r="F7" s="47">
        <v>16.912751</v>
      </c>
      <c r="G7" s="47">
        <v>41.005789999999998</v>
      </c>
      <c r="H7" s="47">
        <v>28.766106000000001</v>
      </c>
      <c r="I7" s="1">
        <f>(E7-E2)/(F7-F2)</f>
        <v>2.1113247701893165</v>
      </c>
      <c r="J7" s="1">
        <f>(G7-G2)/(H7-H2)</f>
        <v>1.4254513180056345</v>
      </c>
      <c r="L7" s="1">
        <f>LN(2.2413/I7)/LN(62.9295972/64.9277895)</f>
        <v>-1.9111363914396413</v>
      </c>
      <c r="M7" s="1">
        <f>J7*(68.9255735/70.9326768)^L7</f>
        <v>1.5058320670198859</v>
      </c>
    </row>
    <row r="8" spans="1:17" ht="15" x14ac:dyDescent="0.25">
      <c r="A8" s="50">
        <v>43494</v>
      </c>
      <c r="B8" s="1">
        <v>1</v>
      </c>
      <c r="C8" s="1" t="s">
        <v>77</v>
      </c>
      <c r="D8" s="51" t="s">
        <v>74</v>
      </c>
      <c r="E8" s="47">
        <v>35.319158999999999</v>
      </c>
      <c r="F8" s="47">
        <v>16.727533999999999</v>
      </c>
      <c r="G8" s="47">
        <v>41.235599999999998</v>
      </c>
      <c r="H8" s="47">
        <v>28.926313</v>
      </c>
      <c r="I8" s="1">
        <f>(E8-E2)/(F8-F2)</f>
        <v>2.111438437297616</v>
      </c>
      <c r="J8" s="1">
        <f>(G8-G2)/(H8-H2)</f>
        <v>1.4255012082813421</v>
      </c>
      <c r="N8" s="1">
        <f>AVERAGE(M7,M9)</f>
        <v>1.5058573930668759</v>
      </c>
      <c r="O8" s="1">
        <f>LN(N8/J8)/LN(68.9255735/70.9326768)</f>
        <v>-1.9105030105537466</v>
      </c>
      <c r="P8" s="1">
        <f>I8*(62.9295972/64.9277895)^O8</f>
        <v>2.2413762872708984</v>
      </c>
      <c r="Q8" s="1">
        <f>1000*(P8/2.2413-1)</f>
        <v>3.4037063712410998E-2</v>
      </c>
    </row>
    <row r="9" spans="1:17" x14ac:dyDescent="0.2">
      <c r="A9" s="50">
        <v>43494</v>
      </c>
      <c r="B9" s="1">
        <v>1</v>
      </c>
      <c r="C9" s="1" t="s">
        <v>77</v>
      </c>
      <c r="D9" s="46" t="s">
        <v>73</v>
      </c>
      <c r="E9" s="47">
        <v>35.904890999999999</v>
      </c>
      <c r="F9" s="47">
        <v>17.005714999999999</v>
      </c>
      <c r="G9" s="47">
        <v>41.232515999999997</v>
      </c>
      <c r="H9" s="47">
        <v>28.923964999999999</v>
      </c>
      <c r="I9" s="1">
        <f>(E9-E2)/(F9-F2)</f>
        <v>2.1113425774089434</v>
      </c>
      <c r="J9" s="1">
        <f>(G9-G2)/(H9-H2)</f>
        <v>1.4255103063983521</v>
      </c>
      <c r="L9" s="1">
        <f>LN(2.2413/I9)/LN(62.9295972/64.9277895)</f>
        <v>-1.9108665787159895</v>
      </c>
      <c r="M9" s="1">
        <f>J9*(68.9255735/70.9326768)^L9</f>
        <v>1.505882719113866</v>
      </c>
    </row>
    <row r="10" spans="1:17" ht="15" x14ac:dyDescent="0.25">
      <c r="A10" s="50">
        <v>43494</v>
      </c>
      <c r="B10" s="1">
        <v>1</v>
      </c>
      <c r="C10" s="1" t="s">
        <v>77</v>
      </c>
      <c r="D10" s="51" t="s">
        <v>74</v>
      </c>
      <c r="E10" s="47">
        <v>35.856963</v>
      </c>
      <c r="F10" s="47">
        <v>16.981119</v>
      </c>
      <c r="G10" s="47">
        <v>41.835599999999999</v>
      </c>
      <c r="H10" s="47">
        <v>29.344253999999999</v>
      </c>
      <c r="I10" s="1">
        <f>(E10-E2)/(F10-F2)</f>
        <v>2.111578301131273</v>
      </c>
      <c r="J10" s="1">
        <f>(G10-G2)/(H10-H2)</f>
        <v>1.4256452165367761</v>
      </c>
      <c r="N10" s="1">
        <f>AVERAGE(M9,M11)</f>
        <v>1.5058859791106727</v>
      </c>
      <c r="O10" s="1">
        <f>LN(N10/J10)/LN(68.9255735/70.9326768)</f>
        <v>-1.9076450492948287</v>
      </c>
      <c r="P10" s="1">
        <f>I10*(62.9295972/64.9277895)^O10</f>
        <v>2.2413245153432109</v>
      </c>
      <c r="Q10" s="1">
        <f>1000*(P10/2.2413-1)</f>
        <v>1.0938001700377953E-2</v>
      </c>
    </row>
    <row r="11" spans="1:17" x14ac:dyDescent="0.2">
      <c r="A11" s="50">
        <v>43494</v>
      </c>
      <c r="B11" s="1">
        <v>1</v>
      </c>
      <c r="C11" s="1" t="s">
        <v>77</v>
      </c>
      <c r="D11" s="46" t="s">
        <v>73</v>
      </c>
      <c r="E11" s="47">
        <v>36.241785</v>
      </c>
      <c r="F11" s="47">
        <v>17.162642000000002</v>
      </c>
      <c r="G11" s="47">
        <v>41.455252000000002</v>
      </c>
      <c r="H11" s="47">
        <v>29.075987999999999</v>
      </c>
      <c r="I11" s="1">
        <f>(E11-E2)/(F11-F2)</f>
        <v>2.1116669864181934</v>
      </c>
      <c r="J11" s="1">
        <f>(G11-G2)/(H11-H2)</f>
        <v>1.4257176044658251</v>
      </c>
      <c r="L11" s="1">
        <f>LN(2.2413/I11)/LN(62.9295972/64.9277895)</f>
        <v>-1.9059515730437757</v>
      </c>
      <c r="M11" s="1">
        <f>J11*(68.9255735/70.9326768)^L11</f>
        <v>1.5058892391074796</v>
      </c>
    </row>
    <row r="12" spans="1:17" ht="15" x14ac:dyDescent="0.25">
      <c r="A12" s="50">
        <v>43494</v>
      </c>
      <c r="B12" s="1">
        <v>1</v>
      </c>
      <c r="C12" s="1" t="s">
        <v>77</v>
      </c>
      <c r="D12" s="51" t="s">
        <v>74</v>
      </c>
      <c r="E12" s="47">
        <v>35.989609999999999</v>
      </c>
      <c r="F12" s="47">
        <v>17.043278999999998</v>
      </c>
      <c r="G12" s="47">
        <v>41.974516999999999</v>
      </c>
      <c r="H12" s="47">
        <v>29.439225</v>
      </c>
      <c r="I12" s="1">
        <f>(E12-E2)/(F12-F2)</f>
        <v>2.1116599395589586</v>
      </c>
      <c r="J12" s="1">
        <f>(G12-G2)/(H12-H2)</f>
        <v>1.4257648887794876</v>
      </c>
      <c r="N12" s="1">
        <f>AVERAGE(M11,M13)</f>
        <v>1.5058868877045475</v>
      </c>
      <c r="O12" s="1">
        <f>LN(N12/J12)/LN(68.9255735/70.9326768)</f>
        <v>-1.9047417669678768</v>
      </c>
      <c r="P12" s="1">
        <f>I12*(62.9295972/64.9277895)^O12</f>
        <v>2.2412077621110229</v>
      </c>
      <c r="Q12" s="1">
        <f>1000*(P12/2.2413-1)</f>
        <v>-4.1153745137578746E-2</v>
      </c>
    </row>
    <row r="13" spans="1:17" x14ac:dyDescent="0.2">
      <c r="A13" s="50">
        <v>43494</v>
      </c>
      <c r="B13" s="1">
        <v>1</v>
      </c>
      <c r="C13" s="1" t="s">
        <v>77</v>
      </c>
      <c r="D13" s="46" t="s">
        <v>73</v>
      </c>
      <c r="E13" s="47">
        <v>36.335560000000001</v>
      </c>
      <c r="F13" s="47">
        <v>17.204885000000001</v>
      </c>
      <c r="G13" s="47">
        <v>41.433760999999997</v>
      </c>
      <c r="H13" s="47">
        <v>29.057648</v>
      </c>
      <c r="I13" s="1">
        <f>(E13-E2)/(F13-F2)</f>
        <v>2.1119327339949967</v>
      </c>
      <c r="J13" s="1">
        <f>(G13-G2)/(H13-H2)</f>
        <v>1.4258779069683651</v>
      </c>
      <c r="L13" s="1">
        <f>LN(2.2413/I13)/LN(62.9295972/64.9277895)</f>
        <v>-1.9019258884820307</v>
      </c>
      <c r="M13" s="1">
        <f>J13*(68.9255735/70.9326768)^L13</f>
        <v>1.5058845363016151</v>
      </c>
    </row>
    <row r="14" spans="1:17" ht="15" x14ac:dyDescent="0.25">
      <c r="A14" s="50">
        <v>43494</v>
      </c>
      <c r="B14" s="1">
        <v>2</v>
      </c>
      <c r="C14" s="1" t="s">
        <v>0</v>
      </c>
      <c r="D14" s="52" t="s">
        <v>0</v>
      </c>
      <c r="E14" s="47">
        <v>2.4241023000000001E-3</v>
      </c>
      <c r="F14" s="47">
        <v>1.1477251999999999E-3</v>
      </c>
      <c r="G14" s="47">
        <v>1.3135971E-2</v>
      </c>
      <c r="H14" s="47">
        <v>8.4392097000000003E-3</v>
      </c>
      <c r="I14" s="47"/>
      <c r="J14" s="47"/>
    </row>
    <row r="15" spans="1:17" x14ac:dyDescent="0.2">
      <c r="A15" s="50">
        <v>43494</v>
      </c>
      <c r="B15" s="1">
        <v>2</v>
      </c>
      <c r="C15" s="1" t="s">
        <v>77</v>
      </c>
      <c r="D15" s="48" t="s">
        <v>73</v>
      </c>
      <c r="E15" s="47">
        <v>36.335560000000001</v>
      </c>
      <c r="F15" s="47">
        <v>17.204885000000001</v>
      </c>
      <c r="G15" s="47">
        <v>41.433760999999997</v>
      </c>
      <c r="H15" s="47">
        <v>29.057648</v>
      </c>
      <c r="I15" s="1">
        <f>(E15-E14)/(F15-F14)</f>
        <v>2.1119327339949967</v>
      </c>
      <c r="J15" s="1">
        <f>(G15-G14)/(H15-H14)</f>
        <v>1.4258779069683651</v>
      </c>
      <c r="L15" s="1">
        <f>LN(2.2413/I15)/LN(62.9295972/64.9277895)</f>
        <v>-1.9019258884820307</v>
      </c>
      <c r="M15" s="1">
        <f>J15*(68.9255735/70.9326768)^L15</f>
        <v>1.5058845363016151</v>
      </c>
    </row>
    <row r="16" spans="1:17" ht="15" x14ac:dyDescent="0.25">
      <c r="A16" s="50">
        <v>43494</v>
      </c>
      <c r="B16" s="1">
        <v>2</v>
      </c>
      <c r="C16" s="1" t="s">
        <v>77</v>
      </c>
      <c r="D16" s="52" t="s">
        <v>75</v>
      </c>
      <c r="E16" s="47">
        <v>37.168688000000003</v>
      </c>
      <c r="F16" s="47">
        <v>17.599734999999999</v>
      </c>
      <c r="G16" s="47">
        <v>42.334719999999997</v>
      </c>
      <c r="H16" s="47">
        <v>29.689582000000001</v>
      </c>
      <c r="I16" s="1">
        <f>(E16-E14)/(F16-F14)</f>
        <v>2.1118890577608811</v>
      </c>
      <c r="J16" s="1">
        <f>(G16-G14)/(H16-H14)</f>
        <v>1.4258744795645464</v>
      </c>
      <c r="N16" s="1">
        <f>AVERAGE(M15,M17)</f>
        <v>1.5058941992064656</v>
      </c>
      <c r="O16" s="1">
        <f>LN(N16/J16)/LN(68.9255735/70.9326768)</f>
        <v>-1.9022331794634975</v>
      </c>
      <c r="P16" s="1">
        <f>I16*(62.9295972/64.9277895)^O16</f>
        <v>2.2412751771561887</v>
      </c>
      <c r="Q16" s="1">
        <f>1000*(P16/2.2413-1)</f>
        <v>-1.1075199130461399E-2</v>
      </c>
    </row>
    <row r="17" spans="1:17" x14ac:dyDescent="0.2">
      <c r="A17" s="50">
        <v>43494</v>
      </c>
      <c r="B17" s="1">
        <v>2</v>
      </c>
      <c r="C17" s="1" t="s">
        <v>77</v>
      </c>
      <c r="D17" s="48" t="s">
        <v>73</v>
      </c>
      <c r="E17" s="47">
        <v>36.291772000000002</v>
      </c>
      <c r="F17" s="47">
        <v>17.184018999999999</v>
      </c>
      <c r="G17" s="47">
        <v>41.348776000000001</v>
      </c>
      <c r="H17" s="47">
        <v>28.997468999999999</v>
      </c>
      <c r="I17" s="1">
        <f>(E17-E14)/(F17-F14)</f>
        <v>2.1119490053400516</v>
      </c>
      <c r="J17" s="1">
        <f>(G17-G14)/(H17-H14)</f>
        <v>1.4259062937950169</v>
      </c>
      <c r="L17" s="1">
        <f>LN(2.2413/I17)/LN(62.9295972/64.9277895)</f>
        <v>-1.9016794180164045</v>
      </c>
      <c r="M17" s="1">
        <f>J17*(68.9255735/70.9326768)^L17</f>
        <v>1.5059038621113163</v>
      </c>
    </row>
    <row r="18" spans="1:17" ht="15" x14ac:dyDescent="0.25">
      <c r="A18" s="50">
        <v>43494</v>
      </c>
      <c r="B18" s="1">
        <v>2</v>
      </c>
      <c r="C18" s="1" t="s">
        <v>77</v>
      </c>
      <c r="D18" s="52" t="s">
        <v>75</v>
      </c>
      <c r="E18" s="47">
        <v>36.977603999999999</v>
      </c>
      <c r="F18" s="47">
        <v>17.508565000000001</v>
      </c>
      <c r="G18" s="47">
        <v>42.040658999999998</v>
      </c>
      <c r="H18" s="47">
        <v>29.482631999999999</v>
      </c>
      <c r="I18" s="1">
        <f>(E18-E14)/(F18-F14)</f>
        <v>2.1119722753693488</v>
      </c>
      <c r="J18" s="1">
        <f>(G18-G14)/(H18-H14)</f>
        <v>1.4259092124426669</v>
      </c>
      <c r="N18" s="1">
        <f>AVERAGE(M17,M19)</f>
        <v>1.5059507597110064</v>
      </c>
      <c r="O18" s="1">
        <f>LN(N18/J18)/LN(68.9255735/70.9326768)</f>
        <v>-1.9026930468812311</v>
      </c>
      <c r="P18" s="1">
        <f>I18*(62.9295972/64.9277895)^O18</f>
        <v>2.2413957130907778</v>
      </c>
      <c r="Q18" s="1">
        <f>1000*(P18/2.2413-1)</f>
        <v>4.2704274652249907E-2</v>
      </c>
    </row>
    <row r="19" spans="1:17" x14ac:dyDescent="0.2">
      <c r="A19" s="50">
        <v>43494</v>
      </c>
      <c r="B19" s="1">
        <v>2</v>
      </c>
      <c r="C19" s="1" t="s">
        <v>77</v>
      </c>
      <c r="D19" s="48" t="s">
        <v>73</v>
      </c>
      <c r="E19" s="47">
        <v>36.498007000000001</v>
      </c>
      <c r="F19" s="47">
        <v>17.282581</v>
      </c>
      <c r="G19" s="47">
        <v>41.678597000000003</v>
      </c>
      <c r="H19" s="47">
        <v>29.228369000000001</v>
      </c>
      <c r="I19" s="1">
        <f>(E19-E14)/(F19-F14)</f>
        <v>2.1118377346003072</v>
      </c>
      <c r="J19" s="1">
        <f>(G19-G14)/(H19-H14)</f>
        <v>1.4259261171404829</v>
      </c>
      <c r="L19" s="1">
        <f>LN(2.2413/I19)/LN(62.9295972/64.9277895)</f>
        <v>-1.9033649312777974</v>
      </c>
      <c r="M19" s="1">
        <f>J19*(68.9255735/70.9326768)^L19</f>
        <v>1.5059976573106963</v>
      </c>
    </row>
    <row r="20" spans="1:17" ht="15" x14ac:dyDescent="0.25">
      <c r="A20" s="50">
        <v>43494</v>
      </c>
      <c r="B20" s="1">
        <v>2</v>
      </c>
      <c r="C20" s="1" t="s">
        <v>77</v>
      </c>
      <c r="D20" s="52" t="s">
        <v>75</v>
      </c>
      <c r="E20" s="47">
        <v>37.124955999999997</v>
      </c>
      <c r="F20" s="47">
        <v>17.579782000000002</v>
      </c>
      <c r="G20" s="47">
        <v>42.320126999999999</v>
      </c>
      <c r="H20" s="47">
        <v>29.678742</v>
      </c>
      <c r="I20" s="1">
        <f>(E20-E14)/(F20-F14)</f>
        <v>2.1117984092152891</v>
      </c>
      <c r="J20" s="1">
        <f>(G20-G14)/(H20-H14)</f>
        <v>1.4259035820433645</v>
      </c>
      <c r="N20" s="1">
        <f>AVERAGE(M19,M21)</f>
        <v>1.5059998101624199</v>
      </c>
      <c r="O20" s="1">
        <f>LN(N20/J20)/LN(68.9255735/70.9326768)</f>
        <v>-1.9039653184498515</v>
      </c>
      <c r="P20" s="1">
        <f>I20*(62.9295972/64.9277895)^O20</f>
        <v>2.2413003272287559</v>
      </c>
      <c r="Q20" s="1">
        <f>1000*(P20/2.2413-1)</f>
        <v>1.4599953424010437E-4</v>
      </c>
    </row>
    <row r="21" spans="1:17" x14ac:dyDescent="0.2">
      <c r="A21" s="50">
        <v>43494</v>
      </c>
      <c r="B21" s="1">
        <v>2</v>
      </c>
      <c r="C21" s="1" t="s">
        <v>77</v>
      </c>
      <c r="D21" s="48" t="s">
        <v>73</v>
      </c>
      <c r="E21" s="47">
        <v>36.281162999999999</v>
      </c>
      <c r="F21" s="47">
        <v>17.180298000000001</v>
      </c>
      <c r="G21" s="47">
        <v>41.422400000000003</v>
      </c>
      <c r="H21" s="47">
        <v>29.049232</v>
      </c>
      <c r="I21" s="1">
        <f>(E21-E14)/(F21-F14)</f>
        <v>2.1117889020923859</v>
      </c>
      <c r="J21" s="1">
        <f>(G21-G14)/(H21-H14)</f>
        <v>1.4258999169895676</v>
      </c>
      <c r="L21" s="1">
        <f>LN(2.2413/I21)/LN(62.9295972/64.9277895)</f>
        <v>-1.9041046671676769</v>
      </c>
      <c r="M21" s="1">
        <f>J21*(68.9255735/70.9326768)^L21</f>
        <v>1.5060019630141435</v>
      </c>
    </row>
    <row r="22" spans="1:17" ht="15" x14ac:dyDescent="0.25">
      <c r="A22" s="50">
        <v>43494</v>
      </c>
      <c r="B22" s="1">
        <v>2</v>
      </c>
      <c r="C22" s="1" t="s">
        <v>77</v>
      </c>
      <c r="D22" s="52" t="s">
        <v>75</v>
      </c>
      <c r="E22" s="47">
        <v>36.911043999999997</v>
      </c>
      <c r="F22" s="47">
        <v>17.478459000000001</v>
      </c>
      <c r="G22" s="47">
        <v>42.067056000000001</v>
      </c>
      <c r="H22" s="47">
        <v>29.501802999999999</v>
      </c>
      <c r="I22" s="1">
        <f>(E22-E14)/(F22-F14)</f>
        <v>2.1118019423798557</v>
      </c>
      <c r="J22" s="1">
        <f>(G22-G14)/(H22-H14)</f>
        <v>1.4258773711946353</v>
      </c>
      <c r="N22" s="1">
        <f>AVERAGE(M21,M23)</f>
        <v>1.5059973486272709</v>
      </c>
      <c r="O22" s="1">
        <f>LN(N22/J22)/LN(68.9255735/70.9326768)</f>
        <v>-1.9045487786541127</v>
      </c>
      <c r="P22" s="1">
        <f>I22*(62.9295972/64.9277895)^O22</f>
        <v>2.2413449553548785</v>
      </c>
      <c r="Q22" s="1">
        <f>1000*(P22/2.2413-1)</f>
        <v>2.0057714218868483E-2</v>
      </c>
    </row>
    <row r="23" spans="1:17" x14ac:dyDescent="0.2">
      <c r="A23" s="50">
        <v>43494</v>
      </c>
      <c r="B23" s="1">
        <v>2</v>
      </c>
      <c r="C23" s="1" t="s">
        <v>77</v>
      </c>
      <c r="D23" s="48" t="s">
        <v>73</v>
      </c>
      <c r="E23" s="47">
        <v>36.340125</v>
      </c>
      <c r="F23" s="47">
        <v>17.208144000000001</v>
      </c>
      <c r="G23" s="47">
        <v>41.48207</v>
      </c>
      <c r="H23" s="47">
        <v>29.091142000000001</v>
      </c>
      <c r="I23" s="1">
        <f>(E23-E14)/(F23-F14)</f>
        <v>2.1117980336241087</v>
      </c>
      <c r="J23" s="1">
        <f>(G23-G14)/(H23-H14)</f>
        <v>1.4258968407444992</v>
      </c>
      <c r="L23" s="1">
        <f>LN(2.2413/I23)/LN(62.9295972/64.9277895)</f>
        <v>-1.9039663374867459</v>
      </c>
      <c r="M23" s="1">
        <f>J23*(68.9255735/70.9326768)^L23</f>
        <v>1.5059927342403985</v>
      </c>
    </row>
    <row r="24" spans="1:17" ht="15" x14ac:dyDescent="0.25">
      <c r="A24" s="50">
        <v>43494</v>
      </c>
      <c r="B24" s="1">
        <v>2</v>
      </c>
      <c r="C24" s="1" t="s">
        <v>77</v>
      </c>
      <c r="D24" s="52" t="s">
        <v>75</v>
      </c>
      <c r="E24" s="47">
        <v>37.056822293103458</v>
      </c>
      <c r="F24" s="47">
        <v>17.547370293103448</v>
      </c>
      <c r="G24" s="47">
        <v>42.227396068965497</v>
      </c>
      <c r="H24" s="47">
        <v>29.613481948275862</v>
      </c>
      <c r="I24" s="1">
        <f>(E24-E14)/(F24-F14)</f>
        <v>2.1118162640080422</v>
      </c>
      <c r="J24" s="1">
        <f>(G24-G14)/(H24-H14)</f>
        <v>1.4259145129677391</v>
      </c>
      <c r="N24" s="1">
        <f>AVERAGE(M23,M25)</f>
        <v>1.5060041393255506</v>
      </c>
      <c r="O24" s="1">
        <f>LN(N24/J24)/LN(68.9255735/70.9326768)</f>
        <v>-1.9037983961388767</v>
      </c>
      <c r="P24" s="1">
        <f>I24*(62.9295972/64.9277895)^O24</f>
        <v>2.241307582104977</v>
      </c>
      <c r="Q24" s="1">
        <f>1000*(P24/2.2413-1)</f>
        <v>3.3829050003486572E-3</v>
      </c>
    </row>
    <row r="25" spans="1:17" x14ac:dyDescent="0.2">
      <c r="A25" s="50">
        <v>43494</v>
      </c>
      <c r="B25" s="1">
        <v>2</v>
      </c>
      <c r="C25" s="1" t="s">
        <v>77</v>
      </c>
      <c r="D25" s="48" t="s">
        <v>73</v>
      </c>
      <c r="E25" s="47">
        <v>36.327803000000003</v>
      </c>
      <c r="F25" s="47">
        <v>17.202728</v>
      </c>
      <c r="G25" s="47">
        <v>41.493630000000003</v>
      </c>
      <c r="H25" s="47">
        <v>29.099459</v>
      </c>
      <c r="I25" s="1">
        <f>(E25-E14)/(F25-F14)</f>
        <v>2.1117466138222207</v>
      </c>
      <c r="J25" s="1">
        <f>(G25-G14)/(H25-H14)</f>
        <v>1.4258865563327934</v>
      </c>
      <c r="L25" s="1">
        <f>LN(2.2413/I25)/LN(62.9295972/64.9277895)</f>
        <v>-1.9047452819423623</v>
      </c>
      <c r="M25" s="1">
        <f>J25*(68.9255735/70.9326768)^L25</f>
        <v>1.5060155444107026</v>
      </c>
    </row>
    <row r="26" spans="1:17" ht="15" x14ac:dyDescent="0.25">
      <c r="A26" s="50">
        <v>43494</v>
      </c>
      <c r="B26" s="1">
        <v>3</v>
      </c>
      <c r="C26" s="1" t="s">
        <v>0</v>
      </c>
      <c r="D26" s="52" t="s">
        <v>0</v>
      </c>
      <c r="E26" s="47">
        <v>9.0998309999999992E-3</v>
      </c>
      <c r="F26" s="47">
        <v>4.1848285000000004E-3</v>
      </c>
      <c r="G26" s="47">
        <v>2.9416111000000002E-2</v>
      </c>
      <c r="H26" s="47">
        <v>1.8874889999999998E-2</v>
      </c>
      <c r="I26" s="47"/>
      <c r="J26" s="47"/>
    </row>
    <row r="27" spans="1:17" x14ac:dyDescent="0.2">
      <c r="A27" s="50">
        <v>43494</v>
      </c>
      <c r="B27" s="1">
        <v>3</v>
      </c>
      <c r="C27" s="1" t="s">
        <v>77</v>
      </c>
      <c r="D27" s="48" t="s">
        <v>73</v>
      </c>
      <c r="E27" s="47">
        <v>36.636125</v>
      </c>
      <c r="F27" s="47">
        <v>17.345675</v>
      </c>
      <c r="G27" s="47">
        <v>41.799883000000001</v>
      </c>
      <c r="H27" s="47">
        <v>29.313763000000002</v>
      </c>
      <c r="I27" s="1">
        <f>(E27-E26)/(F27-F26)</f>
        <v>2.1121036777563069</v>
      </c>
      <c r="J27" s="1">
        <f>(G27-G26)/(H27-H26)</f>
        <v>1.4258619705989379</v>
      </c>
      <c r="L27" s="1">
        <f>LN(2.2413/I27)/LN(62.9295972/64.9277895)</f>
        <v>-1.8993366098729538</v>
      </c>
      <c r="M27" s="1">
        <f>J27*(68.9255735/70.9326768)^L27</f>
        <v>1.5057557900623844</v>
      </c>
    </row>
    <row r="28" spans="1:17" ht="15" x14ac:dyDescent="0.25">
      <c r="A28" s="50">
        <v>43494</v>
      </c>
      <c r="B28" s="1">
        <v>3</v>
      </c>
      <c r="C28" s="1" t="s">
        <v>77</v>
      </c>
      <c r="D28" s="52" t="s">
        <v>78</v>
      </c>
      <c r="E28" s="47">
        <v>36.289952</v>
      </c>
      <c r="F28" s="47">
        <v>17.181619000000001</v>
      </c>
      <c r="G28" s="47">
        <v>41.822094</v>
      </c>
      <c r="H28" s="47">
        <v>29.329733999999998</v>
      </c>
      <c r="I28" s="1">
        <f>(E28-E26)/(F28-F26)</f>
        <v>2.1121229053635671</v>
      </c>
      <c r="J28" s="1">
        <f>(G28-G26)/(H28-H26)</f>
        <v>1.4258428158709811</v>
      </c>
      <c r="N28" s="1">
        <f>AVERAGE(M27,M29)</f>
        <v>1.5057648892074527</v>
      </c>
      <c r="O28" s="1">
        <f>LN(N28/J28)/LN(68.9255735/70.9326768)</f>
        <v>-1.9000151499002245</v>
      </c>
      <c r="P28" s="1">
        <f>I28*(62.9295972/64.9277895)^O28</f>
        <v>2.2413679439320453</v>
      </c>
      <c r="Q28" s="1">
        <f>1000*(P28/2.2413-1)</f>
        <v>3.0314519272600648E-2</v>
      </c>
    </row>
    <row r="29" spans="1:17" x14ac:dyDescent="0.2">
      <c r="A29" s="50">
        <v>43494</v>
      </c>
      <c r="B29" s="1">
        <v>3</v>
      </c>
      <c r="C29" s="1" t="s">
        <v>77</v>
      </c>
      <c r="D29" s="48" t="s">
        <v>73</v>
      </c>
      <c r="E29" s="47">
        <v>36.356059999999999</v>
      </c>
      <c r="F29" s="47">
        <v>17.213439000000001</v>
      </c>
      <c r="G29" s="47">
        <v>41.419539999999998</v>
      </c>
      <c r="H29" s="47">
        <v>29.047229999999999</v>
      </c>
      <c r="I29" s="1">
        <f>(E29-E26)/(F29-F26)</f>
        <v>2.1120590007435465</v>
      </c>
      <c r="J29" s="1">
        <f>(G29-G26)/(H29-H26)</f>
        <v>1.4258515073333067</v>
      </c>
      <c r="L29" s="1">
        <f>LN(2.2413/I29)/LN(62.9295972/64.9277895)</f>
        <v>-1.9000133106464867</v>
      </c>
      <c r="M29" s="1">
        <f>J29*(68.9255735/70.9326768)^L29</f>
        <v>1.5057739883525212</v>
      </c>
    </row>
    <row r="30" spans="1:17" ht="15" x14ac:dyDescent="0.25">
      <c r="A30" s="50">
        <v>43494</v>
      </c>
      <c r="B30" s="1">
        <v>3</v>
      </c>
      <c r="C30" s="1" t="s">
        <v>77</v>
      </c>
      <c r="D30" s="52" t="s">
        <v>78</v>
      </c>
      <c r="E30" s="47">
        <v>36.226360999999997</v>
      </c>
      <c r="F30" s="47">
        <v>17.151964</v>
      </c>
      <c r="G30" s="47">
        <v>41.732708000000002</v>
      </c>
      <c r="H30" s="47">
        <v>29.26615</v>
      </c>
      <c r="I30" s="1">
        <f>(E30-E26)/(F30-F26)</f>
        <v>2.1120671549814403</v>
      </c>
      <c r="J30" s="1">
        <f>(G30-G26)/(H30-H26)</f>
        <v>1.4258864024820259</v>
      </c>
      <c r="N30" s="1">
        <f>AVERAGE(M29,M31)</f>
        <v>1.5057893680135193</v>
      </c>
      <c r="O30" s="1">
        <f>LN(N30/J30)/LN(68.9255735/70.9326768)</f>
        <v>-1.8995165438791959</v>
      </c>
      <c r="P30" s="1">
        <f>I30*(62.9295972/64.9277895)^O30</f>
        <v>2.2412738493329534</v>
      </c>
      <c r="Q30" s="1">
        <f>1000*(P30/2.2413-1)</f>
        <v>-1.1667633536993627E-2</v>
      </c>
    </row>
    <row r="31" spans="1:17" x14ac:dyDescent="0.2">
      <c r="A31" s="50">
        <v>43494</v>
      </c>
      <c r="B31" s="1">
        <v>3</v>
      </c>
      <c r="C31" s="1" t="s">
        <v>77</v>
      </c>
      <c r="D31" s="48" t="s">
        <v>73</v>
      </c>
      <c r="E31" s="47">
        <v>36.314407000000003</v>
      </c>
      <c r="F31" s="47">
        <v>17.19332</v>
      </c>
      <c r="G31" s="47">
        <v>41.311301</v>
      </c>
      <c r="H31" s="47">
        <v>28.970112</v>
      </c>
      <c r="I31" s="1">
        <f>(E31-E26)/(F31-F26)</f>
        <v>2.1121078406082394</v>
      </c>
      <c r="J31" s="1">
        <f>(G31-G26)/(H31-H26)</f>
        <v>1.4259109112384316</v>
      </c>
      <c r="L31" s="1">
        <f>LN(2.2413/I31)/LN(62.9295972/64.9277895)</f>
        <v>-1.899273557927925</v>
      </c>
      <c r="M31" s="1">
        <f>J31*(68.9255735/70.9326768)^L31</f>
        <v>1.5058047476745173</v>
      </c>
    </row>
    <row r="32" spans="1:17" ht="15" x14ac:dyDescent="0.25">
      <c r="A32" s="50">
        <v>43494</v>
      </c>
      <c r="B32" s="1">
        <v>3</v>
      </c>
      <c r="C32" s="1" t="s">
        <v>77</v>
      </c>
      <c r="D32" s="52" t="s">
        <v>78</v>
      </c>
      <c r="E32" s="47">
        <v>36.393118000000001</v>
      </c>
      <c r="F32" s="47">
        <v>17.232402</v>
      </c>
      <c r="G32" s="47">
        <v>42.012858999999999</v>
      </c>
      <c r="H32" s="47">
        <v>29.463839</v>
      </c>
      <c r="I32" s="1">
        <f>(E32-E26)/(F32-F26)</f>
        <v>2.1118852755808497</v>
      </c>
      <c r="J32" s="1">
        <f>(G32-G26)/(H32-H26)</f>
        <v>1.4258276129038214</v>
      </c>
      <c r="N32" s="1">
        <f>AVERAGE(M31,M33)</f>
        <v>1.5058287719441741</v>
      </c>
      <c r="O32" s="1">
        <f>LN(N32/J32)/LN(68.9255735/70.9326768)</f>
        <v>-1.9018646188861217</v>
      </c>
      <c r="P32" s="1">
        <f>I32*(62.9295972/64.9277895)^O32</f>
        <v>2.2412453419888516</v>
      </c>
      <c r="Q32" s="1">
        <f>1000*(P32/2.2413-1)</f>
        <v>-2.4386744812532335E-2</v>
      </c>
    </row>
    <row r="33" spans="1:17" x14ac:dyDescent="0.2">
      <c r="A33" s="50">
        <v>43494</v>
      </c>
      <c r="B33" s="1">
        <v>3</v>
      </c>
      <c r="C33" s="1" t="s">
        <v>77</v>
      </c>
      <c r="D33" s="48" t="s">
        <v>73</v>
      </c>
      <c r="E33" s="47">
        <v>36.347779000000003</v>
      </c>
      <c r="F33" s="47">
        <v>17.210656</v>
      </c>
      <c r="G33" s="47">
        <v>41.423419000000003</v>
      </c>
      <c r="H33" s="47">
        <v>29.050194000000001</v>
      </c>
      <c r="I33" s="1">
        <f>(E33-E26)/(F33-F26)</f>
        <v>2.1119193358595054</v>
      </c>
      <c r="J33" s="1">
        <f>(G33-G26)/(H33-H26)</f>
        <v>1.4258395470132668</v>
      </c>
      <c r="L33" s="1">
        <f>LN(2.2413/I33)/LN(62.9295972/64.9277895)</f>
        <v>-1.9021288383843211</v>
      </c>
      <c r="M33" s="1">
        <f>J33*(68.9255735/70.9326768)^L33</f>
        <v>1.5058527962138308</v>
      </c>
    </row>
    <row r="34" spans="1:17" ht="15" x14ac:dyDescent="0.25">
      <c r="A34" s="50">
        <v>43494</v>
      </c>
      <c r="B34" s="1">
        <v>3</v>
      </c>
      <c r="C34" s="1" t="s">
        <v>77</v>
      </c>
      <c r="D34" s="52" t="s">
        <v>78</v>
      </c>
      <c r="E34" s="47">
        <v>36.377184999999997</v>
      </c>
      <c r="F34" s="47">
        <v>17.224702000000001</v>
      </c>
      <c r="G34" s="47">
        <v>41.929743000000002</v>
      </c>
      <c r="H34" s="47">
        <v>29.405763</v>
      </c>
      <c r="I34" s="1">
        <f>(E34-E26)/(F34-F26)</f>
        <v>2.1119043526282284</v>
      </c>
      <c r="J34" s="1">
        <f>(G34-G26)/(H34-H26)</f>
        <v>1.4258170763831854</v>
      </c>
      <c r="N34" s="1">
        <f>AVERAGE(M33,M35)</f>
        <v>1.505861682561688</v>
      </c>
      <c r="O34" s="1">
        <f>LN(N34/J34)/LN(68.9255735/70.9326768)</f>
        <v>-1.9028834697922967</v>
      </c>
      <c r="P34" s="1">
        <f>I34*(62.9295972/64.9277895)^O34</f>
        <v>2.2413369694014289</v>
      </c>
      <c r="Q34" s="1">
        <f>1000*(P34/2.2413-1)</f>
        <v>1.6494624293539317E-2</v>
      </c>
    </row>
    <row r="35" spans="1:17" x14ac:dyDescent="0.2">
      <c r="A35" s="50">
        <v>43494</v>
      </c>
      <c r="B35" s="1">
        <v>3</v>
      </c>
      <c r="C35" s="1" t="s">
        <v>77</v>
      </c>
      <c r="D35" s="48" t="s">
        <v>73</v>
      </c>
      <c r="E35" s="47">
        <v>36.422280999999998</v>
      </c>
      <c r="F35" s="47">
        <v>17.24643</v>
      </c>
      <c r="G35" s="47">
        <v>41.531509</v>
      </c>
      <c r="H35" s="47">
        <v>29.126429000000002</v>
      </c>
      <c r="I35" s="1">
        <f>(E35-E26)/(F35-F26)</f>
        <v>2.1118584503825502</v>
      </c>
      <c r="J35" s="1">
        <f>(G35-G26)/(H35-H26)</f>
        <v>1.4258186288054278</v>
      </c>
      <c r="L35" s="1">
        <f>LN(2.2413/I35)/LN(62.9295972/64.9277895)</f>
        <v>-1.9030511248416335</v>
      </c>
      <c r="M35" s="1">
        <f>J35*(68.9255735/70.9326768)^L35</f>
        <v>1.5058705689095448</v>
      </c>
    </row>
    <row r="36" spans="1:17" ht="15" x14ac:dyDescent="0.25">
      <c r="A36" s="50">
        <v>43494</v>
      </c>
      <c r="B36" s="1">
        <v>3</v>
      </c>
      <c r="C36" s="1" t="s">
        <v>77</v>
      </c>
      <c r="D36" s="52" t="s">
        <v>78</v>
      </c>
      <c r="E36" s="47">
        <v>36.186369999999997</v>
      </c>
      <c r="F36" s="47">
        <v>17.134720000000002</v>
      </c>
      <c r="G36" s="47">
        <v>41.732111000000003</v>
      </c>
      <c r="H36" s="47">
        <v>29.267572000000001</v>
      </c>
      <c r="I36" s="1">
        <f>(E36-E26)/(F36-F26)</f>
        <v>2.1118587251837857</v>
      </c>
      <c r="J36" s="1">
        <f>(G36-G26)/(H36-H26)</f>
        <v>1.4257966682126852</v>
      </c>
      <c r="N36" s="1">
        <f>AVERAGE(M35,M37)</f>
        <v>1.5058684285490918</v>
      </c>
      <c r="O36" s="1">
        <f>LN(N36/J36)/LN(68.9255735/70.9326768)</f>
        <v>-1.9035381962905467</v>
      </c>
      <c r="P36" s="1">
        <f>I36*(62.9295972/64.9277895)^O36</f>
        <v>2.2413344166588081</v>
      </c>
      <c r="Q36" s="1">
        <f>1000*(P36/2.2413-1)</f>
        <v>1.5355668053551597E-2</v>
      </c>
    </row>
    <row r="37" spans="1:17" x14ac:dyDescent="0.2">
      <c r="A37" s="50">
        <v>43494</v>
      </c>
      <c r="B37" s="1">
        <v>3</v>
      </c>
      <c r="C37" s="1" t="s">
        <v>77</v>
      </c>
      <c r="D37" s="48" t="s">
        <v>73</v>
      </c>
      <c r="E37" s="47">
        <v>36.393549999999998</v>
      </c>
      <c r="F37" s="47">
        <v>17.233218999999998</v>
      </c>
      <c r="G37" s="47">
        <v>41.505139999999997</v>
      </c>
      <c r="H37" s="47">
        <v>29.108628</v>
      </c>
      <c r="I37" s="1">
        <f>(E37-E26)/(F37-F26)</f>
        <v>2.1118102040325972</v>
      </c>
      <c r="J37" s="1">
        <f>(G37-G26)/(H37-H26)</f>
        <v>1.4257846648668238</v>
      </c>
      <c r="L37" s="1">
        <f>LN(2.2413/I37)/LN(62.9295972/64.9277895)</f>
        <v>-1.9037819740871389</v>
      </c>
      <c r="M37" s="1">
        <f>J37*(68.9255735/70.9326768)^L37</f>
        <v>1.5058662881886384</v>
      </c>
    </row>
    <row r="38" spans="1:17" ht="15" x14ac:dyDescent="0.25">
      <c r="A38" s="50">
        <v>43494</v>
      </c>
      <c r="B38" s="1">
        <v>4</v>
      </c>
      <c r="C38" s="1" t="s">
        <v>0</v>
      </c>
      <c r="D38" s="52" t="s">
        <v>0</v>
      </c>
      <c r="E38" s="47">
        <v>1.0088471999999999E-2</v>
      </c>
      <c r="F38" s="47">
        <v>4.6040294999999997E-3</v>
      </c>
      <c r="G38" s="47">
        <v>3.3464243999999997E-2</v>
      </c>
      <c r="H38" s="47">
        <v>2.1477221000000001E-2</v>
      </c>
      <c r="I38" s="47"/>
      <c r="J38" s="47"/>
    </row>
    <row r="39" spans="1:17" x14ac:dyDescent="0.2">
      <c r="A39" s="50">
        <v>43494</v>
      </c>
      <c r="B39" s="1">
        <v>4</v>
      </c>
      <c r="C39" s="1" t="s">
        <v>77</v>
      </c>
      <c r="D39" s="48" t="s">
        <v>73</v>
      </c>
      <c r="E39" s="47">
        <v>36.390510999999996</v>
      </c>
      <c r="F39" s="47">
        <v>17.229313999999999</v>
      </c>
      <c r="G39" s="47">
        <v>41.463377000000001</v>
      </c>
      <c r="H39" s="47">
        <v>29.078686000000001</v>
      </c>
      <c r="I39" s="1">
        <f>(E39-E38)/(F39-F38)</f>
        <v>2.1121065370799941</v>
      </c>
      <c r="J39" s="1">
        <f>(G39-G38)/(H39-H38)</f>
        <v>1.4258049722223114</v>
      </c>
      <c r="L39" s="1">
        <f>LN(2.2413/I39)/LN(62.9295972/64.9277895)</f>
        <v>-1.899293301588511</v>
      </c>
      <c r="M39" s="1">
        <f>J39*(68.9255735/70.9326768)^L39</f>
        <v>1.5056937261994057</v>
      </c>
    </row>
    <row r="40" spans="1:17" ht="15" x14ac:dyDescent="0.25">
      <c r="A40" s="50">
        <v>43494</v>
      </c>
      <c r="B40" s="1">
        <v>4</v>
      </c>
      <c r="C40" s="1" t="s">
        <v>77</v>
      </c>
      <c r="D40" s="52" t="s">
        <v>79</v>
      </c>
      <c r="E40" s="47">
        <v>34.834229999999998</v>
      </c>
      <c r="F40" s="47">
        <v>16.493811999999998</v>
      </c>
      <c r="G40" s="47">
        <v>42.424666000000002</v>
      </c>
      <c r="H40" s="47">
        <v>29.754144</v>
      </c>
      <c r="I40" s="1">
        <f>(E40-E38)/(F40-F38)</f>
        <v>2.1119353695036231</v>
      </c>
      <c r="J40" s="1">
        <f>(G40-G38)/(H40-H38)</f>
        <v>1.4257450255333521</v>
      </c>
      <c r="N40" s="1">
        <f>AVERAGE(M39,M41)</f>
        <v>1.5057388706577197</v>
      </c>
      <c r="O40" s="1">
        <f>LN(N40/J40)/LN(68.9255735/70.9326768)</f>
        <v>-1.9018026102196586</v>
      </c>
      <c r="P40" s="1">
        <f>I40*(62.9295972/64.9277895)^O40</f>
        <v>2.2412941599458334</v>
      </c>
      <c r="Q40" s="1">
        <f>1000*(P40/2.2413-1)</f>
        <v>-2.6056548282360481E-3</v>
      </c>
    </row>
    <row r="41" spans="1:17" x14ac:dyDescent="0.2">
      <c r="A41" s="50">
        <v>43494</v>
      </c>
      <c r="B41" s="1">
        <v>4</v>
      </c>
      <c r="C41" s="1" t="s">
        <v>77</v>
      </c>
      <c r="D41" s="48" t="s">
        <v>73</v>
      </c>
      <c r="E41" s="47">
        <v>36.172246999999999</v>
      </c>
      <c r="F41" s="47">
        <v>17.127593999999998</v>
      </c>
      <c r="G41" s="47">
        <v>41.249051000000001</v>
      </c>
      <c r="H41" s="47">
        <v>28.929144000000001</v>
      </c>
      <c r="I41" s="1">
        <f>(E41-E38)/(F41-F38)</f>
        <v>2.1119067750609708</v>
      </c>
      <c r="J41" s="1">
        <f>(G41-G38)/(H41-H38)</f>
        <v>1.4257666338516501</v>
      </c>
      <c r="L41" s="1">
        <f>LN(2.2413/I41)/LN(62.9295972/64.9277895)</f>
        <v>-1.9023191057915931</v>
      </c>
      <c r="M41" s="1">
        <f>J41*(68.9255735/70.9326768)^L41</f>
        <v>1.5057840151160338</v>
      </c>
    </row>
    <row r="42" spans="1:17" ht="15" x14ac:dyDescent="0.25">
      <c r="A42" s="50">
        <v>43494</v>
      </c>
      <c r="B42" s="1">
        <v>4</v>
      </c>
      <c r="C42" s="1" t="s">
        <v>77</v>
      </c>
      <c r="D42" s="52" t="s">
        <v>79</v>
      </c>
      <c r="E42" s="47">
        <v>34.920247000000003</v>
      </c>
      <c r="F42" s="47">
        <v>16.535342</v>
      </c>
      <c r="G42" s="47">
        <v>40.753858999999999</v>
      </c>
      <c r="H42" s="47">
        <v>28.582702999999999</v>
      </c>
      <c r="I42" s="1">
        <f>(E42-E38)/(F42-F38)</f>
        <v>2.111833034332713</v>
      </c>
      <c r="J42" s="1">
        <f>(G42-G38)/(H42-H38)</f>
        <v>1.4257229388922159</v>
      </c>
      <c r="N42" s="1">
        <f>AVERAGE(M41,M43)</f>
        <v>1.5057951852364673</v>
      </c>
      <c r="O42" s="1">
        <f>LN(N42/J42)/LN(68.9255735/70.9326768)</f>
        <v>-1.9036452384527673</v>
      </c>
      <c r="P42" s="1">
        <f>I42*(62.9295972/64.9277895)^O42</f>
        <v>2.2413146502560379</v>
      </c>
      <c r="Q42" s="1">
        <f>1000*(P42/2.2413-1)</f>
        <v>6.5364993699912333E-3</v>
      </c>
    </row>
    <row r="43" spans="1:17" x14ac:dyDescent="0.2">
      <c r="A43" s="50">
        <v>43494</v>
      </c>
      <c r="B43" s="1">
        <v>4</v>
      </c>
      <c r="C43" s="1" t="s">
        <v>77</v>
      </c>
      <c r="D43" s="48" t="s">
        <v>73</v>
      </c>
      <c r="E43" s="47">
        <v>36.126804</v>
      </c>
      <c r="F43" s="47">
        <v>17.106839999999998</v>
      </c>
      <c r="G43" s="47">
        <v>41.202589000000003</v>
      </c>
      <c r="H43" s="47">
        <v>28.897311999999999</v>
      </c>
      <c r="I43" s="1">
        <f>(E43-E38)/(F43-F38)</f>
        <v>2.1118124899164341</v>
      </c>
      <c r="J43" s="1">
        <f>(G43-G38)/(H43-H38)</f>
        <v>1.425729336349449</v>
      </c>
      <c r="L43" s="1">
        <f>LN(2.2413/I43)/LN(62.9295972/64.9277895)</f>
        <v>-1.9037473465006276</v>
      </c>
      <c r="M43" s="1">
        <f>J43*(68.9255735/70.9326768)^L43</f>
        <v>1.5058063553569008</v>
      </c>
    </row>
    <row r="44" spans="1:17" ht="15" x14ac:dyDescent="0.25">
      <c r="A44" s="50">
        <v>43494</v>
      </c>
      <c r="B44" s="1">
        <v>4</v>
      </c>
      <c r="C44" s="1" t="s">
        <v>77</v>
      </c>
      <c r="D44" s="52" t="s">
        <v>79</v>
      </c>
      <c r="E44" s="47">
        <v>34.919262894736846</v>
      </c>
      <c r="F44" s="47">
        <v>16.534897385964911</v>
      </c>
      <c r="G44" s="47">
        <v>39.89380885964912</v>
      </c>
      <c r="H44" s="47">
        <v>27.979452649122813</v>
      </c>
      <c r="I44" s="1">
        <f>(E44-E38)/(F44-F38)</f>
        <v>2.111830302702042</v>
      </c>
      <c r="J44" s="1">
        <f>(G44-G38)/(H44-H38)</f>
        <v>1.4257235728004025</v>
      </c>
      <c r="N44" s="1">
        <f>AVERAGE(M43,M45)</f>
        <v>1.5058155974538669</v>
      </c>
      <c r="O44" s="1">
        <f>LN(N44/J44)/LN(68.9255735/70.9326768)</f>
        <v>-1.9041020071310841</v>
      </c>
      <c r="P44" s="1">
        <f>I44*(62.9295972/64.9277895)^O44</f>
        <v>2.2413437532440081</v>
      </c>
      <c r="Q44" s="1">
        <f>1000*(P44/2.2413-1)</f>
        <v>1.9521368852082333E-2</v>
      </c>
    </row>
    <row r="45" spans="1:17" x14ac:dyDescent="0.2">
      <c r="A45" s="50">
        <v>43494</v>
      </c>
      <c r="B45" s="1">
        <v>4</v>
      </c>
      <c r="C45" s="1" t="s">
        <v>77</v>
      </c>
      <c r="D45" s="48" t="s">
        <v>73</v>
      </c>
      <c r="E45" s="47">
        <v>36.013432000000002</v>
      </c>
      <c r="F45" s="47">
        <v>17.053699999999999</v>
      </c>
      <c r="G45" s="47">
        <v>41.102696000000002</v>
      </c>
      <c r="H45" s="47">
        <v>28.827739000000001</v>
      </c>
      <c r="I45" s="1">
        <f>(E45-E38)/(F45-F38)</f>
        <v>2.1117450209850706</v>
      </c>
      <c r="J45" s="1">
        <f>(G45-G38)/(H45-H38)</f>
        <v>1.4257050106355629</v>
      </c>
      <c r="L45" s="1">
        <f>LN(2.2413/I45)/LN(62.9295972/64.9277895)</f>
        <v>-1.9047694116977234</v>
      </c>
      <c r="M45" s="1">
        <f>J45*(68.9255735/70.9326768)^L45</f>
        <v>1.5058248395508331</v>
      </c>
    </row>
    <row r="46" spans="1:17" ht="15" x14ac:dyDescent="0.25">
      <c r="A46" s="50">
        <v>43494</v>
      </c>
      <c r="B46" s="1">
        <v>4</v>
      </c>
      <c r="C46" s="1" t="s">
        <v>77</v>
      </c>
      <c r="D46" s="52" t="s">
        <v>79</v>
      </c>
      <c r="E46" s="47">
        <v>34.805534999999999</v>
      </c>
      <c r="F46" s="47">
        <v>16.481987</v>
      </c>
      <c r="G46" s="47">
        <v>39.494107999999997</v>
      </c>
      <c r="H46" s="47">
        <v>27.700292000000001</v>
      </c>
      <c r="I46" s="1">
        <f>(E46-E38)/(F46-F38)</f>
        <v>2.1117095227012341</v>
      </c>
      <c r="J46" s="1">
        <f>(G46-G38)/(H46-H38)</f>
        <v>1.4256623367391765</v>
      </c>
      <c r="N46" s="1">
        <f>AVERAGE(M45,M47)</f>
        <v>1.5058149333415838</v>
      </c>
      <c r="O46" s="1">
        <f>LN(N46/J46)/LN(68.9255735/70.9326768)</f>
        <v>-1.9055830150547892</v>
      </c>
      <c r="P46" s="1">
        <f>I46*(62.9295972/64.9277895)^O46</f>
        <v>2.2413193255998385</v>
      </c>
      <c r="Q46" s="1">
        <f>1000*(P46/2.2413-1)</f>
        <v>8.6224958009140096E-3</v>
      </c>
    </row>
    <row r="47" spans="1:17" x14ac:dyDescent="0.2">
      <c r="A47" s="50">
        <v>43494</v>
      </c>
      <c r="B47" s="1">
        <v>4</v>
      </c>
      <c r="C47" s="1" t="s">
        <v>77</v>
      </c>
      <c r="D47" s="48" t="s">
        <v>73</v>
      </c>
      <c r="E47" s="47">
        <v>35.876244999999997</v>
      </c>
      <c r="F47" s="47">
        <v>16.988641999999999</v>
      </c>
      <c r="G47" s="47">
        <v>40.931916000000001</v>
      </c>
      <c r="H47" s="47">
        <v>28.708183999999999</v>
      </c>
      <c r="I47" s="1">
        <f>(E47-E38)/(F47-F38)</f>
        <v>2.1117567324270485</v>
      </c>
      <c r="J47" s="1">
        <f>(G47-G38)/(H47-H38)</f>
        <v>1.425693512715777</v>
      </c>
      <c r="L47" s="1">
        <f>LN(2.2413/I47)/LN(62.9295972/64.9277895)</f>
        <v>-1.9045919964781013</v>
      </c>
      <c r="M47" s="1">
        <f>J47*(68.9255735/70.9326768)^L47</f>
        <v>1.5058050271323344</v>
      </c>
    </row>
    <row r="48" spans="1:17" ht="15" x14ac:dyDescent="0.25">
      <c r="A48" s="50">
        <v>43494</v>
      </c>
      <c r="B48" s="1">
        <v>4</v>
      </c>
      <c r="C48" s="1" t="s">
        <v>77</v>
      </c>
      <c r="D48" s="52" t="s">
        <v>79</v>
      </c>
      <c r="E48" s="47">
        <v>34.695306000000002</v>
      </c>
      <c r="F48" s="47">
        <v>16.429096999999999</v>
      </c>
      <c r="G48" s="47">
        <v>39.156559999999999</v>
      </c>
      <c r="H48" s="47">
        <v>27.463068</v>
      </c>
      <c r="I48" s="1">
        <f>(E48-E38)/(F48-F38)</f>
        <v>2.111798372728952</v>
      </c>
      <c r="J48" s="1">
        <f>(G48-G38)/(H48-H38)</f>
        <v>1.4256861444759759</v>
      </c>
      <c r="N48" s="1">
        <f>AVERAGE(M47,M49)</f>
        <v>1.505782508269975</v>
      </c>
      <c r="O48" s="1">
        <f>LN(N48/J48)/LN(68.9255735/70.9326768)</f>
        <v>-1.9042510460530708</v>
      </c>
      <c r="P48" s="1">
        <f>I48*(62.9295972/64.9277895)^O48</f>
        <v>2.2413203069804029</v>
      </c>
      <c r="Q48" s="1">
        <f>1000*(P48/2.2413-1)</f>
        <v>9.0603580078507662E-3</v>
      </c>
    </row>
    <row r="49" spans="1:17" x14ac:dyDescent="0.2">
      <c r="A49" s="50">
        <v>43494</v>
      </c>
      <c r="B49" s="1">
        <v>4</v>
      </c>
      <c r="C49" s="1" t="s">
        <v>77</v>
      </c>
      <c r="D49" s="48" t="s">
        <v>73</v>
      </c>
      <c r="E49" s="47">
        <v>35.813459999999999</v>
      </c>
      <c r="F49" s="47">
        <v>16.958255999999999</v>
      </c>
      <c r="G49" s="47">
        <v>40.823059999999998</v>
      </c>
      <c r="H49" s="47">
        <v>28.631671999999998</v>
      </c>
      <c r="I49" s="1">
        <f>(E49-E38)/(F49-F38)</f>
        <v>2.1118382983382715</v>
      </c>
      <c r="J49" s="1">
        <f>(G49-G38)/(H49-H38)</f>
        <v>1.4257014351380695</v>
      </c>
      <c r="L49" s="1">
        <f>LN(2.2413/I49)/LN(62.9295972/64.9277895)</f>
        <v>-1.9033563916318663</v>
      </c>
      <c r="M49" s="1">
        <f>J49*(68.9255735/70.9326768)^L49</f>
        <v>1.5057599894076155</v>
      </c>
    </row>
    <row r="50" spans="1:17" ht="15" x14ac:dyDescent="0.25">
      <c r="A50" s="50">
        <v>43495</v>
      </c>
      <c r="B50" s="1">
        <v>5</v>
      </c>
      <c r="C50" s="1" t="s">
        <v>77</v>
      </c>
      <c r="D50" s="52" t="s">
        <v>0</v>
      </c>
      <c r="E50" s="47">
        <v>1.1158793E-2</v>
      </c>
      <c r="F50" s="47">
        <v>5.1832885999999996E-3</v>
      </c>
      <c r="G50" s="47">
        <v>2.5260801999999999E-2</v>
      </c>
      <c r="H50" s="47">
        <v>1.6481761000000001E-2</v>
      </c>
      <c r="I50" s="47"/>
      <c r="J50" s="47"/>
    </row>
    <row r="51" spans="1:17" x14ac:dyDescent="0.2">
      <c r="A51" s="50">
        <v>43495</v>
      </c>
      <c r="B51" s="1">
        <v>5</v>
      </c>
      <c r="C51" s="1" t="s">
        <v>77</v>
      </c>
      <c r="D51" s="48" t="s">
        <v>73</v>
      </c>
      <c r="E51" s="47">
        <v>38.726219</v>
      </c>
      <c r="F51" s="47">
        <v>18.244297</v>
      </c>
      <c r="G51" s="47">
        <v>41.202451000000003</v>
      </c>
      <c r="H51" s="47">
        <v>28.763221999999999</v>
      </c>
      <c r="I51" s="1">
        <f>(E51-E50)/(F51-F50)</f>
        <v>2.122639335419128</v>
      </c>
      <c r="J51" s="1">
        <f>(G51-G50)/(H51-H50)</f>
        <v>1.4324125050580838</v>
      </c>
      <c r="L51" s="1">
        <f>LN(2.2413/I51)/LN(62.9295972/64.9277895)</f>
        <v>-1.7401565486751021</v>
      </c>
      <c r="M51" s="1">
        <f>J51*(68.9255735/70.9326768)^L51</f>
        <v>1.5057775823100341</v>
      </c>
    </row>
    <row r="52" spans="1:17" ht="15" x14ac:dyDescent="0.25">
      <c r="A52" s="50">
        <v>43495</v>
      </c>
      <c r="B52" s="1">
        <v>5</v>
      </c>
      <c r="C52" s="1" t="s">
        <v>77</v>
      </c>
      <c r="D52" s="52" t="s">
        <v>80</v>
      </c>
      <c r="E52" s="47">
        <v>38.447859999999999</v>
      </c>
      <c r="F52" s="47">
        <v>18.114460000000001</v>
      </c>
      <c r="G52" s="47">
        <v>41.353043</v>
      </c>
      <c r="H52" s="47">
        <v>28.869548000000002</v>
      </c>
      <c r="I52" s="1">
        <f>(E52-E50)/(F52-F50)</f>
        <v>2.1224868237174626</v>
      </c>
      <c r="J52" s="1">
        <f>(G52-G50)/(H52-H50)</f>
        <v>1.4323532152758942</v>
      </c>
      <c r="N52" s="1">
        <f>AVERAGE(M51,M53)</f>
        <v>1.505803883024007</v>
      </c>
      <c r="O52" s="1">
        <f>LN(N52/J52)/LN(68.9255735/70.9326768)</f>
        <v>-1.7422070965115466</v>
      </c>
      <c r="P52" s="1">
        <f>I52*(62.9295972/64.9277895)^O52</f>
        <v>2.2412826203965568</v>
      </c>
      <c r="Q52" s="1">
        <f>1000*(P52/2.2413-1)</f>
        <v>-7.7542513019501769E-3</v>
      </c>
    </row>
    <row r="53" spans="1:17" x14ac:dyDescent="0.2">
      <c r="A53" s="50">
        <v>43495</v>
      </c>
      <c r="B53" s="1">
        <v>5</v>
      </c>
      <c r="C53" s="1" t="s">
        <v>77</v>
      </c>
      <c r="D53" s="48" t="s">
        <v>73</v>
      </c>
      <c r="E53" s="47">
        <v>39.241804999999999</v>
      </c>
      <c r="F53" s="47">
        <v>18.487217999999999</v>
      </c>
      <c r="G53" s="47">
        <v>41.887569999999997</v>
      </c>
      <c r="H53" s="47">
        <v>29.240531000000001</v>
      </c>
      <c r="I53" s="1">
        <f>(E53-E50)/(F53-F50)</f>
        <v>2.1226367561576942</v>
      </c>
      <c r="J53" s="1">
        <f>(G53-G50)/(H53-H50)</f>
        <v>1.4324609452865971</v>
      </c>
      <c r="L53" s="1">
        <f>LN(2.2413/I53)/LN(62.9295972/64.9277895)</f>
        <v>-1.7401954211870287</v>
      </c>
      <c r="M53" s="1">
        <f>J53*(68.9255735/70.9326768)^L53</f>
        <v>1.5058301837379799</v>
      </c>
    </row>
    <row r="54" spans="1:17" ht="15" x14ac:dyDescent="0.25">
      <c r="A54" s="50">
        <v>43495</v>
      </c>
      <c r="B54" s="1">
        <v>5</v>
      </c>
      <c r="C54" s="1" t="s">
        <v>77</v>
      </c>
      <c r="D54" s="52" t="s">
        <v>80</v>
      </c>
      <c r="E54" s="47">
        <v>39.133279999999999</v>
      </c>
      <c r="F54" s="47">
        <v>18.437432999999999</v>
      </c>
      <c r="G54" s="47">
        <v>42.243606999999997</v>
      </c>
      <c r="H54" s="47">
        <v>29.490556000000002</v>
      </c>
      <c r="I54" s="1">
        <f>(E54-E50)/(F54-F50)</f>
        <v>2.1224821614045144</v>
      </c>
      <c r="J54" s="1">
        <f>(G54-G50)/(H54-H50)</f>
        <v>1.4323892196124288</v>
      </c>
      <c r="N54" s="1">
        <f>AVERAGE(M53,M55)</f>
        <v>1.5058475778126441</v>
      </c>
      <c r="O54" s="1">
        <f>LN(N54/J54)/LN(68.9255735/70.9326768)</f>
        <v>-1.7423423039146939</v>
      </c>
      <c r="P54" s="1">
        <f>I54*(62.9295972/64.9277895)^O54</f>
        <v>2.2412871698354619</v>
      </c>
      <c r="Q54" s="1">
        <f>1000*(P54/2.2413-1)</f>
        <v>-5.7244298121705839E-3</v>
      </c>
    </row>
    <row r="55" spans="1:17" x14ac:dyDescent="0.2">
      <c r="A55" s="50">
        <v>43495</v>
      </c>
      <c r="B55" s="1">
        <v>5</v>
      </c>
      <c r="C55" s="1" t="s">
        <v>77</v>
      </c>
      <c r="D55" s="48" t="s">
        <v>73</v>
      </c>
      <c r="E55" s="47">
        <v>39.250427000000002</v>
      </c>
      <c r="F55" s="47">
        <v>18.492386</v>
      </c>
      <c r="G55" s="47">
        <v>41.933007000000003</v>
      </c>
      <c r="H55" s="47">
        <v>29.273181999999998</v>
      </c>
      <c r="I55" s="1">
        <f>(E55-E50)/(F55-F50)</f>
        <v>2.1225097609171231</v>
      </c>
      <c r="J55" s="1">
        <f>(G55-G50)/(H55-H50)</f>
        <v>1.4324153392437542</v>
      </c>
      <c r="L55" s="1">
        <f>LN(2.2413/I55)/LN(62.9295972/64.9277895)</f>
        <v>-1.7421094476679209</v>
      </c>
      <c r="M55" s="1">
        <f>J55*(68.9255735/70.9326768)^L55</f>
        <v>1.5058649718873081</v>
      </c>
    </row>
    <row r="56" spans="1:17" ht="15" x14ac:dyDescent="0.25">
      <c r="A56" s="50">
        <v>43495</v>
      </c>
      <c r="B56" s="1">
        <v>5</v>
      </c>
      <c r="C56" s="1" t="s">
        <v>77</v>
      </c>
      <c r="D56" s="52" t="s">
        <v>80</v>
      </c>
      <c r="E56" s="47">
        <v>39.304428000000001</v>
      </c>
      <c r="F56" s="47">
        <v>18.517484</v>
      </c>
      <c r="G56" s="47">
        <v>42.481178</v>
      </c>
      <c r="H56" s="47">
        <v>29.655519999999999</v>
      </c>
      <c r="I56" s="1">
        <f>(E56-E50)/(F56-F50)</f>
        <v>2.122549207662932</v>
      </c>
      <c r="J56" s="1">
        <f>(G56-G50)/(H56-H50)</f>
        <v>1.4324323500529494</v>
      </c>
      <c r="N56" s="1">
        <f>AVERAGE(M55,M57)</f>
        <v>1.5058673632214994</v>
      </c>
      <c r="O56" s="1">
        <f>LN(N56/J56)/LN(68.9255735/70.9326768)</f>
        <v>-1.741751046315591</v>
      </c>
      <c r="P56" s="1">
        <f>I56*(62.9295972/64.9277895)^O56</f>
        <v>2.241316544146347</v>
      </c>
      <c r="Q56" s="1">
        <f>1000*(P56/2.2413-1)</f>
        <v>7.3814957155526884E-3</v>
      </c>
    </row>
    <row r="57" spans="1:17" x14ac:dyDescent="0.2">
      <c r="A57" s="50">
        <v>43495</v>
      </c>
      <c r="B57" s="1">
        <v>5</v>
      </c>
      <c r="C57" s="1" t="s">
        <v>77</v>
      </c>
      <c r="D57" s="48" t="s">
        <v>73</v>
      </c>
      <c r="E57" s="47">
        <v>39.202345999999999</v>
      </c>
      <c r="F57" s="47">
        <v>18.469601000000001</v>
      </c>
      <c r="G57" s="47">
        <v>41.913052</v>
      </c>
      <c r="H57" s="47">
        <v>29.258966000000001</v>
      </c>
      <c r="I57" s="1">
        <f>(E57-E50)/(F57-F50)</f>
        <v>2.1225249460644089</v>
      </c>
      <c r="J57" s="1">
        <f>(G57-G50)/(H57-H50)</f>
        <v>1.4324292989490701</v>
      </c>
      <c r="L57" s="1">
        <f>LN(2.2413/I57)/LN(62.9295972/64.9277895)</f>
        <v>-1.7418805765746435</v>
      </c>
      <c r="M57" s="1">
        <f>J57*(68.9255735/70.9326768)^L57</f>
        <v>1.5058697545556909</v>
      </c>
    </row>
    <row r="58" spans="1:17" ht="15" x14ac:dyDescent="0.25">
      <c r="A58" s="50">
        <v>43495</v>
      </c>
      <c r="B58" s="1">
        <v>5</v>
      </c>
      <c r="C58" s="1" t="s">
        <v>77</v>
      </c>
      <c r="D58" s="52" t="s">
        <v>80</v>
      </c>
      <c r="E58" s="47">
        <v>39.235374</v>
      </c>
      <c r="F58" s="47">
        <v>18.485585</v>
      </c>
      <c r="G58" s="47">
        <v>42.373390000000001</v>
      </c>
      <c r="H58" s="47">
        <v>29.579992000000001</v>
      </c>
      <c r="I58" s="1">
        <f>(E58-E50)/(F58-F50)</f>
        <v>2.1224763303063794</v>
      </c>
      <c r="J58" s="1">
        <f>(G58-G50)/(H58-H50)</f>
        <v>1.4324459056331753</v>
      </c>
      <c r="N58" s="1">
        <f>AVERAGE(M57,M59)</f>
        <v>1.505895666519915</v>
      </c>
      <c r="O58" s="1">
        <f>LN(N58/J58)/LN(68.9255735/70.9326768)</f>
        <v>-1.7420761544936032</v>
      </c>
      <c r="P58" s="1">
        <f>I58*(62.9295972/64.9277895)^O58</f>
        <v>2.2412623658647544</v>
      </c>
      <c r="Q58" s="1">
        <f>1000*(P58/2.2413-1)</f>
        <v>-1.6791208336863761E-2</v>
      </c>
    </row>
    <row r="59" spans="1:17" x14ac:dyDescent="0.2">
      <c r="A59" s="50">
        <v>43495</v>
      </c>
      <c r="B59" s="1">
        <v>5</v>
      </c>
      <c r="C59" s="1" t="s">
        <v>77</v>
      </c>
      <c r="D59" s="48" t="s">
        <v>73</v>
      </c>
      <c r="E59" s="47">
        <v>38.865290000000002</v>
      </c>
      <c r="F59" s="47">
        <v>18.312246999999999</v>
      </c>
      <c r="G59" s="47">
        <v>41.512135999999998</v>
      </c>
      <c r="H59" s="47">
        <v>28.980184000000001</v>
      </c>
      <c r="I59" s="1">
        <f>(E59-E50)/(F59-F50)</f>
        <v>2.1223573490272574</v>
      </c>
      <c r="J59" s="1">
        <f>(G59-G50)/(H59-H50)</f>
        <v>1.4323747308152266</v>
      </c>
      <c r="L59" s="1">
        <f>LN(2.2413/I59)/LN(62.9295972/64.9277895)</f>
        <v>-1.744406695924269</v>
      </c>
      <c r="M59" s="1">
        <f>J59*(68.9255735/70.9326768)^L59</f>
        <v>1.5059215784841389</v>
      </c>
    </row>
    <row r="60" spans="1:17" ht="15" x14ac:dyDescent="0.25">
      <c r="A60" s="50">
        <v>43495</v>
      </c>
      <c r="B60" s="1">
        <v>5</v>
      </c>
      <c r="C60" s="1" t="s">
        <v>77</v>
      </c>
      <c r="D60" s="52" t="s">
        <v>80</v>
      </c>
      <c r="E60" s="47">
        <v>39.121566999999999</v>
      </c>
      <c r="F60" s="47">
        <v>18.432607000000001</v>
      </c>
      <c r="G60" s="47">
        <v>42.262780999999997</v>
      </c>
      <c r="H60" s="47">
        <v>29.50395</v>
      </c>
      <c r="I60" s="1">
        <f>(E60-E50)/(F60-F50)</f>
        <v>2.122402394362084</v>
      </c>
      <c r="J60" s="1">
        <f>(G60-G50)/(H60-H50)</f>
        <v>1.4323888322883156</v>
      </c>
      <c r="N60" s="1">
        <f>AVERAGE(M59,M61)</f>
        <v>1.505923350055848</v>
      </c>
      <c r="O60" s="1">
        <f>LN(N60/J60)/LN(68.9255735/70.9326768)</f>
        <v>-1.7441047035481101</v>
      </c>
      <c r="P60" s="1">
        <f>I60*(62.9295972/64.9277895)^O60</f>
        <v>2.2413264115371709</v>
      </c>
      <c r="Q60" s="1">
        <f>1000*(P60/2.2413-1)</f>
        <v>1.1784025864880476E-2</v>
      </c>
    </row>
    <row r="61" spans="1:17" x14ac:dyDescent="0.2">
      <c r="A61" s="50">
        <v>43495</v>
      </c>
      <c r="B61" s="1">
        <v>5</v>
      </c>
      <c r="C61" s="1" t="s">
        <v>77</v>
      </c>
      <c r="D61" s="48" t="s">
        <v>73</v>
      </c>
      <c r="E61" s="47">
        <v>38.916269</v>
      </c>
      <c r="F61" s="47">
        <v>18.336532999999999</v>
      </c>
      <c r="G61" s="47">
        <v>41.597279999999998</v>
      </c>
      <c r="H61" s="47">
        <v>29.039944999999999</v>
      </c>
      <c r="I61" s="1">
        <f>(E61-E50)/(F61-F50)</f>
        <v>2.1223265509361529</v>
      </c>
      <c r="J61" s="1">
        <f>(G61-G50)/(H61-H50)</f>
        <v>1.4323590143487082</v>
      </c>
      <c r="L61" s="1">
        <f>LN(2.2413/I61)/LN(62.9295972/64.9277895)</f>
        <v>-1.7448709242393072</v>
      </c>
      <c r="M61" s="1">
        <f>J61*(68.9255735/70.9326768)^L61</f>
        <v>1.5059251216275569</v>
      </c>
    </row>
    <row r="62" spans="1:17" ht="15" x14ac:dyDescent="0.25">
      <c r="A62" s="50">
        <v>43495</v>
      </c>
      <c r="B62" s="1">
        <v>6</v>
      </c>
      <c r="C62" s="1" t="s">
        <v>77</v>
      </c>
      <c r="D62" s="52" t="s">
        <v>0</v>
      </c>
      <c r="E62" s="47">
        <v>9.6996172999999995E-3</v>
      </c>
      <c r="F62" s="47">
        <v>4.3870284000000004E-3</v>
      </c>
      <c r="G62" s="47">
        <v>3.0385990000000002E-2</v>
      </c>
      <c r="H62" s="47">
        <v>1.9503128000000002E-2</v>
      </c>
      <c r="I62" s="47"/>
      <c r="J62" s="47"/>
    </row>
    <row r="63" spans="1:17" x14ac:dyDescent="0.2">
      <c r="A63" s="50">
        <v>43495</v>
      </c>
      <c r="B63" s="1">
        <v>6</v>
      </c>
      <c r="C63" s="1" t="s">
        <v>77</v>
      </c>
      <c r="D63" s="48" t="s">
        <v>73</v>
      </c>
      <c r="E63" s="47">
        <v>38.011420999999999</v>
      </c>
      <c r="F63" s="47">
        <v>17.917182</v>
      </c>
      <c r="G63" s="47">
        <v>40.812525000000001</v>
      </c>
      <c r="H63" s="47">
        <v>28.504256999999999</v>
      </c>
      <c r="I63" s="1">
        <f>(E63-E62)/(F63-F62)</f>
        <v>2.1214847511485595</v>
      </c>
      <c r="J63" s="1">
        <f>(G63-G62)/(H63-H62)</f>
        <v>1.4317181462497421</v>
      </c>
      <c r="L63" s="1">
        <f>LN(2.2413/I63)/LN(62.9295972/64.9277895)</f>
        <v>-1.7575622190706743</v>
      </c>
      <c r="M63" s="1">
        <f>J63*(68.9255735/70.9326768)^L63</f>
        <v>1.5057997865427346</v>
      </c>
    </row>
    <row r="64" spans="1:17" ht="15" x14ac:dyDescent="0.25">
      <c r="A64" s="50">
        <v>43495</v>
      </c>
      <c r="B64" s="1">
        <v>6</v>
      </c>
      <c r="C64" s="1" t="s">
        <v>77</v>
      </c>
      <c r="D64" s="52" t="s">
        <v>81</v>
      </c>
      <c r="E64" s="47">
        <v>36.665483000000002</v>
      </c>
      <c r="F64" s="47">
        <v>17.282613000000001</v>
      </c>
      <c r="G64" s="47">
        <v>40.029606000000001</v>
      </c>
      <c r="H64" s="47">
        <v>27.956982</v>
      </c>
      <c r="I64" s="1">
        <f>(E64-E62)/(F64-F62)</f>
        <v>2.1215015617315482</v>
      </c>
      <c r="J64" s="1">
        <f>(G64-G62)/(H64-H62)</f>
        <v>1.4317405014698279</v>
      </c>
      <c r="N64" s="1">
        <f>AVERAGE(M63,M65)</f>
        <v>1.5058140120172867</v>
      </c>
      <c r="O64" s="1">
        <f>LN(N64/J64)/LN(68.9255735/70.9326768)</f>
        <v>-1.7573473683573195</v>
      </c>
      <c r="P64" s="1">
        <f>I64*(62.9295972/64.9277895)^O64</f>
        <v>2.2413027072545191</v>
      </c>
      <c r="Q64" s="1">
        <f>1000*(P64/2.2413-1)</f>
        <v>1.2078947571048104E-3</v>
      </c>
    </row>
    <row r="65" spans="1:17" x14ac:dyDescent="0.2">
      <c r="A65" s="50">
        <v>43495</v>
      </c>
      <c r="B65" s="1">
        <v>6</v>
      </c>
      <c r="C65" s="1" t="s">
        <v>77</v>
      </c>
      <c r="D65" s="48" t="s">
        <v>73</v>
      </c>
      <c r="E65" s="47">
        <v>37.583927000000003</v>
      </c>
      <c r="F65" s="47">
        <v>17.716199</v>
      </c>
      <c r="G65" s="47">
        <v>40.362105</v>
      </c>
      <c r="H65" s="47">
        <v>28.189889000000001</v>
      </c>
      <c r="I65" s="1">
        <f>(E65-E62)/(F65-F62)</f>
        <v>2.121421989062914</v>
      </c>
      <c r="J65" s="1">
        <f>(G65-G62)/(H65-H62)</f>
        <v>1.4317063029685999</v>
      </c>
      <c r="L65" s="1">
        <f>LN(2.2413/I65)/LN(62.9295972/64.9277895)</f>
        <v>-1.7585086459411827</v>
      </c>
      <c r="M65" s="1">
        <f>J65*(68.9255735/70.9326768)^L65</f>
        <v>1.505828237491839</v>
      </c>
    </row>
    <row r="66" spans="1:17" ht="15" x14ac:dyDescent="0.25">
      <c r="A66" s="50">
        <v>43495</v>
      </c>
      <c r="B66" s="1">
        <v>6</v>
      </c>
      <c r="C66" s="1" t="s">
        <v>77</v>
      </c>
      <c r="D66" s="52" t="s">
        <v>81</v>
      </c>
      <c r="E66" s="47">
        <v>36.736406000000002</v>
      </c>
      <c r="F66" s="47">
        <v>17.317259</v>
      </c>
      <c r="G66" s="47">
        <v>40.013140999999997</v>
      </c>
      <c r="H66" s="47">
        <v>27.946704</v>
      </c>
      <c r="I66" s="1">
        <f>(E66-E62)/(F66-F62)</f>
        <v>2.1213526238134501</v>
      </c>
      <c r="J66" s="1">
        <f>(G66-G62)/(H66-H62)</f>
        <v>1.4316778539050428</v>
      </c>
      <c r="N66" s="1">
        <f>AVERAGE(M65,M67)</f>
        <v>1.5058567102186955</v>
      </c>
      <c r="O66" s="1">
        <f>LN(N66/J66)/LN(68.9255735/70.9326768)</f>
        <v>-1.759859649119573</v>
      </c>
      <c r="P66" s="1">
        <f>I66*(62.9295972/64.9277895)^O66</f>
        <v>2.2413213666769312</v>
      </c>
      <c r="Q66" s="1">
        <f>1000*(P66/2.2413-1)</f>
        <v>9.5331624196948184E-3</v>
      </c>
    </row>
    <row r="67" spans="1:17" x14ac:dyDescent="0.2">
      <c r="A67" s="50">
        <v>43495</v>
      </c>
      <c r="B67" s="1">
        <v>6</v>
      </c>
      <c r="C67" s="1" t="s">
        <v>77</v>
      </c>
      <c r="D67" s="48" t="s">
        <v>73</v>
      </c>
      <c r="E67" s="47">
        <v>37.732399000000001</v>
      </c>
      <c r="F67" s="47">
        <v>17.787841</v>
      </c>
      <c r="G67" s="47">
        <v>40.576901999999997</v>
      </c>
      <c r="H67" s="47">
        <v>28.341266999999998</v>
      </c>
      <c r="I67" s="1">
        <f>(E67-E62)/(F67-F62)</f>
        <v>2.1212245631778157</v>
      </c>
      <c r="J67" s="1">
        <f>(G67-G62)/(H67-H62)</f>
        <v>1.4316380926431587</v>
      </c>
      <c r="L67" s="1">
        <f>LN(2.2413/I67)/LN(62.9295972/64.9277895)</f>
        <v>-1.7614859310274453</v>
      </c>
      <c r="M67" s="1">
        <f>J67*(68.9255735/70.9326768)^L67</f>
        <v>1.5058851829455522</v>
      </c>
    </row>
    <row r="68" spans="1:17" ht="15" x14ac:dyDescent="0.25">
      <c r="A68" s="50">
        <v>43495</v>
      </c>
      <c r="B68" s="1">
        <v>6</v>
      </c>
      <c r="C68" s="1" t="s">
        <v>77</v>
      </c>
      <c r="D68" s="52" t="s">
        <v>81</v>
      </c>
      <c r="E68" s="47">
        <v>36.674191</v>
      </c>
      <c r="F68" s="47">
        <v>17.288791</v>
      </c>
      <c r="G68" s="47">
        <v>39.955081</v>
      </c>
      <c r="H68" s="47">
        <v>27.906972</v>
      </c>
      <c r="I68" s="1">
        <f>(E68-E62)/(F68-F62)</f>
        <v>2.1212470758577164</v>
      </c>
      <c r="J68" s="1">
        <f>(G68-G62)/(H68-H62)</f>
        <v>1.431635663790406</v>
      </c>
      <c r="N68" s="1">
        <f>AVERAGE(M67,M69)</f>
        <v>1.5058834386312707</v>
      </c>
      <c r="O68" s="1">
        <f>LN(N68/J68)/LN(68.9255735/70.9326768)</f>
        <v>-1.7615046819138003</v>
      </c>
      <c r="P68" s="1">
        <f>I68*(62.9295972/64.9277895)^O68</f>
        <v>2.2413251007691199</v>
      </c>
      <c r="Q68" s="1">
        <f>1000*(P68/2.2413-1)</f>
        <v>1.1199200963707412E-2</v>
      </c>
    </row>
    <row r="69" spans="1:17" x14ac:dyDescent="0.2">
      <c r="A69" s="50">
        <v>43495</v>
      </c>
      <c r="B69" s="1">
        <v>6</v>
      </c>
      <c r="C69" s="1" t="s">
        <v>77</v>
      </c>
      <c r="D69" s="48" t="s">
        <v>73</v>
      </c>
      <c r="E69" s="47">
        <v>37.849134999999997</v>
      </c>
      <c r="F69" s="47">
        <v>17.842326</v>
      </c>
      <c r="G69" s="47">
        <v>40.709164999999999</v>
      </c>
      <c r="H69" s="47">
        <v>28.432918000000001</v>
      </c>
      <c r="I69" s="1">
        <f>(E69-E62)/(F69-F62)</f>
        <v>2.1212896536390566</v>
      </c>
      <c r="J69" s="1">
        <f>(G69-G62)/(H69-H62)</f>
        <v>1.4316751151966216</v>
      </c>
      <c r="L69" s="1">
        <f>LN(2.2413/I69)/LN(62.9295972/64.9277895)</f>
        <v>-1.760504302381283</v>
      </c>
      <c r="M69" s="1">
        <f>J69*(68.9255735/70.9326768)^L69</f>
        <v>1.5058816943169895</v>
      </c>
    </row>
    <row r="70" spans="1:17" ht="15" x14ac:dyDescent="0.25">
      <c r="A70" s="50">
        <v>43495</v>
      </c>
      <c r="B70" s="1">
        <v>6</v>
      </c>
      <c r="C70" s="1" t="s">
        <v>77</v>
      </c>
      <c r="D70" s="52" t="s">
        <v>81</v>
      </c>
      <c r="E70" s="47">
        <v>35.521579000000003</v>
      </c>
      <c r="F70" s="47">
        <v>16.748695999999999</v>
      </c>
      <c r="G70" s="47">
        <v>38.684454000000002</v>
      </c>
      <c r="H70" s="47">
        <v>27.024274999999999</v>
      </c>
      <c r="I70" s="1">
        <f>(E70-E62)/(F70-F62)</f>
        <v>2.1208327822265853</v>
      </c>
      <c r="J70" s="1">
        <f>(G70-G62)/(H70-H62)</f>
        <v>1.4313791722891249</v>
      </c>
      <c r="N70" s="1">
        <f>AVERAGE(M69,M71)</f>
        <v>1.5058824094365701</v>
      </c>
      <c r="O70" s="1">
        <f>LN(N70/J70)/LN(68.9255735/70.9326768)</f>
        <v>-1.7677230752271436</v>
      </c>
      <c r="P70" s="1">
        <f>I70*(62.9295972/64.9277895)^O70</f>
        <v>2.2413229845596074</v>
      </c>
      <c r="Q70" s="1">
        <f>1000*(P70/2.2413-1)</f>
        <v>1.0255012540705266E-2</v>
      </c>
    </row>
    <row r="71" spans="1:17" x14ac:dyDescent="0.2">
      <c r="A71" s="50">
        <v>43495</v>
      </c>
      <c r="B71" s="1">
        <v>6</v>
      </c>
      <c r="C71" s="1" t="s">
        <v>77</v>
      </c>
      <c r="D71" s="48" t="s">
        <v>73</v>
      </c>
      <c r="E71" s="47">
        <v>36.963740999999999</v>
      </c>
      <c r="F71" s="47">
        <v>17.427505</v>
      </c>
      <c r="G71" s="47">
        <v>39.744874000000003</v>
      </c>
      <c r="H71" s="47">
        <v>27.763100000000001</v>
      </c>
      <c r="I71" s="1">
        <f>(E71-E62)/(F71-F62)</f>
        <v>2.1209775106232858</v>
      </c>
      <c r="J71" s="1">
        <f>(G71-G62)/(H71-H62)</f>
        <v>1.4314830262719658</v>
      </c>
      <c r="L71" s="1">
        <f>LN(2.2413/I71)/LN(62.9295972/64.9277895)</f>
        <v>-1.7652120024753495</v>
      </c>
      <c r="M71" s="1">
        <f>J71*(68.9255735/70.9326768)^L71</f>
        <v>1.5058831245561506</v>
      </c>
    </row>
    <row r="72" spans="1:17" ht="15" x14ac:dyDescent="0.25">
      <c r="A72" s="50">
        <v>43495</v>
      </c>
      <c r="B72" s="1">
        <v>6</v>
      </c>
      <c r="C72" s="1" t="s">
        <v>77</v>
      </c>
      <c r="D72" s="52" t="s">
        <v>81</v>
      </c>
      <c r="E72" s="47">
        <v>36.218020000000003</v>
      </c>
      <c r="F72" s="47">
        <v>17.075382000000001</v>
      </c>
      <c r="G72" s="47">
        <v>39.468387</v>
      </c>
      <c r="H72" s="47">
        <v>27.569296000000001</v>
      </c>
      <c r="I72" s="1">
        <f>(E72-E62)/(F72-F62)</f>
        <v>2.121043351189408</v>
      </c>
      <c r="J72" s="1">
        <f>(G72-G62)/(H72-H62)</f>
        <v>1.4315171512625955</v>
      </c>
      <c r="N72" s="1">
        <f>AVERAGE(M71,M73)</f>
        <v>1.5058769655861488</v>
      </c>
      <c r="O72" s="1">
        <f>LN(N72/J72)/LN(68.9255735/70.9326768)</f>
        <v>-1.7642390149918716</v>
      </c>
      <c r="P72" s="1">
        <f>I72*(62.9295972/64.9277895)^O72</f>
        <v>2.24130140605397</v>
      </c>
      <c r="Q72" s="1">
        <f>1000*(P72/2.2413-1)</f>
        <v>6.273385848576396E-4</v>
      </c>
    </row>
    <row r="73" spans="1:17" x14ac:dyDescent="0.2">
      <c r="A73" s="50">
        <v>43495</v>
      </c>
      <c r="B73" s="1">
        <v>6</v>
      </c>
      <c r="C73" s="1" t="s">
        <v>77</v>
      </c>
      <c r="D73" s="48" t="s">
        <v>73</v>
      </c>
      <c r="E73" s="47">
        <v>36.965904000000002</v>
      </c>
      <c r="F73" s="47">
        <v>17.42859</v>
      </c>
      <c r="G73" s="47">
        <v>39.756354000000002</v>
      </c>
      <c r="H73" s="47">
        <v>27.771442</v>
      </c>
      <c r="I73" s="1">
        <f>(E73-E62)/(F73-F62)</f>
        <v>2.1209695756492013</v>
      </c>
      <c r="J73" s="1">
        <f>(G73-G62)/(H73-H62)</f>
        <v>1.4314663992749372</v>
      </c>
      <c r="L73" s="1">
        <f>LN(2.2413/I73)/LN(62.9295972/64.9277895)</f>
        <v>-1.765331685745404</v>
      </c>
      <c r="M73" s="1">
        <f>J73*(68.9255735/70.9326768)^L73</f>
        <v>1.505870806616147</v>
      </c>
    </row>
    <row r="74" spans="1:17" ht="15" x14ac:dyDescent="0.25">
      <c r="A74" s="50">
        <v>43495</v>
      </c>
      <c r="B74" s="1">
        <v>7</v>
      </c>
      <c r="C74" s="1" t="s">
        <v>77</v>
      </c>
      <c r="D74" s="52" t="s">
        <v>0</v>
      </c>
      <c r="E74" s="47">
        <v>8.8261668999999997E-3</v>
      </c>
      <c r="F74" s="47">
        <v>3.9901092000000004E-3</v>
      </c>
      <c r="G74" s="47">
        <v>2.7265327999999998E-2</v>
      </c>
      <c r="H74" s="47">
        <v>1.7506252999999999E-2</v>
      </c>
      <c r="I74" s="47"/>
      <c r="J74" s="47"/>
    </row>
    <row r="75" spans="1:17" x14ac:dyDescent="0.2">
      <c r="A75" s="50">
        <v>43495</v>
      </c>
      <c r="B75" s="1">
        <v>7</v>
      </c>
      <c r="C75" s="1" t="s">
        <v>77</v>
      </c>
      <c r="D75" s="48" t="s">
        <v>73</v>
      </c>
      <c r="E75" s="47">
        <v>37.907283999999997</v>
      </c>
      <c r="F75" s="47">
        <v>17.868119</v>
      </c>
      <c r="G75" s="47">
        <v>40.669519000000001</v>
      </c>
      <c r="H75" s="47">
        <v>28.401807999999999</v>
      </c>
      <c r="I75" s="1">
        <f>(E75-E74)/(F75-F74)</f>
        <v>2.121483676297121</v>
      </c>
      <c r="J75" s="1">
        <f>(G75-G74)/(H75-H74)</f>
        <v>1.4318567366659134</v>
      </c>
      <c r="L75" s="1">
        <f>LN(2.2413/I75)/LN(62.9295972/64.9277895)</f>
        <v>-1.7575784271600448</v>
      </c>
      <c r="M75" s="1">
        <f>J75*(68.9255735/70.9326768)^L75</f>
        <v>1.5059462486870168</v>
      </c>
    </row>
    <row r="76" spans="1:17" ht="15" x14ac:dyDescent="0.25">
      <c r="A76" s="50">
        <v>43495</v>
      </c>
      <c r="B76" s="1">
        <v>7</v>
      </c>
      <c r="C76" s="1" t="s">
        <v>77</v>
      </c>
      <c r="D76" s="52" t="s">
        <v>82</v>
      </c>
      <c r="E76" s="47">
        <v>37.482599</v>
      </c>
      <c r="F76" s="47">
        <v>17.666573</v>
      </c>
      <c r="G76" s="47">
        <v>40.695655000000002</v>
      </c>
      <c r="H76" s="47">
        <v>28.418458999999999</v>
      </c>
      <c r="I76" s="1">
        <f>(E76-E74)/(F76-F74)</f>
        <v>2.1216473867261598</v>
      </c>
      <c r="J76" s="1">
        <f>(G76-G74)/(H76-H74)</f>
        <v>1.4319375140080757</v>
      </c>
      <c r="N76" s="1">
        <f>AVERAGE(M75,M77)</f>
        <v>1.5059495845642239</v>
      </c>
      <c r="O76" s="1">
        <f>LN(N76/J76)/LN(68.9255735/70.9326768)</f>
        <v>-1.7556902652916</v>
      </c>
      <c r="P76" s="1">
        <f>I76*(62.9295972/64.9277895)^O76</f>
        <v>2.2413406634452939</v>
      </c>
      <c r="Q76" s="1">
        <f>1000*(P76/2.2413-1)</f>
        <v>1.8142794491637915E-2</v>
      </c>
    </row>
    <row r="77" spans="1:17" x14ac:dyDescent="0.2">
      <c r="A77" s="50">
        <v>43495</v>
      </c>
      <c r="B77" s="1">
        <v>7</v>
      </c>
      <c r="C77" s="1" t="s">
        <v>77</v>
      </c>
      <c r="D77" s="48" t="s">
        <v>73</v>
      </c>
      <c r="E77" s="47">
        <v>38.559376999999998</v>
      </c>
      <c r="F77" s="47">
        <v>18.173691000000002</v>
      </c>
      <c r="G77" s="47">
        <v>41.437790999999997</v>
      </c>
      <c r="H77" s="47">
        <v>28.935600000000001</v>
      </c>
      <c r="I77" s="1">
        <f>(E77-E74)/(F77-F74)</f>
        <v>2.1216943011219067</v>
      </c>
      <c r="J77" s="1">
        <f>(G77-G74)/(H77-H74)</f>
        <v>1.4319936173626928</v>
      </c>
      <c r="L77" s="1">
        <f>LN(2.2413/I77)/LN(62.9295972/64.9277895)</f>
        <v>-1.7544024930053344</v>
      </c>
      <c r="M77" s="1">
        <f>J77*(68.9255735/70.9326768)^L77</f>
        <v>1.5059529204414313</v>
      </c>
    </row>
    <row r="78" spans="1:17" ht="15" x14ac:dyDescent="0.25">
      <c r="A78" s="50">
        <v>43495</v>
      </c>
      <c r="B78" s="1">
        <v>7</v>
      </c>
      <c r="C78" s="1" t="s">
        <v>77</v>
      </c>
      <c r="D78" s="52" t="s">
        <v>82</v>
      </c>
      <c r="E78" s="47">
        <v>37.822083999999997</v>
      </c>
      <c r="F78" s="47">
        <v>17.826331</v>
      </c>
      <c r="G78" s="47">
        <v>41.089261</v>
      </c>
      <c r="H78" s="47">
        <v>28.692657000000001</v>
      </c>
      <c r="I78" s="1">
        <f>(E78-E74)/(F78-F74)</f>
        <v>2.1216773971941829</v>
      </c>
      <c r="J78" s="1">
        <f>(G78-G74)/(H78-H74)</f>
        <v>1.4319713969174483</v>
      </c>
      <c r="N78" s="1">
        <f>AVERAGE(M77,M79)</f>
        <v>1.5059525657499189</v>
      </c>
      <c r="O78" s="1">
        <f>LN(N78/J78)/LN(68.9255735/70.9326768)</f>
        <v>-1.754934884595938</v>
      </c>
      <c r="P78" s="1">
        <f>I78*(62.9295972/64.9277895)^O78</f>
        <v>2.2413194430928773</v>
      </c>
      <c r="Q78" s="1">
        <f>1000*(P78/2.2413-1)</f>
        <v>8.6749176271272432E-3</v>
      </c>
    </row>
    <row r="79" spans="1:17" x14ac:dyDescent="0.2">
      <c r="A79" s="50">
        <v>43495</v>
      </c>
      <c r="B79" s="1">
        <v>7</v>
      </c>
      <c r="C79" s="1" t="s">
        <v>77</v>
      </c>
      <c r="D79" s="48" t="s">
        <v>73</v>
      </c>
      <c r="E79" s="47">
        <v>38.503914000000002</v>
      </c>
      <c r="F79" s="47">
        <v>18.148195000000001</v>
      </c>
      <c r="G79" s="47">
        <v>41.398617999999999</v>
      </c>
      <c r="H79" s="47">
        <v>28.909200999999999</v>
      </c>
      <c r="I79" s="1">
        <f>(E79-E74)/(F79-F74)</f>
        <v>2.1216188896003314</v>
      </c>
      <c r="J79" s="1">
        <f>(G79-G74)/(H79-H74)</f>
        <v>1.4319462057965928</v>
      </c>
      <c r="L79" s="1">
        <f>LN(2.2413/I79)/LN(62.9295972/64.9277895)</f>
        <v>-1.7555395593286518</v>
      </c>
      <c r="M79" s="1">
        <f>J79*(68.9255735/70.9326768)^L79</f>
        <v>1.5059522110584065</v>
      </c>
    </row>
    <row r="80" spans="1:17" ht="15" x14ac:dyDescent="0.25">
      <c r="A80" s="50">
        <v>43495</v>
      </c>
      <c r="B80" s="1">
        <v>7</v>
      </c>
      <c r="C80" s="1" t="s">
        <v>77</v>
      </c>
      <c r="D80" s="52" t="s">
        <v>82</v>
      </c>
      <c r="E80" s="47">
        <v>37.469585000000002</v>
      </c>
      <c r="F80" s="47">
        <v>17.660401</v>
      </c>
      <c r="G80" s="47">
        <v>40.690958999999999</v>
      </c>
      <c r="H80" s="47">
        <v>28.414718000000001</v>
      </c>
      <c r="I80" s="1">
        <f>(E80-E74)/(F80-F74)</f>
        <v>2.1216519634020976</v>
      </c>
      <c r="J80" s="1">
        <f>(G80-G74)/(H80-H74)</f>
        <v>1.4319607866534954</v>
      </c>
      <c r="N80" s="1">
        <f>AVERAGE(M79,M81)</f>
        <v>1.5059551520911831</v>
      </c>
      <c r="O80" s="1">
        <f>LN(N80/J80)/LN(68.9255735/70.9326768)</f>
        <v>-1.7552528545243127</v>
      </c>
      <c r="P80" s="1">
        <f>I80*(62.9295972/64.9277895)^O80</f>
        <v>2.2413148524337574</v>
      </c>
      <c r="Q80" s="1">
        <f>1000*(P80/2.2413-1)</f>
        <v>6.6267049290136271E-3</v>
      </c>
    </row>
    <row r="81" spans="1:17" x14ac:dyDescent="0.2">
      <c r="A81" s="50">
        <v>43495</v>
      </c>
      <c r="B81" s="1">
        <v>7</v>
      </c>
      <c r="C81" s="1" t="s">
        <v>77</v>
      </c>
      <c r="D81" s="48" t="s">
        <v>73</v>
      </c>
      <c r="E81" s="47">
        <v>38.575702</v>
      </c>
      <c r="F81" s="47">
        <v>18.181557000000002</v>
      </c>
      <c r="G81" s="47">
        <v>41.462451999999999</v>
      </c>
      <c r="H81" s="47">
        <v>28.952973</v>
      </c>
      <c r="I81" s="1">
        <f>(E81-E74)/(F81-F74)</f>
        <v>2.1216742628310392</v>
      </c>
      <c r="J81" s="1">
        <f>(G81-G74)/(H81-H74)</f>
        <v>1.4319861170477217</v>
      </c>
      <c r="L81" s="1">
        <f>LN(2.2413/I81)/LN(62.9295972/64.9277895)</f>
        <v>-1.7547046294417326</v>
      </c>
      <c r="M81" s="1">
        <f>J81*(68.9255735/70.9326768)^L81</f>
        <v>1.5059580931239598</v>
      </c>
    </row>
    <row r="82" spans="1:17" ht="15" x14ac:dyDescent="0.25">
      <c r="A82" s="50">
        <v>43495</v>
      </c>
      <c r="B82" s="1">
        <v>7</v>
      </c>
      <c r="C82" s="1" t="s">
        <v>77</v>
      </c>
      <c r="D82" s="52" t="s">
        <v>82</v>
      </c>
      <c r="E82" s="47">
        <v>37.561998000000003</v>
      </c>
      <c r="F82" s="47">
        <v>17.703893999999998</v>
      </c>
      <c r="G82" s="47">
        <v>40.793564000000003</v>
      </c>
      <c r="H82" s="47">
        <v>28.486311000000001</v>
      </c>
      <c r="I82" s="1">
        <f>(E82-E74)/(F82-F74)</f>
        <v>2.1216596465599609</v>
      </c>
      <c r="J82" s="1">
        <f>(G82-G74)/(H82-H74)</f>
        <v>1.4319638296825896</v>
      </c>
      <c r="N82" s="1">
        <f>AVERAGE(M81,M83)</f>
        <v>1.5059538446976748</v>
      </c>
      <c r="O82" s="1">
        <f>LN(N82/J82)/LN(68.9255735/70.9326768)</f>
        <v>-1.7551485752469982</v>
      </c>
      <c r="P82" s="1">
        <f>I82*(62.9295972/64.9277895)^O82</f>
        <v>2.2413156629465596</v>
      </c>
      <c r="Q82" s="1">
        <f>1000*(P82/2.2413-1)</f>
        <v>6.9883311291096817E-3</v>
      </c>
    </row>
    <row r="83" spans="1:17" x14ac:dyDescent="0.2">
      <c r="A83" s="50">
        <v>43495</v>
      </c>
      <c r="B83" s="1">
        <v>7</v>
      </c>
      <c r="C83" s="1" t="s">
        <v>77</v>
      </c>
      <c r="D83" s="48" t="s">
        <v>73</v>
      </c>
      <c r="E83" s="47">
        <v>38.22419</v>
      </c>
      <c r="F83" s="47">
        <v>18.016680000000001</v>
      </c>
      <c r="G83" s="47">
        <v>41.082959000000002</v>
      </c>
      <c r="H83" s="47">
        <v>28.689291999999998</v>
      </c>
      <c r="I83" s="1">
        <f>(E83-E74)/(F83-F74)</f>
        <v>2.1215800674289369</v>
      </c>
      <c r="J83" s="1">
        <f>(G83-G74)/(H83-H74)</f>
        <v>1.4319196590779411</v>
      </c>
      <c r="L83" s="1">
        <f>LN(2.2413/I83)/LN(62.9295972/64.9277895)</f>
        <v>-1.756124941657186</v>
      </c>
      <c r="M83" s="1">
        <f>J83*(68.9255735/70.9326768)^L83</f>
        <v>1.5059495962713898</v>
      </c>
    </row>
    <row r="84" spans="1:17" ht="15" x14ac:dyDescent="0.25">
      <c r="A84" s="50">
        <v>43495</v>
      </c>
      <c r="B84" s="1">
        <v>7</v>
      </c>
      <c r="C84" s="1" t="s">
        <v>77</v>
      </c>
      <c r="D84" s="52" t="s">
        <v>82</v>
      </c>
      <c r="E84" s="47">
        <v>37.087277999999998</v>
      </c>
      <c r="F84" s="47">
        <v>17.481366999999999</v>
      </c>
      <c r="G84" s="47">
        <v>40.277999999999999</v>
      </c>
      <c r="H84" s="47">
        <v>28.128001000000001</v>
      </c>
      <c r="I84" s="1">
        <f>(E84-E74)/(F84-F74)</f>
        <v>2.1215112579404236</v>
      </c>
      <c r="J84" s="1">
        <f>(G84-G74)/(H84-H74)</f>
        <v>1.431875711696452</v>
      </c>
      <c r="N84" s="1">
        <f>AVERAGE(M83,M85)</f>
        <v>1.5059504568351629</v>
      </c>
      <c r="O84" s="1">
        <f>LN(N84/J84)/LN(68.9255735/70.9326768)</f>
        <v>-1.7572141005788462</v>
      </c>
      <c r="P84" s="1">
        <f>I84*(62.9295972/64.9277895)^O84</f>
        <v>2.2413036140895679</v>
      </c>
      <c r="Q84" s="1">
        <f>1000*(P84/2.2413-1)</f>
        <v>1.612497018799175E-3</v>
      </c>
    </row>
    <row r="85" spans="1:17" x14ac:dyDescent="0.2">
      <c r="A85" s="50">
        <v>43495</v>
      </c>
      <c r="B85" s="1">
        <v>7</v>
      </c>
      <c r="C85" s="1" t="s">
        <v>77</v>
      </c>
      <c r="D85" s="48" t="s">
        <v>73</v>
      </c>
      <c r="E85" s="47">
        <v>38.242165</v>
      </c>
      <c r="F85" s="47">
        <v>18.025631000000001</v>
      </c>
      <c r="G85" s="47">
        <v>41.124214000000002</v>
      </c>
      <c r="H85" s="47">
        <v>28.718769999999999</v>
      </c>
      <c r="I85" s="1">
        <f>(E85-E74)/(F85-F74)</f>
        <v>2.1215237316496531</v>
      </c>
      <c r="J85" s="1">
        <f>(G85-G74)/(H85-H74)</f>
        <v>1.4318863808321216</v>
      </c>
      <c r="L85" s="1">
        <f>LN(2.2413/I85)/LN(62.9295972/64.9277895)</f>
        <v>-1.7569744229729778</v>
      </c>
      <c r="M85" s="1">
        <f>J85*(68.9255735/70.9326768)^L85</f>
        <v>1.5059513173989363</v>
      </c>
    </row>
    <row r="86" spans="1:17" ht="15" x14ac:dyDescent="0.25">
      <c r="A86" s="50">
        <v>43495</v>
      </c>
      <c r="B86" s="1">
        <v>8</v>
      </c>
      <c r="C86" s="1" t="s">
        <v>77</v>
      </c>
      <c r="D86" s="52" t="s">
        <v>0</v>
      </c>
      <c r="E86" s="47">
        <v>1.1158793E-2</v>
      </c>
      <c r="F86" s="47">
        <v>5.1832885999999996E-3</v>
      </c>
      <c r="G86" s="47">
        <v>2.5260801999999999E-2</v>
      </c>
      <c r="H86" s="47">
        <v>1.6481761000000001E-2</v>
      </c>
      <c r="I86" s="47"/>
      <c r="J86" s="47"/>
    </row>
    <row r="87" spans="1:17" x14ac:dyDescent="0.2">
      <c r="A87" s="50">
        <v>43495</v>
      </c>
      <c r="B87" s="1">
        <v>8</v>
      </c>
      <c r="C87" s="1" t="s">
        <v>77</v>
      </c>
      <c r="D87" s="48" t="s">
        <v>73</v>
      </c>
      <c r="E87" s="47">
        <v>38.700629999999997</v>
      </c>
      <c r="F87" s="47">
        <v>18.236619000000001</v>
      </c>
      <c r="G87" s="47">
        <v>41.384430000000002</v>
      </c>
      <c r="H87" s="47">
        <v>28.893346999999999</v>
      </c>
      <c r="I87" s="1">
        <f>(E87-E86)/(F87-F86)</f>
        <v>2.122129700559332</v>
      </c>
      <c r="J87" s="1">
        <f>(G87-G86)/(H87-H86)</f>
        <v>1.4322596603090381</v>
      </c>
      <c r="L87" s="1">
        <f>LN(2.2413/I87)/LN(62.9295972/64.9277895)</f>
        <v>-1.7478382646433279</v>
      </c>
      <c r="M87" s="1">
        <f>J87*(68.9255735/70.9326768)^L87</f>
        <v>1.5059489275095257</v>
      </c>
    </row>
    <row r="88" spans="1:17" ht="15" x14ac:dyDescent="0.25">
      <c r="A88" s="50">
        <v>43495</v>
      </c>
      <c r="B88" s="1">
        <v>8</v>
      </c>
      <c r="C88" s="1" t="s">
        <v>77</v>
      </c>
      <c r="D88" s="52" t="s">
        <v>83</v>
      </c>
      <c r="E88" s="47">
        <v>37.864244999999997</v>
      </c>
      <c r="F88" s="47">
        <v>17.841726999999999</v>
      </c>
      <c r="G88" s="47">
        <v>41.071016999999998</v>
      </c>
      <c r="H88" s="47">
        <v>28.67446</v>
      </c>
      <c r="I88" s="1">
        <f>(E88-E86)/(F88-F86)</f>
        <v>2.1222209201217992</v>
      </c>
      <c r="J88" s="1">
        <f>(G88-G86)/(H88-H86)</f>
        <v>1.4322628015029251</v>
      </c>
      <c r="N88" s="1">
        <f>AVERAGE(M87,M89)</f>
        <v>1.5059226214858268</v>
      </c>
      <c r="O88" s="1">
        <f>LN(N88/J88)/LN(68.9255735/70.9326768)</f>
        <v>-1.747153292536777</v>
      </c>
      <c r="P88" s="1">
        <f>I88*(62.9295972/64.9277895)^O88</f>
        <v>2.2413483506553318</v>
      </c>
      <c r="Q88" s="1">
        <f>1000*(P88/2.2413-1)</f>
        <v>2.1572594178342896E-2</v>
      </c>
    </row>
    <row r="89" spans="1:17" x14ac:dyDescent="0.2">
      <c r="A89" s="50">
        <v>43495</v>
      </c>
      <c r="B89" s="1">
        <v>8</v>
      </c>
      <c r="C89" s="1" t="s">
        <v>77</v>
      </c>
      <c r="D89" s="48" t="s">
        <v>73</v>
      </c>
      <c r="E89" s="47">
        <v>38.745607999999997</v>
      </c>
      <c r="F89" s="47">
        <v>18.256944000000001</v>
      </c>
      <c r="G89" s="47">
        <v>41.459905999999997</v>
      </c>
      <c r="H89" s="47">
        <v>28.945789000000001</v>
      </c>
      <c r="I89" s="1">
        <f>(E89-E86)/(F89-F86)</f>
        <v>2.1222308258077569</v>
      </c>
      <c r="J89" s="1">
        <f>(G89-G86)/(H89-H86)</f>
        <v>1.4322722924433315</v>
      </c>
      <c r="L89" s="1">
        <f>LN(2.2413/I89)/LN(62.9295972/64.9277895)</f>
        <v>-1.7463138591131036</v>
      </c>
      <c r="M89" s="1">
        <f>J89*(68.9255735/70.9326768)^L89</f>
        <v>1.5058963154621279</v>
      </c>
    </row>
    <row r="90" spans="1:17" ht="15" x14ac:dyDescent="0.25">
      <c r="A90" s="50">
        <v>43495</v>
      </c>
      <c r="B90" s="1">
        <v>8</v>
      </c>
      <c r="C90" s="1" t="s">
        <v>77</v>
      </c>
      <c r="D90" s="52" t="s">
        <v>83</v>
      </c>
      <c r="E90" s="47">
        <v>38.279864000000003</v>
      </c>
      <c r="F90" s="47">
        <v>18.035990000000002</v>
      </c>
      <c r="G90" s="47">
        <v>41.582228999999998</v>
      </c>
      <c r="H90" s="47">
        <v>29.029433999999998</v>
      </c>
      <c r="I90" s="1">
        <f>(E90-E86)/(F90-F86)</f>
        <v>2.1224067131064395</v>
      </c>
      <c r="J90" s="1">
        <f>(G90-G86)/(H90-H86)</f>
        <v>1.4323591703342067</v>
      </c>
      <c r="N90" s="1">
        <f>AVERAGE(M89,M91)</f>
        <v>1.505893145172422</v>
      </c>
      <c r="O90" s="1">
        <f>LN(N90/J90)/LN(68.9255735/70.9326768)</f>
        <v>-1.7441273715598824</v>
      </c>
      <c r="P90" s="1">
        <f>I90*(62.9295972/64.9277895)^O90</f>
        <v>2.2413325604404122</v>
      </c>
      <c r="Q90" s="1">
        <f>1000*(P90/2.2413-1)</f>
        <v>1.4527479771819785E-2</v>
      </c>
    </row>
    <row r="91" spans="1:17" x14ac:dyDescent="0.2">
      <c r="A91" s="50">
        <v>43495</v>
      </c>
      <c r="B91" s="1">
        <v>8</v>
      </c>
      <c r="C91" s="1" t="s">
        <v>77</v>
      </c>
      <c r="D91" s="48" t="s">
        <v>73</v>
      </c>
      <c r="E91" s="47">
        <v>38.996048000000002</v>
      </c>
      <c r="F91" s="47">
        <v>18.373605000000001</v>
      </c>
      <c r="G91" s="47">
        <v>41.746844000000003</v>
      </c>
      <c r="H91" s="47">
        <v>29.144288</v>
      </c>
      <c r="I91" s="1">
        <f>(E91-E86)/(F91-F86)</f>
        <v>2.1223864423150083</v>
      </c>
      <c r="J91" s="1">
        <f>(G91-G86)/(H91-H86)</f>
        <v>1.4323627002893839</v>
      </c>
      <c r="L91" s="1">
        <f>LN(2.2413/I91)/LN(62.9295972/64.9277895)</f>
        <v>-1.7439681707785655</v>
      </c>
      <c r="M91" s="1">
        <f>J91*(68.9255735/70.9326768)^L91</f>
        <v>1.5058899748827159</v>
      </c>
    </row>
    <row r="92" spans="1:17" ht="15" x14ac:dyDescent="0.25">
      <c r="A92" s="50">
        <v>43495</v>
      </c>
      <c r="B92" s="1">
        <v>8</v>
      </c>
      <c r="C92" s="1" t="s">
        <v>77</v>
      </c>
      <c r="D92" s="52" t="s">
        <v>83</v>
      </c>
      <c r="E92" s="47">
        <v>38.270156999999998</v>
      </c>
      <c r="F92" s="47">
        <v>18.031295</v>
      </c>
      <c r="G92" s="47">
        <v>41.561390000000003</v>
      </c>
      <c r="H92" s="47">
        <v>29.014381</v>
      </c>
      <c r="I92" s="1">
        <f>(E92-E86)/(F92-F86)</f>
        <v>2.1224210090079714</v>
      </c>
      <c r="J92" s="1">
        <f>(G92-G86)/(H92-H86)</f>
        <v>1.4323840791244984</v>
      </c>
      <c r="N92" s="1">
        <f>AVERAGE(M91,M93)</f>
        <v>1.5058827158680648</v>
      </c>
      <c r="O92" s="1">
        <f>LN(N92/J92)/LN(68.9255735/70.9326768)</f>
        <v>-1.7432802550421937</v>
      </c>
      <c r="P92" s="1">
        <f>I92*(62.9295972/64.9277895)^O92</f>
        <v>2.2412883070198442</v>
      </c>
      <c r="Q92" s="1">
        <f>1000*(P92/2.2413-1)</f>
        <v>-5.2170526728678723E-3</v>
      </c>
    </row>
    <row r="93" spans="1:17" x14ac:dyDescent="0.2">
      <c r="A93" s="50">
        <v>43495</v>
      </c>
      <c r="B93" s="1">
        <v>8</v>
      </c>
      <c r="C93" s="1" t="s">
        <v>77</v>
      </c>
      <c r="D93" s="48" t="s">
        <v>73</v>
      </c>
      <c r="E93" s="47">
        <v>39.025331000000001</v>
      </c>
      <c r="F93" s="47">
        <v>18.387975000000001</v>
      </c>
      <c r="G93" s="47">
        <v>41.807445999999999</v>
      </c>
      <c r="H93" s="47">
        <v>29.187712999999999</v>
      </c>
      <c r="I93" s="1">
        <f>(E93-E86)/(F93-F86)</f>
        <v>2.1223203101847448</v>
      </c>
      <c r="J93" s="1">
        <f>(G93-G86)/(H93-H86)</f>
        <v>1.4323079082839669</v>
      </c>
      <c r="L93" s="1">
        <f>LN(2.2413/I93)/LN(62.9295972/64.9277895)</f>
        <v>-1.7449649936665728</v>
      </c>
      <c r="M93" s="1">
        <f>J93*(68.9255735/70.9326768)^L93</f>
        <v>1.5058754568534136</v>
      </c>
    </row>
    <row r="94" spans="1:17" ht="15" x14ac:dyDescent="0.25">
      <c r="A94" s="50">
        <v>43495</v>
      </c>
      <c r="B94" s="1">
        <v>8</v>
      </c>
      <c r="C94" s="1" t="s">
        <v>77</v>
      </c>
      <c r="D94" s="52" t="s">
        <v>83</v>
      </c>
      <c r="E94" s="47">
        <v>37.968828000000002</v>
      </c>
      <c r="F94" s="47">
        <v>17.890543999999998</v>
      </c>
      <c r="G94" s="47">
        <v>41.251913999999999</v>
      </c>
      <c r="H94" s="47">
        <v>28.800487</v>
      </c>
      <c r="I94" s="1">
        <f>(E94-E86)/(F94-F86)</f>
        <v>2.1222758556278971</v>
      </c>
      <c r="J94" s="1">
        <f>(G94-G86)/(H94-H86)</f>
        <v>1.4322764624202202</v>
      </c>
      <c r="N94" s="1">
        <f>AVERAGE(M93,M95)</f>
        <v>1.5058886441536175</v>
      </c>
      <c r="O94" s="1">
        <f>LN(N94/J94)/LN(68.9255735/70.9326768)</f>
        <v>-1.7460349555038421</v>
      </c>
      <c r="P94" s="1">
        <f>I94*(62.9295972/64.9277895)^O94</f>
        <v>2.2413280156316677</v>
      </c>
      <c r="Q94" s="1">
        <f>1000*(P94/2.2413-1)</f>
        <v>1.2499724118875122E-2</v>
      </c>
    </row>
    <row r="95" spans="1:17" x14ac:dyDescent="0.2">
      <c r="A95" s="50">
        <v>43495</v>
      </c>
      <c r="B95" s="1">
        <v>8</v>
      </c>
      <c r="C95" s="1" t="s">
        <v>77</v>
      </c>
      <c r="D95" s="48" t="s">
        <v>73</v>
      </c>
      <c r="E95" s="47">
        <v>38.628610000000002</v>
      </c>
      <c r="F95" s="47">
        <v>18.202287999999999</v>
      </c>
      <c r="G95" s="47">
        <v>41.400562999999998</v>
      </c>
      <c r="H95" s="47">
        <v>28.904941000000001</v>
      </c>
      <c r="I95" s="1">
        <f>(E95-E86)/(F95-F86)</f>
        <v>2.1221755778987856</v>
      </c>
      <c r="J95" s="1">
        <f>(G95-G86)/(H95-H86)</f>
        <v>1.4322433001945121</v>
      </c>
      <c r="L95" s="1">
        <f>LN(2.2413/I95)/LN(62.9295972/64.9277895)</f>
        <v>-1.7471466808756448</v>
      </c>
      <c r="M95" s="1">
        <f>J95*(68.9255735/70.9326768)^L95</f>
        <v>1.5059018314538213</v>
      </c>
    </row>
    <row r="96" spans="1:17" ht="15" x14ac:dyDescent="0.25">
      <c r="A96" s="50">
        <v>43495</v>
      </c>
      <c r="B96" s="1">
        <v>8</v>
      </c>
      <c r="C96" s="1" t="s">
        <v>77</v>
      </c>
      <c r="D96" s="52" t="s">
        <v>83</v>
      </c>
      <c r="E96" s="47">
        <v>37.576228999999998</v>
      </c>
      <c r="F96" s="47">
        <v>17.706333999999998</v>
      </c>
      <c r="G96" s="47">
        <v>40.842427000000001</v>
      </c>
      <c r="H96" s="47">
        <v>28.515813000000001</v>
      </c>
      <c r="I96" s="1">
        <f>(E96-E86)/(F96-F86)</f>
        <v>2.122182383476749</v>
      </c>
      <c r="J96" s="1">
        <f>(G96-G86)/(H96-H86)</f>
        <v>1.4322148774545145</v>
      </c>
      <c r="N96" s="1">
        <f>AVERAGE(M95,M97)</f>
        <v>1.5058826960087157</v>
      </c>
      <c r="O96" s="1">
        <f>LN(N96/J96)/LN(68.9255735/70.9326768)</f>
        <v>-1.7473953596474201</v>
      </c>
      <c r="P96" s="1">
        <f>I96*(62.9295972/64.9277895)^O96</f>
        <v>2.2413246104226019</v>
      </c>
      <c r="Q96" s="1">
        <f>1000*(P96/2.2413-1)</f>
        <v>1.0980423237327841E-2</v>
      </c>
    </row>
    <row r="97" spans="1:17" x14ac:dyDescent="0.2">
      <c r="A97" s="50">
        <v>43495</v>
      </c>
      <c r="B97" s="1">
        <v>8</v>
      </c>
      <c r="C97" s="1" t="s">
        <v>77</v>
      </c>
      <c r="D97" s="48" t="s">
        <v>73</v>
      </c>
      <c r="E97" s="47">
        <v>38.330975000000002</v>
      </c>
      <c r="F97" s="47">
        <v>18.062097999999999</v>
      </c>
      <c r="G97" s="47">
        <v>41.086852999999998</v>
      </c>
      <c r="H97" s="47">
        <v>28.686723000000001</v>
      </c>
      <c r="I97" s="1">
        <f>(E97-E86)/(F97-F86)</f>
        <v>2.1221685331884128</v>
      </c>
      <c r="J97" s="1">
        <f>(G97-G86)/(H97-H86)</f>
        <v>1.4322025355735097</v>
      </c>
      <c r="L97" s="1">
        <f>LN(2.2413/I97)/LN(62.9295972/64.9277895)</f>
        <v>-1.7472528762833197</v>
      </c>
      <c r="M97" s="1">
        <f>J97*(68.9255735/70.9326768)^L97</f>
        <v>1.5058635605636101</v>
      </c>
    </row>
    <row r="98" spans="1:17" ht="15" x14ac:dyDescent="0.25">
      <c r="A98" s="50">
        <v>43496</v>
      </c>
      <c r="B98" s="1">
        <v>9</v>
      </c>
      <c r="C98" s="1" t="s">
        <v>77</v>
      </c>
      <c r="D98" s="52" t="s">
        <v>0</v>
      </c>
      <c r="E98" s="47">
        <v>8.1531895999999993E-3</v>
      </c>
      <c r="F98" s="47">
        <v>3.6698170000000001E-3</v>
      </c>
      <c r="G98" s="47">
        <v>2.1166451999999999E-2</v>
      </c>
      <c r="H98" s="47">
        <v>1.3599415E-2</v>
      </c>
      <c r="I98" s="47"/>
      <c r="J98" s="47"/>
    </row>
    <row r="99" spans="1:17" x14ac:dyDescent="0.2">
      <c r="A99" s="50">
        <v>43496</v>
      </c>
      <c r="B99" s="1">
        <v>9</v>
      </c>
      <c r="C99" s="1" t="s">
        <v>77</v>
      </c>
      <c r="D99" s="48" t="s">
        <v>73</v>
      </c>
      <c r="E99" s="47">
        <v>34.824776999999997</v>
      </c>
      <c r="F99" s="47">
        <v>16.425668000000002</v>
      </c>
      <c r="G99" s="47">
        <v>37.131621000000003</v>
      </c>
      <c r="H99" s="47">
        <v>25.953126000000001</v>
      </c>
      <c r="I99" s="1">
        <f>(E99-E98)/(F99-F98)</f>
        <v>2.1201210365765384</v>
      </c>
      <c r="J99" s="1">
        <f>(G99-G98)/(H99-H98)</f>
        <v>1.4306527309353361</v>
      </c>
      <c r="L99" s="1">
        <f>LN(2.2413/I99)/LN(62.9295972/64.9277895)</f>
        <v>-1.7781327913489442</v>
      </c>
      <c r="M99" s="1">
        <f>J99*(68.9255735/70.9326768)^L99</f>
        <v>1.5055679530674069</v>
      </c>
    </row>
    <row r="100" spans="1:17" ht="15" x14ac:dyDescent="0.25">
      <c r="A100" s="50">
        <v>43496</v>
      </c>
      <c r="B100" s="1">
        <v>9</v>
      </c>
      <c r="C100" s="1" t="s">
        <v>77</v>
      </c>
      <c r="D100" s="52" t="s">
        <v>84</v>
      </c>
      <c r="E100" s="47">
        <v>36.941433000000004</v>
      </c>
      <c r="F100" s="47">
        <v>17.419338</v>
      </c>
      <c r="G100" s="47">
        <v>39.577995999999999</v>
      </c>
      <c r="H100" s="47">
        <v>27.655954999999999</v>
      </c>
      <c r="I100" s="1">
        <f>(E100-E98)/(F100-F98)</f>
        <v>2.1206926672185782</v>
      </c>
      <c r="J100" s="1">
        <f>(G100-G98)/(H100-H98)</f>
        <v>1.4310223825304287</v>
      </c>
      <c r="N100" s="1">
        <f>AVERAGE(M99,M101)</f>
        <v>1.5056086790067083</v>
      </c>
      <c r="O100" s="1">
        <f>LN(N100/J100)/LN(68.9255735/70.9326768)</f>
        <v>-1.7700747864009001</v>
      </c>
      <c r="P100" s="1">
        <f>I100*(62.9295972/64.9277895)^O100</f>
        <v>2.2413396695185193</v>
      </c>
      <c r="Q100" s="1">
        <f>1000*(P100/2.2413-1)</f>
        <v>1.7699334546650292E-2</v>
      </c>
    </row>
    <row r="101" spans="1:17" x14ac:dyDescent="0.2">
      <c r="A101" s="50">
        <v>43496</v>
      </c>
      <c r="B101" s="1">
        <v>9</v>
      </c>
      <c r="C101" s="1" t="s">
        <v>77</v>
      </c>
      <c r="D101" s="48" t="s">
        <v>73</v>
      </c>
      <c r="E101" s="47">
        <v>34.493611000000001</v>
      </c>
      <c r="F101" s="47">
        <v>16.270848000000001</v>
      </c>
      <c r="G101" s="47">
        <v>36.859062999999999</v>
      </c>
      <c r="H101" s="47">
        <v>25.763228000000002</v>
      </c>
      <c r="I101" s="1">
        <f>(E101-E98)/(F101-F98)</f>
        <v>2.1199409893007131</v>
      </c>
      <c r="J101" s="1">
        <f>(G101-G98)/(H101-H98)</f>
        <v>1.4306185592695995</v>
      </c>
      <c r="L101" s="1">
        <f>LN(2.2413/I101)/LN(62.9295972/64.9277895)</f>
        <v>-1.7808496530153246</v>
      </c>
      <c r="M101" s="1">
        <f>J101*(68.9255735/70.9326768)^L101</f>
        <v>1.5056494049460096</v>
      </c>
    </row>
    <row r="102" spans="1:17" ht="15" x14ac:dyDescent="0.25">
      <c r="A102" s="50">
        <v>43496</v>
      </c>
      <c r="B102" s="1">
        <v>9</v>
      </c>
      <c r="C102" s="1" t="s">
        <v>77</v>
      </c>
      <c r="D102" s="52" t="s">
        <v>84</v>
      </c>
      <c r="E102" s="47">
        <v>36.246093999999999</v>
      </c>
      <c r="F102" s="47">
        <v>17.094528</v>
      </c>
      <c r="G102" s="47">
        <v>38.926760999999999</v>
      </c>
      <c r="H102" s="47">
        <v>27.204062</v>
      </c>
      <c r="I102" s="1">
        <f>(E102-E98)/(F102-F98)</f>
        <v>2.1203113630914854</v>
      </c>
      <c r="J102" s="1">
        <f>(G102-G98)/(H102-H98)</f>
        <v>1.430854455909949</v>
      </c>
      <c r="N102" s="1">
        <f>AVERAGE(M101,M103)</f>
        <v>1.5056704980679783</v>
      </c>
      <c r="O102" s="1">
        <f>LN(N102/J102)/LN(68.9255735/70.9326768)</f>
        <v>-1.7755936299731412</v>
      </c>
      <c r="P102" s="1">
        <f>I102*(62.9295972/64.9277895)^O102</f>
        <v>2.2413232996472847</v>
      </c>
      <c r="Q102" s="1">
        <f>1000*(P102/2.2413-1)</f>
        <v>1.0395595094303545E-2</v>
      </c>
    </row>
    <row r="103" spans="1:17" x14ac:dyDescent="0.2">
      <c r="A103" s="50">
        <v>43496</v>
      </c>
      <c r="B103" s="1">
        <v>9</v>
      </c>
      <c r="C103" s="1" t="s">
        <v>77</v>
      </c>
      <c r="D103" s="48" t="s">
        <v>73</v>
      </c>
      <c r="E103" s="47">
        <v>33.961888000000002</v>
      </c>
      <c r="F103" s="47">
        <v>16.021929</v>
      </c>
      <c r="G103" s="47">
        <v>36.358435</v>
      </c>
      <c r="H103" s="47">
        <v>25.415346</v>
      </c>
      <c r="I103" s="1">
        <f>(E103-E98)/(F103-F98)</f>
        <v>2.1196894383151648</v>
      </c>
      <c r="J103" s="1">
        <f>(G103-G98)/(H103-H98)</f>
        <v>1.4305027580055278</v>
      </c>
      <c r="L103" s="1">
        <f>LN(2.2413/I103)/LN(62.9295972/64.9277895)</f>
        <v>-1.7846458715404669</v>
      </c>
      <c r="M103" s="1">
        <f>J103*(68.9255735/70.9326768)^L103</f>
        <v>1.5056915911899471</v>
      </c>
    </row>
    <row r="104" spans="1:17" ht="15" x14ac:dyDescent="0.25">
      <c r="A104" s="50">
        <v>43496</v>
      </c>
      <c r="B104" s="1">
        <v>9</v>
      </c>
      <c r="C104" s="1" t="s">
        <v>77</v>
      </c>
      <c r="D104" s="52" t="s">
        <v>84</v>
      </c>
      <c r="E104" s="47">
        <v>35.617271000000002</v>
      </c>
      <c r="F104" s="47">
        <v>16.801038999999999</v>
      </c>
      <c r="G104" s="47">
        <v>38.314855999999999</v>
      </c>
      <c r="H104" s="47">
        <v>26.780335000000001</v>
      </c>
      <c r="I104" s="1">
        <f>(E104-E98)/(F104-F98)</f>
        <v>2.1199223177423927</v>
      </c>
      <c r="J104" s="1">
        <f>(G104-G98)/(H104-H98)</f>
        <v>1.430644742852381</v>
      </c>
      <c r="N104" s="1">
        <f>AVERAGE(M103,M105)</f>
        <v>1.5057032177270386</v>
      </c>
      <c r="O104" s="1">
        <f>LN(N104/J104)/LN(68.9255735/70.9326768)</f>
        <v>-1.7814571594840012</v>
      </c>
      <c r="P104" s="1">
        <f>I104*(62.9295972/64.9277895)^O104</f>
        <v>2.2413228221484238</v>
      </c>
      <c r="Q104" s="1">
        <f>1000*(P104/2.2413-1)</f>
        <v>1.0182549602388846E-2</v>
      </c>
    </row>
    <row r="105" spans="1:17" x14ac:dyDescent="0.2">
      <c r="A105" s="50">
        <v>43496</v>
      </c>
      <c r="B105" s="1">
        <v>9</v>
      </c>
      <c r="C105" s="1" t="s">
        <v>77</v>
      </c>
      <c r="D105" s="48" t="s">
        <v>73</v>
      </c>
      <c r="E105" s="47">
        <v>34.089154000000001</v>
      </c>
      <c r="F105" s="47">
        <v>16.081576999999999</v>
      </c>
      <c r="G105" s="47">
        <v>36.517094999999998</v>
      </c>
      <c r="H105" s="47">
        <v>25.525293000000001</v>
      </c>
      <c r="I105" s="1">
        <f>(E105-E98)/(F105-F98)</f>
        <v>2.119741109491887</v>
      </c>
      <c r="J105" s="1">
        <f>(G105-G98)/(H105-H98)</f>
        <v>1.4305568709659615</v>
      </c>
      <c r="L105" s="1">
        <f>LN(2.2413/I105)/LN(62.9295972/64.9277895)</f>
        <v>-1.7838660521892529</v>
      </c>
      <c r="M105" s="1">
        <f>J105*(68.9255735/70.9326768)^L105</f>
        <v>1.5057148442641302</v>
      </c>
    </row>
    <row r="106" spans="1:17" ht="15" x14ac:dyDescent="0.25">
      <c r="A106" s="50">
        <v>43496</v>
      </c>
      <c r="B106" s="1">
        <v>9</v>
      </c>
      <c r="C106" s="1" t="s">
        <v>77</v>
      </c>
      <c r="D106" s="52" t="s">
        <v>84</v>
      </c>
      <c r="E106" s="47">
        <v>35.639429</v>
      </c>
      <c r="F106" s="47">
        <v>16.812674999999999</v>
      </c>
      <c r="G106" s="47">
        <v>38.378050000000002</v>
      </c>
      <c r="H106" s="47">
        <v>26.825941</v>
      </c>
      <c r="I106" s="1">
        <f>(E106-E98)/(F106-F98)</f>
        <v>2.1197730277599143</v>
      </c>
      <c r="J106" s="1">
        <f>(G106-G98)/(H106-H98)</f>
        <v>1.4305682115231042</v>
      </c>
      <c r="N106" s="1">
        <f>AVERAGE(M105,M107)</f>
        <v>1.5057147490449523</v>
      </c>
      <c r="O106" s="1">
        <f>LN(N106/J106)/LN(68.9255735/70.9326768)</f>
        <v>-1.7835876729568172</v>
      </c>
      <c r="P106" s="1">
        <f>I106*(62.9295972/64.9277895)^O106</f>
        <v>2.2413142448987791</v>
      </c>
      <c r="Q106" s="1">
        <f>1000*(P106/2.2413-1)</f>
        <v>6.3556412703835719E-3</v>
      </c>
    </row>
    <row r="107" spans="1:17" x14ac:dyDescent="0.2">
      <c r="A107" s="50">
        <v>43496</v>
      </c>
      <c r="B107" s="1">
        <v>9</v>
      </c>
      <c r="C107" s="1" t="s">
        <v>77</v>
      </c>
      <c r="D107" s="48" t="s">
        <v>73</v>
      </c>
      <c r="E107" s="47">
        <v>33.842056999999997</v>
      </c>
      <c r="F107" s="47">
        <v>15.966338</v>
      </c>
      <c r="G107" s="47">
        <v>36.279136000000001</v>
      </c>
      <c r="H107" s="47">
        <v>25.360896</v>
      </c>
      <c r="I107" s="1">
        <f>(E107-E98)/(F107-F98)</f>
        <v>2.1195644376315852</v>
      </c>
      <c r="J107" s="1">
        <f>(G107-G98)/(H107-H98)</f>
        <v>1.4304472047506915</v>
      </c>
      <c r="L107" s="1">
        <f>LN(2.2413/I107)/LN(62.9295972/64.9277895)</f>
        <v>-1.7865324555239026</v>
      </c>
      <c r="M107" s="1">
        <f>J107*(68.9255735/70.9326768)^L107</f>
        <v>1.5057146538257744</v>
      </c>
    </row>
    <row r="108" spans="1:17" ht="15" x14ac:dyDescent="0.25">
      <c r="A108" s="50">
        <v>43496</v>
      </c>
      <c r="B108" s="1">
        <v>9</v>
      </c>
      <c r="C108" s="1" t="s">
        <v>77</v>
      </c>
      <c r="D108" s="52" t="s">
        <v>84</v>
      </c>
      <c r="E108" s="47">
        <v>35.364942999999997</v>
      </c>
      <c r="F108" s="47">
        <v>16.683489999999999</v>
      </c>
      <c r="G108" s="47">
        <v>38.086455999999998</v>
      </c>
      <c r="H108" s="47">
        <v>26.622589999999999</v>
      </c>
      <c r="I108" s="1">
        <f>(E108-E98)/(F108-F98)</f>
        <v>2.1197344709048771</v>
      </c>
      <c r="J108" s="1">
        <f>(G108-G98)/(H108-H98)</f>
        <v>1.430542411084851</v>
      </c>
      <c r="N108" s="1">
        <f>AVERAGE(M107,M109)</f>
        <v>1.5057243340566222</v>
      </c>
      <c r="O108" s="1">
        <f>LN(N108/J108)/LN(68.9255735/70.9326768)</f>
        <v>-1.7844377653023593</v>
      </c>
      <c r="P108" s="1">
        <f>I108*(62.9295972/64.9277895)^O108</f>
        <v>2.2413330357845154</v>
      </c>
      <c r="Q108" s="1">
        <f>1000*(P108/2.2413-1)</f>
        <v>1.4739563876098316E-2</v>
      </c>
    </row>
    <row r="109" spans="1:17" x14ac:dyDescent="0.2">
      <c r="A109" s="50">
        <v>43496</v>
      </c>
      <c r="B109" s="1">
        <v>9</v>
      </c>
      <c r="C109" s="1" t="s">
        <v>77</v>
      </c>
      <c r="D109" s="48" t="s">
        <v>73</v>
      </c>
      <c r="E109" s="47">
        <v>33.679684999999999</v>
      </c>
      <c r="F109" s="47">
        <v>15.889811999999999</v>
      </c>
      <c r="G109" s="47">
        <v>36.110726999999997</v>
      </c>
      <c r="H109" s="47">
        <v>25.242957000000001</v>
      </c>
      <c r="I109" s="1">
        <f>(E109-E98)/(F109-F98)</f>
        <v>2.1195537231457249</v>
      </c>
      <c r="J109" s="1">
        <f>(G109-G98)/(H109-H98)</f>
        <v>1.4304589574431685</v>
      </c>
      <c r="L109" s="1">
        <f>LN(2.2413/I109)/LN(62.9295972/64.9277895)</f>
        <v>-1.786694170035966</v>
      </c>
      <c r="M109" s="1">
        <f>J109*(68.9255735/70.9326768)^L109</f>
        <v>1.5057340142874698</v>
      </c>
    </row>
    <row r="110" spans="1:17" ht="15" x14ac:dyDescent="0.25">
      <c r="A110" s="50">
        <v>43496</v>
      </c>
      <c r="B110" s="1">
        <v>10</v>
      </c>
      <c r="C110" s="1" t="s">
        <v>77</v>
      </c>
      <c r="D110" s="52" t="s">
        <v>0</v>
      </c>
      <c r="E110" s="47">
        <v>8.1531895999999993E-3</v>
      </c>
      <c r="F110" s="47">
        <v>3.6698170000000001E-3</v>
      </c>
      <c r="G110" s="47">
        <v>2.1166451999999999E-2</v>
      </c>
      <c r="H110" s="47">
        <v>1.3599415E-2</v>
      </c>
      <c r="I110" s="47"/>
      <c r="J110" s="47"/>
    </row>
    <row r="111" spans="1:17" x14ac:dyDescent="0.2">
      <c r="A111" s="50">
        <v>43496</v>
      </c>
      <c r="B111" s="1">
        <v>10</v>
      </c>
      <c r="C111" s="1" t="s">
        <v>77</v>
      </c>
      <c r="D111" s="48" t="s">
        <v>73</v>
      </c>
      <c r="E111" s="47">
        <v>33.679684999999999</v>
      </c>
      <c r="F111" s="47">
        <v>15.889811999999999</v>
      </c>
      <c r="G111" s="47">
        <v>36.110726999999997</v>
      </c>
      <c r="H111" s="47">
        <v>25.242957000000001</v>
      </c>
      <c r="I111" s="1">
        <f>(E111-E110)/(F111-F110)</f>
        <v>2.1195537231457249</v>
      </c>
      <c r="J111" s="1">
        <f>(G111-G110)/(H111-H110)</f>
        <v>1.4304589574431685</v>
      </c>
      <c r="L111" s="1">
        <f>LN(2.2413/I111)/LN(62.9295972/64.9277895)</f>
        <v>-1.786694170035966</v>
      </c>
      <c r="M111" s="1">
        <f>J111*(68.9255735/70.9326768)^L111</f>
        <v>1.5057340142874698</v>
      </c>
    </row>
    <row r="112" spans="1:17" ht="15" x14ac:dyDescent="0.25">
      <c r="A112" s="50">
        <v>43496</v>
      </c>
      <c r="B112" s="1">
        <v>10</v>
      </c>
      <c r="C112" s="1" t="s">
        <v>77</v>
      </c>
      <c r="D112" s="52" t="s">
        <v>85</v>
      </c>
      <c r="E112" s="47">
        <v>32.875352999999997</v>
      </c>
      <c r="F112" s="47">
        <v>15.508495</v>
      </c>
      <c r="G112" s="47">
        <v>35.539797</v>
      </c>
      <c r="H112" s="47">
        <v>24.841671000000002</v>
      </c>
      <c r="I112" s="1">
        <f>(E112-E110)/(F112-F110)</f>
        <v>2.1198046042103509</v>
      </c>
      <c r="J112" s="1">
        <f>(G112-G110)/(H112-H110)</f>
        <v>1.4305835403446618</v>
      </c>
      <c r="N112" s="1">
        <f>AVERAGE(M111,M113)</f>
        <v>1.5057332219459472</v>
      </c>
      <c r="O112" s="1">
        <f>LN(N112/J112)/LN(68.9255735/70.9326768)</f>
        <v>-1.7836417878532977</v>
      </c>
      <c r="P112" s="1">
        <f>I112*(62.9295972/64.9277895)^O112</f>
        <v>2.2413514232767229</v>
      </c>
      <c r="Q112" s="1">
        <f>1000*(P112/2.2413-1)</f>
        <v>2.2943504538908144E-2</v>
      </c>
    </row>
    <row r="113" spans="1:17" x14ac:dyDescent="0.2">
      <c r="A113" s="50">
        <v>43496</v>
      </c>
      <c r="B113" s="1">
        <v>10</v>
      </c>
      <c r="C113" s="1" t="s">
        <v>77</v>
      </c>
      <c r="D113" s="48" t="s">
        <v>73</v>
      </c>
      <c r="E113" s="47">
        <v>33.787429000000003</v>
      </c>
      <c r="F113" s="47">
        <v>15.94089</v>
      </c>
      <c r="G113" s="47">
        <v>36.239415999999999</v>
      </c>
      <c r="H113" s="47">
        <v>25.333303999999998</v>
      </c>
      <c r="I113" s="1">
        <f>(E113-E110)/(F113-F110)</f>
        <v>2.1195211851582414</v>
      </c>
      <c r="J113" s="1">
        <f>(G113-G110)/(H113-H110)</f>
        <v>1.43043728754468</v>
      </c>
      <c r="L113" s="1">
        <f>LN(2.2413/I113)/LN(62.9295972/64.9277895)</f>
        <v>-1.7871852732513949</v>
      </c>
      <c r="M113" s="1">
        <f>J113*(68.9255735/70.9326768)^L113</f>
        <v>1.5057324296044243</v>
      </c>
    </row>
    <row r="114" spans="1:17" ht="15" x14ac:dyDescent="0.25">
      <c r="A114" s="50">
        <v>43496</v>
      </c>
      <c r="B114" s="1">
        <v>10</v>
      </c>
      <c r="C114" s="1" t="s">
        <v>77</v>
      </c>
      <c r="D114" s="52" t="s">
        <v>85</v>
      </c>
      <c r="E114" s="47">
        <v>32.782331999999997</v>
      </c>
      <c r="F114" s="47">
        <v>15.465465</v>
      </c>
      <c r="G114" s="47">
        <v>35.459262000000003</v>
      </c>
      <c r="H114" s="47">
        <v>24.786539999999999</v>
      </c>
      <c r="I114" s="1">
        <f>(E114-E110)/(F114-F110)</f>
        <v>2.1196878126050129</v>
      </c>
      <c r="J114" s="1">
        <f>(G114-G110)/(H114-H110)</f>
        <v>1.4305163097778448</v>
      </c>
      <c r="N114" s="1">
        <f>AVERAGE(M113,M115)</f>
        <v>1.505735644949626</v>
      </c>
      <c r="O114" s="1">
        <f>LN(N114/J114)/LN(68.9255735/70.9326768)</f>
        <v>-1.785335126842597</v>
      </c>
      <c r="P114" s="1">
        <f>I114*(62.9295972/64.9277895)^O114</f>
        <v>2.2413465714714258</v>
      </c>
      <c r="Q114" s="1">
        <f>1000*(P114/2.2413-1)</f>
        <v>2.0778776346652705E-2</v>
      </c>
    </row>
    <row r="115" spans="1:17" x14ac:dyDescent="0.2">
      <c r="A115" s="50">
        <v>43496</v>
      </c>
      <c r="B115" s="1">
        <v>10</v>
      </c>
      <c r="C115" s="1" t="s">
        <v>77</v>
      </c>
      <c r="D115" s="48" t="s">
        <v>73</v>
      </c>
      <c r="E115" s="47">
        <v>33.874901000000001</v>
      </c>
      <c r="F115" s="47">
        <v>15.98207</v>
      </c>
      <c r="G115" s="47">
        <v>36.344504999999998</v>
      </c>
      <c r="H115" s="47">
        <v>25.406531000000001</v>
      </c>
      <c r="I115" s="1">
        <f>(E115-E110)/(F115-F110)</f>
        <v>2.1195330835706607</v>
      </c>
      <c r="J115" s="1">
        <f>(G115-G110)/(H115-H110)</f>
        <v>1.4304507703811857</v>
      </c>
      <c r="L115" s="1">
        <f>LN(2.2413/I115)/LN(62.9295972/64.9277895)</f>
        <v>-1.7870056869431969</v>
      </c>
      <c r="M115" s="1">
        <f>J115*(68.9255735/70.9326768)^L115</f>
        <v>1.5057388602948276</v>
      </c>
    </row>
    <row r="116" spans="1:17" ht="15" x14ac:dyDescent="0.25">
      <c r="A116" s="50">
        <v>43496</v>
      </c>
      <c r="B116" s="1">
        <v>10</v>
      </c>
      <c r="C116" s="1" t="s">
        <v>77</v>
      </c>
      <c r="D116" s="52" t="s">
        <v>85</v>
      </c>
      <c r="E116" s="47">
        <v>32.908377000000002</v>
      </c>
      <c r="F116" s="47">
        <v>15.523705</v>
      </c>
      <c r="G116" s="47">
        <v>35.586824</v>
      </c>
      <c r="H116" s="47">
        <v>24.873669</v>
      </c>
      <c r="I116" s="1">
        <f>(E116-E110)/(F116-F110)</f>
        <v>2.119854976001442</v>
      </c>
      <c r="J116" s="1">
        <f>(G116-G110)/(H116-H110)</f>
        <v>1.4306338695632417</v>
      </c>
      <c r="N116" s="1">
        <f>AVERAGE(M115,M117)</f>
        <v>1.505715513450808</v>
      </c>
      <c r="O116" s="1">
        <f>LN(N116/J116)/LN(68.9255735/70.9326768)</f>
        <v>-1.7820064349634479</v>
      </c>
      <c r="P116" s="1">
        <f>I116*(62.9295972/64.9277895)^O116</f>
        <v>2.2412901063136554</v>
      </c>
      <c r="Q116" s="1">
        <f>1000*(P116/2.2413-1)</f>
        <v>-4.4142624121557006E-3</v>
      </c>
    </row>
    <row r="117" spans="1:17" x14ac:dyDescent="0.2">
      <c r="A117" s="50">
        <v>43496</v>
      </c>
      <c r="B117" s="1">
        <v>10</v>
      </c>
      <c r="C117" s="1" t="s">
        <v>77</v>
      </c>
      <c r="D117" s="48" t="s">
        <v>73</v>
      </c>
      <c r="E117" s="47">
        <v>33.263034423076924</v>
      </c>
      <c r="F117" s="47">
        <v>15.693237000000007</v>
      </c>
      <c r="G117" s="47">
        <v>35.651761884615382</v>
      </c>
      <c r="H117" s="47">
        <v>24.922797153846155</v>
      </c>
      <c r="I117" s="1">
        <f>(E117-E110)/(F117-F110)</f>
        <v>2.1195537675194331</v>
      </c>
      <c r="J117" s="1">
        <f>(G117-G110)/(H117-H110)</f>
        <v>1.4304192293214284</v>
      </c>
      <c r="L117" s="1">
        <f>LN(2.2413/I117)/LN(62.9295972/64.9277895)</f>
        <v>-1.7866935002986846</v>
      </c>
      <c r="M117" s="1">
        <f>J117*(68.9255735/70.9326768)^L117</f>
        <v>1.5056921666067884</v>
      </c>
    </row>
    <row r="118" spans="1:17" ht="15" x14ac:dyDescent="0.25">
      <c r="A118" s="50">
        <v>43496</v>
      </c>
      <c r="B118" s="1">
        <v>10</v>
      </c>
      <c r="C118" s="1" t="s">
        <v>77</v>
      </c>
      <c r="D118" s="52" t="s">
        <v>85</v>
      </c>
      <c r="E118" s="47">
        <v>32.456916999999997</v>
      </c>
      <c r="F118" s="47">
        <v>15.312023</v>
      </c>
      <c r="G118" s="47">
        <v>35.086534</v>
      </c>
      <c r="H118" s="47">
        <v>24.526354999999999</v>
      </c>
      <c r="I118" s="1">
        <f>(E118-E110)/(F118-F110)</f>
        <v>2.1196769778237483</v>
      </c>
      <c r="J118" s="1">
        <f>(G118-G110)/(H118-H110)</f>
        <v>1.4304947245285398</v>
      </c>
      <c r="N118" s="1">
        <f>AVERAGE(M117,M119)</f>
        <v>1.5057057479212388</v>
      </c>
      <c r="O118" s="1">
        <f>LN(N118/J118)/LN(68.9255735/70.9326768)</f>
        <v>-1.7851690736147603</v>
      </c>
      <c r="P118" s="1">
        <f>I118*(62.9295972/64.9277895)^O118</f>
        <v>2.2413234808116158</v>
      </c>
      <c r="Q118" s="1">
        <f>1000*(P118/2.2413-1)</f>
        <v>1.0476425117644794E-2</v>
      </c>
    </row>
    <row r="119" spans="1:17" x14ac:dyDescent="0.2">
      <c r="A119" s="50">
        <v>43496</v>
      </c>
      <c r="B119" s="1">
        <v>10</v>
      </c>
      <c r="C119" s="1" t="s">
        <v>77</v>
      </c>
      <c r="D119" s="48" t="s">
        <v>73</v>
      </c>
      <c r="E119" s="47">
        <v>33.536783999999997</v>
      </c>
      <c r="F119" s="47">
        <v>15.822704</v>
      </c>
      <c r="G119" s="47">
        <v>35.973222999999997</v>
      </c>
      <c r="H119" s="47">
        <v>25.147532000000002</v>
      </c>
      <c r="I119" s="1">
        <f>(E119-E110)/(F119-F110)</f>
        <v>2.1195118755373636</v>
      </c>
      <c r="J119" s="1">
        <f>(G119-G110)/(H119-H110)</f>
        <v>1.4304190729570223</v>
      </c>
      <c r="L119" s="1">
        <f>LN(2.2413/I119)/LN(62.9295972/64.9277895)</f>
        <v>-1.7873257868552037</v>
      </c>
      <c r="M119" s="1">
        <f>J119*(68.9255735/70.9326768)^L119</f>
        <v>1.5057193292356892</v>
      </c>
    </row>
    <row r="120" spans="1:17" ht="15" x14ac:dyDescent="0.25">
      <c r="A120" s="50">
        <v>43496</v>
      </c>
      <c r="B120" s="1">
        <v>10</v>
      </c>
      <c r="C120" s="1" t="s">
        <v>77</v>
      </c>
      <c r="D120" s="52" t="s">
        <v>85</v>
      </c>
      <c r="E120" s="47">
        <v>32.575912000000002</v>
      </c>
      <c r="F120" s="47">
        <v>15.368734</v>
      </c>
      <c r="G120" s="47">
        <v>35.235489000000001</v>
      </c>
      <c r="H120" s="47">
        <v>24.630913</v>
      </c>
      <c r="I120" s="1">
        <f>(E120-E110)/(F120-F110)</f>
        <v>2.1195979673442018</v>
      </c>
      <c r="J120" s="1">
        <f>(G120-G110)/(H120-H110)</f>
        <v>1.4304697556217933</v>
      </c>
      <c r="N120" s="1">
        <f>AVERAGE(M119,M121)</f>
        <v>1.5057219741306382</v>
      </c>
      <c r="O120" s="1">
        <f>LN(N120/J120)/LN(68.9255735/70.9326768)</f>
        <v>-1.786152608101349</v>
      </c>
      <c r="P120" s="1">
        <f>I120*(62.9295972/64.9277895)^O120</f>
        <v>2.2413088426837025</v>
      </c>
      <c r="Q120" s="1">
        <f>1000*(P120/2.2413-1)</f>
        <v>3.9453369484743206E-3</v>
      </c>
    </row>
    <row r="121" spans="1:17" x14ac:dyDescent="0.2">
      <c r="A121" s="50">
        <v>43496</v>
      </c>
      <c r="B121" s="1">
        <v>10</v>
      </c>
      <c r="C121" s="1" t="s">
        <v>77</v>
      </c>
      <c r="D121" s="48" t="s">
        <v>73</v>
      </c>
      <c r="E121" s="47">
        <v>33.31556911111111</v>
      </c>
      <c r="F121" s="47">
        <v>15.719954055555554</v>
      </c>
      <c r="G121" s="47">
        <v>35.75499391666667</v>
      </c>
      <c r="H121" s="47">
        <v>24.997247027777775</v>
      </c>
      <c r="I121" s="1">
        <f>(E121-E110)/(F121-F110)</f>
        <v>2.1192933021534812</v>
      </c>
      <c r="J121" s="1">
        <f>(G121-G110)/(H121-H110)</f>
        <v>1.4302886439364748</v>
      </c>
      <c r="L121" s="1">
        <f>LN(2.2413/I121)/LN(62.9295972/64.9277895)</f>
        <v>-1.7906249743771021</v>
      </c>
      <c r="M121" s="1">
        <f>J121*(68.9255735/70.9326768)^L121</f>
        <v>1.5057246190255871</v>
      </c>
    </row>
    <row r="122" spans="1:17" ht="15" x14ac:dyDescent="0.25">
      <c r="A122" s="50">
        <v>43496</v>
      </c>
      <c r="B122" s="1">
        <v>11</v>
      </c>
      <c r="C122" s="1" t="s">
        <v>77</v>
      </c>
      <c r="D122" s="52" t="s">
        <v>0</v>
      </c>
      <c r="E122" s="47">
        <v>9.8008825999999997E-3</v>
      </c>
      <c r="F122" s="47">
        <v>4.3869204E-3</v>
      </c>
      <c r="G122" s="47">
        <v>2.7732485000000001E-2</v>
      </c>
      <c r="H122" s="47">
        <v>1.7804931999999999E-2</v>
      </c>
      <c r="I122" s="47"/>
      <c r="J122" s="47"/>
    </row>
    <row r="123" spans="1:17" x14ac:dyDescent="0.2">
      <c r="A123" s="50">
        <v>43496</v>
      </c>
      <c r="B123" s="1">
        <v>11</v>
      </c>
      <c r="C123" s="1" t="s">
        <v>77</v>
      </c>
      <c r="D123" s="48" t="s">
        <v>73</v>
      </c>
      <c r="E123" s="47">
        <v>33.326183999999998</v>
      </c>
      <c r="F123" s="47">
        <v>15.723053999999999</v>
      </c>
      <c r="G123" s="47">
        <v>35.676864999999999</v>
      </c>
      <c r="H123" s="47">
        <v>24.943014999999999</v>
      </c>
      <c r="I123" s="1">
        <f>(E123-E122)/(F123-F122)</f>
        <v>2.1195425126497316</v>
      </c>
      <c r="J123" s="1">
        <f>(G123-G122)/(H123-H122)</f>
        <v>1.4302440147041251</v>
      </c>
      <c r="L123" s="1">
        <f>LN(2.2413/I123)/LN(62.9295972/64.9277895)</f>
        <v>-1.7868633717400508</v>
      </c>
      <c r="M123" s="1">
        <f>J123*(68.9255735/70.9326768)^L123</f>
        <v>1.505515072514223</v>
      </c>
    </row>
    <row r="124" spans="1:17" ht="15" x14ac:dyDescent="0.25">
      <c r="A124" s="50">
        <v>43496</v>
      </c>
      <c r="B124" s="1">
        <v>11</v>
      </c>
      <c r="C124" s="1" t="s">
        <v>77</v>
      </c>
      <c r="D124" s="52" t="s">
        <v>86</v>
      </c>
      <c r="E124" s="47">
        <v>32.696652</v>
      </c>
      <c r="F124" s="47">
        <v>15.426999</v>
      </c>
      <c r="G124" s="47">
        <v>34.893920000000001</v>
      </c>
      <c r="H124" s="47">
        <v>24.397271</v>
      </c>
      <c r="I124" s="1">
        <f>(E124-E122)/(F124-F122)</f>
        <v>2.1194108331776031</v>
      </c>
      <c r="J124" s="1">
        <f>(G124-G122)/(H124-H122)</f>
        <v>1.4301456569126698</v>
      </c>
      <c r="N124" s="1">
        <f>AVERAGE(M123,M125)</f>
        <v>1.5055301412539523</v>
      </c>
      <c r="O124" s="1">
        <f>LN(N124/J124)/LN(68.9255735/70.9326768)</f>
        <v>-1.7896079876483251</v>
      </c>
      <c r="P124" s="1">
        <f>I124*(62.9295972/64.9277895)^O124</f>
        <v>2.241353043224934</v>
      </c>
      <c r="Q124" s="1">
        <f>1000*(P124/2.2413-1)</f>
        <v>2.3666276238953898E-2</v>
      </c>
    </row>
    <row r="125" spans="1:17" x14ac:dyDescent="0.2">
      <c r="A125" s="50">
        <v>43496</v>
      </c>
      <c r="B125" s="1">
        <v>11</v>
      </c>
      <c r="C125" s="1" t="s">
        <v>77</v>
      </c>
      <c r="D125" s="48" t="s">
        <v>73</v>
      </c>
      <c r="E125" s="47">
        <v>33.542118000000002</v>
      </c>
      <c r="F125" s="47">
        <v>15.822498</v>
      </c>
      <c r="G125" s="47">
        <v>35.926521000000001</v>
      </c>
      <c r="H125" s="47">
        <v>25.113522</v>
      </c>
      <c r="I125" s="1">
        <f>(E125-E122)/(F125-F122)</f>
        <v>2.1198686081200506</v>
      </c>
      <c r="J125" s="1">
        <f>(G125-G122)/(H125-H122)</f>
        <v>1.4304747068086447</v>
      </c>
      <c r="L125" s="1">
        <f>LN(2.2413/I125)/LN(62.9295972/64.9277895)</f>
        <v>-1.7819419292642926</v>
      </c>
      <c r="M125" s="1">
        <f>J125*(68.9255735/70.9326768)^L125</f>
        <v>1.5055452099936817</v>
      </c>
    </row>
    <row r="126" spans="1:17" ht="15" x14ac:dyDescent="0.25">
      <c r="A126" s="50">
        <v>43496</v>
      </c>
      <c r="B126" s="1">
        <v>11</v>
      </c>
      <c r="C126" s="1" t="s">
        <v>77</v>
      </c>
      <c r="D126" s="52" t="s">
        <v>86</v>
      </c>
      <c r="E126" s="47">
        <v>32.532724000000002</v>
      </c>
      <c r="F126" s="47">
        <v>15.351304000000001</v>
      </c>
      <c r="G126" s="47">
        <v>34.768869000000002</v>
      </c>
      <c r="H126" s="47">
        <v>24.311017</v>
      </c>
      <c r="I126" s="1">
        <f>(E126-E122)/(F126-F122)</f>
        <v>2.1191828266689035</v>
      </c>
      <c r="J126" s="1">
        <f>(G126-G122)/(H126-H122)</f>
        <v>1.4300758754237539</v>
      </c>
      <c r="N126" s="1">
        <f>AVERAGE(M125,M127)</f>
        <v>1.5055750420384189</v>
      </c>
      <c r="O126" s="1">
        <f>LN(N126/J126)/LN(68.9255735/70.9326768)</f>
        <v>-1.7923469124953948</v>
      </c>
      <c r="P126" s="1">
        <f>I126*(62.9295972/64.9277895)^O126</f>
        <v>2.2413038022909122</v>
      </c>
      <c r="Q126" s="1">
        <f>1000*(P126/2.2413-1)</f>
        <v>1.696466743528191E-3</v>
      </c>
    </row>
    <row r="127" spans="1:17" x14ac:dyDescent="0.2">
      <c r="A127" s="50">
        <v>43496</v>
      </c>
      <c r="B127" s="1">
        <v>11</v>
      </c>
      <c r="C127" s="1" t="s">
        <v>77</v>
      </c>
      <c r="D127" s="48" t="s">
        <v>73</v>
      </c>
      <c r="E127" s="47">
        <v>33.042971000000001</v>
      </c>
      <c r="F127" s="47">
        <v>15.590356999999999</v>
      </c>
      <c r="G127" s="47">
        <v>35.443080999999999</v>
      </c>
      <c r="H127" s="47">
        <v>24.779426999999998</v>
      </c>
      <c r="I127" s="1">
        <f>(E127-E122)/(F127-F122)</f>
        <v>2.1194170108562003</v>
      </c>
      <c r="J127" s="1">
        <f>(G127-G122)/(H127-H122)</f>
        <v>1.4302515569352805</v>
      </c>
      <c r="L127" s="1">
        <f>LN(2.2413/I127)/LN(62.9295972/64.9277895)</f>
        <v>-1.7887576502993694</v>
      </c>
      <c r="M127" s="1">
        <f>J127*(68.9255735/70.9326768)^L127</f>
        <v>1.505604874083156</v>
      </c>
    </row>
    <row r="128" spans="1:17" ht="15" x14ac:dyDescent="0.25">
      <c r="A128" s="50">
        <v>43496</v>
      </c>
      <c r="B128" s="1">
        <v>11</v>
      </c>
      <c r="C128" s="1" t="s">
        <v>77</v>
      </c>
      <c r="D128" s="52" t="s">
        <v>86</v>
      </c>
      <c r="E128" s="47">
        <v>32.701366999999998</v>
      </c>
      <c r="F128" s="47">
        <v>15.427618000000001</v>
      </c>
      <c r="G128" s="47">
        <v>34.925206000000003</v>
      </c>
      <c r="H128" s="47">
        <v>24.415737</v>
      </c>
      <c r="I128" s="1">
        <f>(E128-E122)/(F128-F122)</f>
        <v>2.1196314798551179</v>
      </c>
      <c r="J128" s="1">
        <f>(G128-G122)/(H128-H122)</f>
        <v>1.4303455480463059</v>
      </c>
      <c r="N128" s="1">
        <f>AVERAGE(M127,M129)</f>
        <v>1.5056063740408163</v>
      </c>
      <c r="O128" s="1">
        <f>LN(N128/J128)/LN(68.9255735/70.9326768)</f>
        <v>-1.7865029740706095</v>
      </c>
      <c r="P128" s="1">
        <f>I128*(62.9295972/64.9277895)^O128</f>
        <v>2.2413688271756307</v>
      </c>
      <c r="Q128" s="1">
        <f>1000*(P128/2.2413-1)</f>
        <v>3.0708595739392663E-2</v>
      </c>
    </row>
    <row r="129" spans="1:17" x14ac:dyDescent="0.2">
      <c r="A129" s="50">
        <v>43496</v>
      </c>
      <c r="B129" s="1">
        <v>11</v>
      </c>
      <c r="C129" s="1" t="s">
        <v>77</v>
      </c>
      <c r="D129" s="48" t="s">
        <v>73</v>
      </c>
      <c r="E129" s="47">
        <v>32.847158</v>
      </c>
      <c r="F129" s="47">
        <v>15.498758</v>
      </c>
      <c r="G129" s="47">
        <v>35.24689</v>
      </c>
      <c r="H129" s="47">
        <v>24.643360000000001</v>
      </c>
      <c r="I129" s="1">
        <f>(E129-E122)/(F129-F122)</f>
        <v>2.1193088089024732</v>
      </c>
      <c r="J129" s="1">
        <f>(G129-G122)/(H129-H122)</f>
        <v>1.430187356904129</v>
      </c>
      <c r="L129" s="1">
        <f>LN(2.2413/I129)/LN(62.9295972/64.9277895)</f>
        <v>-1.7903909013951664</v>
      </c>
      <c r="M129" s="1">
        <f>J129*(68.9255735/70.9326768)^L129</f>
        <v>1.5056078739984766</v>
      </c>
    </row>
    <row r="130" spans="1:17" ht="15" x14ac:dyDescent="0.25">
      <c r="A130" s="50">
        <v>43496</v>
      </c>
      <c r="B130" s="1">
        <v>11</v>
      </c>
      <c r="C130" s="1" t="s">
        <v>77</v>
      </c>
      <c r="D130" s="52" t="s">
        <v>86</v>
      </c>
      <c r="E130" s="47">
        <v>32.11147439285714</v>
      </c>
      <c r="F130" s="47">
        <v>15.152210035714287</v>
      </c>
      <c r="G130" s="47">
        <v>34.316417928571425</v>
      </c>
      <c r="H130" s="47">
        <v>23.99428142857143</v>
      </c>
      <c r="I130" s="1">
        <f>(E130-E122)/(F130-F122)</f>
        <v>2.1192268529860701</v>
      </c>
      <c r="J130" s="1">
        <f>(G130-G122)/(H130-H122)</f>
        <v>1.4300969305675342</v>
      </c>
      <c r="N130" s="1">
        <f>AVERAGE(M129,M131)</f>
        <v>1.5056112513415241</v>
      </c>
      <c r="O130" s="1">
        <f>LN(N130/J130)/LN(68.9255735/70.9326768)</f>
        <v>-1.7926718460547233</v>
      </c>
      <c r="P130" s="1">
        <f>I130*(62.9295972/64.9277895)^O130</f>
        <v>2.2413731315104264</v>
      </c>
      <c r="Q130" s="1">
        <f>1000*(P130/2.2413-1)</f>
        <v>3.2629059218525214E-2</v>
      </c>
    </row>
    <row r="131" spans="1:17" x14ac:dyDescent="0.2">
      <c r="A131" s="50">
        <v>43496</v>
      </c>
      <c r="B131" s="1">
        <v>11</v>
      </c>
      <c r="C131" s="1" t="s">
        <v>77</v>
      </c>
      <c r="D131" s="48" t="s">
        <v>73</v>
      </c>
      <c r="E131" s="47">
        <v>32.881576000000003</v>
      </c>
      <c r="F131" s="47">
        <v>15.515018</v>
      </c>
      <c r="G131" s="47">
        <v>35.285702000000001</v>
      </c>
      <c r="H131" s="47">
        <v>24.670415999999999</v>
      </c>
      <c r="I131" s="1">
        <f>(E131-E122)/(F131-F122)</f>
        <v>2.1193061035816814</v>
      </c>
      <c r="J131" s="1">
        <f>(G131-G122)/(H131-H122)</f>
        <v>1.4301920968025228</v>
      </c>
      <c r="L131" s="1">
        <f>LN(2.2413/I131)/LN(62.9295972/64.9277895)</f>
        <v>-1.7904317378459702</v>
      </c>
      <c r="M131" s="1">
        <f>J131*(68.9255735/70.9326768)^L131</f>
        <v>1.5056146286845715</v>
      </c>
    </row>
    <row r="132" spans="1:17" ht="15" x14ac:dyDescent="0.25">
      <c r="A132" s="50">
        <v>43496</v>
      </c>
      <c r="B132" s="1">
        <v>11</v>
      </c>
      <c r="C132" s="1" t="s">
        <v>77</v>
      </c>
      <c r="D132" s="52" t="s">
        <v>86</v>
      </c>
      <c r="E132" s="47">
        <v>32.263250999999997</v>
      </c>
      <c r="F132" s="47">
        <v>15.224235999999999</v>
      </c>
      <c r="G132" s="47">
        <v>34.492336000000002</v>
      </c>
      <c r="H132" s="47">
        <v>24.117699000000002</v>
      </c>
      <c r="I132" s="1">
        <f>(E132-E122)/(F132-F122)</f>
        <v>2.1191701671096772</v>
      </c>
      <c r="J132" s="1">
        <f>(G132-G122)/(H132-H122)</f>
        <v>1.4300728218039069</v>
      </c>
      <c r="N132" s="1">
        <f>AVERAGE(M131,M133)</f>
        <v>1.5056182179430222</v>
      </c>
      <c r="O132" s="1">
        <f>LN(N132/J132)/LN(68.9255735/70.9326768)</f>
        <v>-1.7934203620793339</v>
      </c>
      <c r="P132" s="1">
        <f>I132*(62.9295972/64.9277895)^O132</f>
        <v>2.2413656211797859</v>
      </c>
      <c r="Q132" s="1">
        <f>1000*(P132/2.2413-1)</f>
        <v>2.9278177747782408E-2</v>
      </c>
    </row>
    <row r="133" spans="1:17" x14ac:dyDescent="0.2">
      <c r="A133" s="50">
        <v>43496</v>
      </c>
      <c r="B133" s="1">
        <v>11</v>
      </c>
      <c r="C133" s="1" t="s">
        <v>77</v>
      </c>
      <c r="D133" s="48" t="s">
        <v>73</v>
      </c>
      <c r="E133" s="47">
        <v>32.937278999999997</v>
      </c>
      <c r="F133" s="47">
        <v>15.541532999999999</v>
      </c>
      <c r="G133" s="47">
        <v>35.357376000000002</v>
      </c>
      <c r="H133" s="47">
        <v>24.720751</v>
      </c>
      <c r="I133" s="1">
        <f>(E133-E122)/(F133-F122)</f>
        <v>2.1192745404275501</v>
      </c>
      <c r="J133" s="1">
        <f>(G133-G122)/(H133-H122)</f>
        <v>1.4301793566543766</v>
      </c>
      <c r="L133" s="1">
        <f>LN(2.2413/I133)/LN(62.9295972/64.9277895)</f>
        <v>-1.7909081832330003</v>
      </c>
      <c r="M133" s="1">
        <f>J133*(68.9255735/70.9326768)^L133</f>
        <v>1.5056218072014729</v>
      </c>
    </row>
    <row r="134" spans="1:17" ht="15" x14ac:dyDescent="0.25">
      <c r="A134" s="50">
        <v>43496</v>
      </c>
      <c r="B134" s="1">
        <v>12</v>
      </c>
      <c r="C134" s="1" t="s">
        <v>77</v>
      </c>
      <c r="D134" s="52" t="s">
        <v>0</v>
      </c>
      <c r="E134" s="47">
        <v>9.8008825999999997E-3</v>
      </c>
      <c r="F134" s="47">
        <v>4.3869204E-3</v>
      </c>
      <c r="G134" s="47">
        <v>2.7732485000000001E-2</v>
      </c>
      <c r="H134" s="47">
        <v>1.7804931999999999E-2</v>
      </c>
      <c r="I134" s="47"/>
      <c r="J134" s="47"/>
    </row>
    <row r="135" spans="1:17" x14ac:dyDescent="0.2">
      <c r="A135" s="50">
        <v>43496</v>
      </c>
      <c r="B135" s="1">
        <v>12</v>
      </c>
      <c r="C135" s="1" t="s">
        <v>77</v>
      </c>
      <c r="D135" s="48" t="s">
        <v>73</v>
      </c>
      <c r="E135" s="47">
        <v>32.937278999999997</v>
      </c>
      <c r="F135" s="47">
        <v>15.541532999999999</v>
      </c>
      <c r="G135" s="47">
        <v>35.357376000000002</v>
      </c>
      <c r="H135" s="47">
        <v>24.720751</v>
      </c>
      <c r="I135" s="1">
        <f>(E135-E134)/(F135-F134)</f>
        <v>2.1192745404275501</v>
      </c>
      <c r="J135" s="1">
        <f>(G135-G134)/(H135-H134)</f>
        <v>1.4301793566543766</v>
      </c>
      <c r="L135" s="1">
        <f>LN(2.2413/I135)/LN(62.9295972/64.9277895)</f>
        <v>-1.7909081832330003</v>
      </c>
      <c r="M135" s="1">
        <f>J135*(68.9255735/70.9326768)^L135</f>
        <v>1.5056218072014729</v>
      </c>
    </row>
    <row r="136" spans="1:17" ht="15" x14ac:dyDescent="0.25">
      <c r="A136" s="50">
        <v>43496</v>
      </c>
      <c r="B136" s="1">
        <v>12</v>
      </c>
      <c r="C136" s="1" t="s">
        <v>77</v>
      </c>
      <c r="D136" s="52" t="s">
        <v>87</v>
      </c>
      <c r="E136" s="47">
        <v>33.34639</v>
      </c>
      <c r="F136" s="47">
        <v>15.73354</v>
      </c>
      <c r="G136" s="47">
        <v>36.164040999999997</v>
      </c>
      <c r="H136" s="47">
        <v>25.28341</v>
      </c>
      <c r="I136" s="1">
        <f>(E136-E134)/(F136-F134)</f>
        <v>2.1194141190370925</v>
      </c>
      <c r="J136" s="1">
        <f>(G136-G134)/(H136-H134)</f>
        <v>1.430257000287249</v>
      </c>
      <c r="N136" s="1">
        <f>AVERAGE(M135,M137)</f>
        <v>1.5056173995673388</v>
      </c>
      <c r="O136" s="1">
        <f>LN(N136/J136)/LN(68.9255735/70.9326768)</f>
        <v>-1.7889148879561776</v>
      </c>
      <c r="P136" s="1">
        <f>I136*(62.9295972/64.9277895)^O136</f>
        <v>2.2413079581303061</v>
      </c>
      <c r="Q136" s="1">
        <f>1000*(P136/2.2413-1)</f>
        <v>3.5506760835968265E-3</v>
      </c>
    </row>
    <row r="137" spans="1:17" x14ac:dyDescent="0.2">
      <c r="A137" s="50">
        <v>43496</v>
      </c>
      <c r="B137" s="1">
        <v>12</v>
      </c>
      <c r="C137" s="1" t="s">
        <v>77</v>
      </c>
      <c r="D137" s="48" t="s">
        <v>73</v>
      </c>
      <c r="E137" s="47">
        <v>32.830046000000003</v>
      </c>
      <c r="F137" s="47">
        <v>15.491623000000001</v>
      </c>
      <c r="G137" s="47">
        <v>35.259304999999998</v>
      </c>
      <c r="H137" s="47">
        <v>24.653328999999999</v>
      </c>
      <c r="I137" s="1">
        <f>(E137-E134)/(F137-F134)</f>
        <v>2.119180268752491</v>
      </c>
      <c r="J137" s="1">
        <f>(G137-G134)/(H137-H134)</f>
        <v>1.4301125649997273</v>
      </c>
      <c r="L137" s="1">
        <f>LN(2.2413/I137)/LN(62.9295972/64.9277895)</f>
        <v>-1.7923312551482113</v>
      </c>
      <c r="M137" s="1">
        <f>J137*(68.9255735/70.9326768)^L137</f>
        <v>1.5056129919332046</v>
      </c>
    </row>
    <row r="138" spans="1:17" ht="15" x14ac:dyDescent="0.25">
      <c r="A138" s="50">
        <v>43496</v>
      </c>
      <c r="B138" s="1">
        <v>12</v>
      </c>
      <c r="C138" s="1" t="s">
        <v>77</v>
      </c>
      <c r="D138" s="52" t="s">
        <v>87</v>
      </c>
      <c r="E138" s="47">
        <v>32.952483000000001</v>
      </c>
      <c r="F138" s="47">
        <v>15.549999</v>
      </c>
      <c r="G138" s="47">
        <v>35.764052</v>
      </c>
      <c r="H138" s="47">
        <v>25.007566000000001</v>
      </c>
      <c r="I138" s="1">
        <f>(E138-E134)/(F138-F134)</f>
        <v>2.1190984278212892</v>
      </c>
      <c r="J138" s="1">
        <f>(G138-G134)/(H138-H134)</f>
        <v>1.4300384632633094</v>
      </c>
      <c r="N138" s="1">
        <f>AVERAGE(M137,M139)</f>
        <v>1.505598438097238</v>
      </c>
      <c r="O138" s="1">
        <f>LN(N138/J138)/LN(68.9255735/70.9326768)</f>
        <v>-1.7937997028180919</v>
      </c>
      <c r="P138" s="1">
        <f>I138*(62.9295972/64.9277895)^O138</f>
        <v>2.241316322321643</v>
      </c>
      <c r="Q138" s="1">
        <f>1000*(P138/2.2413-1)</f>
        <v>7.2825242685148339E-3</v>
      </c>
    </row>
    <row r="139" spans="1:17" x14ac:dyDescent="0.2">
      <c r="A139" s="50">
        <v>43496</v>
      </c>
      <c r="B139" s="1">
        <v>12</v>
      </c>
      <c r="C139" s="1" t="s">
        <v>77</v>
      </c>
      <c r="D139" s="48" t="s">
        <v>73</v>
      </c>
      <c r="E139" s="47">
        <v>32.590131999999997</v>
      </c>
      <c r="F139" s="47">
        <v>15.377465000000001</v>
      </c>
      <c r="G139" s="47">
        <v>34.968103999999997</v>
      </c>
      <c r="H139" s="47">
        <v>24.448798</v>
      </c>
      <c r="I139" s="1">
        <f>(E139-E134)/(F139-F134)</f>
        <v>2.1193108464487631</v>
      </c>
      <c r="J139" s="1">
        <f>(G139-G134)/(H139-H134)</f>
        <v>1.4301658314808865</v>
      </c>
      <c r="L139" s="1">
        <f>LN(2.2413/I139)/LN(62.9295972/64.9277895)</f>
        <v>-1.790360144944406</v>
      </c>
      <c r="M139" s="1">
        <f>J139*(68.9255735/70.9326768)^L139</f>
        <v>1.5055838842612712</v>
      </c>
    </row>
    <row r="140" spans="1:17" ht="15" x14ac:dyDescent="0.25">
      <c r="A140" s="50">
        <v>43496</v>
      </c>
      <c r="B140" s="1">
        <v>12</v>
      </c>
      <c r="C140" s="1" t="s">
        <v>77</v>
      </c>
      <c r="D140" s="52" t="s">
        <v>87</v>
      </c>
      <c r="E140" s="47">
        <v>33.005268999999998</v>
      </c>
      <c r="F140" s="47">
        <v>15.573466</v>
      </c>
      <c r="G140" s="47">
        <v>35.814388999999998</v>
      </c>
      <c r="H140" s="47">
        <v>25.040689</v>
      </c>
      <c r="I140" s="1">
        <f>(E140-E134)/(F140-F134)</f>
        <v>2.1192947860759226</v>
      </c>
      <c r="J140" s="1">
        <f>(G140-G134)/(H140-H134)</f>
        <v>1.4301571480629216</v>
      </c>
      <c r="N140" s="1">
        <f>AVERAGE(M139,M141)</f>
        <v>1.5055938274153244</v>
      </c>
      <c r="O140" s="1">
        <f>LN(N140/J140)/LN(68.9255735/70.9326768)</f>
        <v>-1.7908017498049227</v>
      </c>
      <c r="P140" s="1">
        <f>I140*(62.9295972/64.9277895)^O140</f>
        <v>2.2413139544708036</v>
      </c>
      <c r="Q140" s="1">
        <f>1000*(P140/2.2413-1)</f>
        <v>6.2260611268794008E-3</v>
      </c>
    </row>
    <row r="141" spans="1:17" x14ac:dyDescent="0.2">
      <c r="A141" s="50">
        <v>43496</v>
      </c>
      <c r="B141" s="1">
        <v>12</v>
      </c>
      <c r="C141" s="1" t="s">
        <v>77</v>
      </c>
      <c r="D141" s="48" t="s">
        <v>73</v>
      </c>
      <c r="E141" s="47">
        <v>32.653246000000003</v>
      </c>
      <c r="F141" s="47">
        <v>15.407261999999999</v>
      </c>
      <c r="G141" s="47">
        <v>35.040146</v>
      </c>
      <c r="H141" s="47">
        <v>24.498871999999999</v>
      </c>
      <c r="I141" s="1">
        <f>(E141-E134)/(F141-F134)</f>
        <v>2.1193085673098722</v>
      </c>
      <c r="J141" s="1">
        <f>(G141-G134)/(H141-H134)</f>
        <v>1.4301833093201182</v>
      </c>
      <c r="L141" s="1">
        <f>LN(2.2413/I141)/LN(62.9295972/64.9277895)</f>
        <v>-1.7903945482006256</v>
      </c>
      <c r="M141" s="1">
        <f>J141*(68.9255735/70.9326768)^L141</f>
        <v>1.5056037705693774</v>
      </c>
    </row>
    <row r="142" spans="1:17" ht="15" x14ac:dyDescent="0.25">
      <c r="A142" s="50">
        <v>43496</v>
      </c>
      <c r="B142" s="1">
        <v>12</v>
      </c>
      <c r="C142" s="1" t="s">
        <v>77</v>
      </c>
      <c r="D142" s="52" t="s">
        <v>87</v>
      </c>
      <c r="E142" s="47">
        <v>33.588120000000004</v>
      </c>
      <c r="F142" s="47">
        <v>15.844897</v>
      </c>
      <c r="G142" s="47">
        <v>36.415326999999998</v>
      </c>
      <c r="H142" s="47">
        <v>25.455877000000001</v>
      </c>
      <c r="I142" s="1">
        <f>(E142-E134)/(F142-F134)</f>
        <v>2.1197751176361055</v>
      </c>
      <c r="J142" s="1">
        <f>(G142-G134)/(H142-H134)</f>
        <v>1.4304383766871243</v>
      </c>
      <c r="N142" s="1">
        <f>AVERAGE(M141,M143)</f>
        <v>1.5056049461406829</v>
      </c>
      <c r="O142" s="1">
        <f>LN(N142/J142)/LN(68.9255735/70.9326768)</f>
        <v>-1.7842090121823073</v>
      </c>
      <c r="P142" s="1">
        <f>I142*(62.9295972/64.9277895)^O142</f>
        <v>2.2413599870393366</v>
      </c>
      <c r="Q142" s="1">
        <f>1000*(P142/2.2413-1)</f>
        <v>2.6764395367306903E-2</v>
      </c>
    </row>
    <row r="143" spans="1:17" x14ac:dyDescent="0.2">
      <c r="A143" s="50">
        <v>43496</v>
      </c>
      <c r="B143" s="1">
        <v>12</v>
      </c>
      <c r="C143" s="1" t="s">
        <v>77</v>
      </c>
      <c r="D143" s="48" t="s">
        <v>73</v>
      </c>
      <c r="E143" s="47">
        <v>32.891125000000002</v>
      </c>
      <c r="F143" s="47">
        <v>15.519739</v>
      </c>
      <c r="G143" s="47">
        <v>35.315815000000001</v>
      </c>
      <c r="H143" s="47">
        <v>24.691925000000001</v>
      </c>
      <c r="I143" s="1">
        <f>(E143-E134)/(F143-F134)</f>
        <v>2.1192766976028374</v>
      </c>
      <c r="J143" s="1">
        <f>(G143-G134)/(H143-H134)</f>
        <v>1.4301657938661532</v>
      </c>
      <c r="L143" s="1">
        <f>LN(2.2413/I143)/LN(62.9295972/64.9277895)</f>
        <v>-1.7908756204751455</v>
      </c>
      <c r="M143" s="1">
        <f>J143*(68.9255735/70.9326768)^L143</f>
        <v>1.5056061217119883</v>
      </c>
    </row>
    <row r="144" spans="1:17" ht="15" x14ac:dyDescent="0.25">
      <c r="A144" s="50">
        <v>43496</v>
      </c>
      <c r="B144" s="1">
        <v>12</v>
      </c>
      <c r="C144" s="1" t="s">
        <v>77</v>
      </c>
      <c r="D144" s="52" t="s">
        <v>87</v>
      </c>
      <c r="E144" s="47">
        <v>32.878267000000001</v>
      </c>
      <c r="F144" s="47">
        <v>15.514576</v>
      </c>
      <c r="G144" s="47">
        <v>35.686033999999999</v>
      </c>
      <c r="H144" s="47">
        <v>24.952438999999998</v>
      </c>
      <c r="I144" s="1">
        <f>(E144-E134)/(F144-F134)</f>
        <v>2.1191531546595219</v>
      </c>
      <c r="J144" s="1">
        <f>(G144-G134)/(H144-H134)</f>
        <v>1.4300711780150919</v>
      </c>
      <c r="N144" s="1">
        <f>AVERAGE(M143,M145)</f>
        <v>1.5056054409740856</v>
      </c>
      <c r="O144" s="1">
        <f>LN(N144/J144)/LN(68.9255735/70.9326768)</f>
        <v>-1.7931647599993072</v>
      </c>
      <c r="P144" s="1">
        <f>I144*(62.9295972/64.9277895)^O144</f>
        <v>2.2413297196929465</v>
      </c>
      <c r="Q144" s="1">
        <f>1000*(P144/2.2413-1)</f>
        <v>1.3260024515515667E-2</v>
      </c>
    </row>
    <row r="145" spans="1:13" x14ac:dyDescent="0.2">
      <c r="A145" s="50">
        <v>43496</v>
      </c>
      <c r="B145" s="1">
        <v>12</v>
      </c>
      <c r="C145" s="1" t="s">
        <v>77</v>
      </c>
      <c r="D145" s="48" t="s">
        <v>73</v>
      </c>
      <c r="E145" s="47">
        <v>33.095436999999997</v>
      </c>
      <c r="F145" s="47">
        <v>15.613642</v>
      </c>
      <c r="G145" s="47">
        <v>35.518276</v>
      </c>
      <c r="H145" s="47">
        <v>24.829858000000002</v>
      </c>
      <c r="I145" s="1">
        <f>(E145-E134)/(F145-F134)</f>
        <v>2.1196165959668489</v>
      </c>
      <c r="J145" s="1">
        <f>(G145-G134)/(H145-H134)</f>
        <v>1.4303751252560395</v>
      </c>
      <c r="L145" s="1">
        <f>LN(2.2413/I145)/LN(62.9295972/64.9277895)</f>
        <v>-1.7857452376631149</v>
      </c>
      <c r="M145" s="1">
        <f>J145*(68.9255735/70.9326768)^L145</f>
        <v>1.5056047602361828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1_measurements</vt:lpstr>
      <vt:lpstr>2_mixtures</vt:lpstr>
      <vt:lpstr>3_solutions</vt:lpstr>
      <vt:lpstr>4_stock</vt:lpstr>
      <vt:lpstr>5_homogeneity</vt:lpstr>
    </vt:vector>
  </TitlesOfParts>
  <Company>Institute for National Measurement Standards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NIMS-1</dc:title>
  <dc:creator>Meija et al</dc:creator>
  <cp:lastModifiedBy>e756114</cp:lastModifiedBy>
  <cp:lastPrinted>2019-10-01T15:29:04Z</cp:lastPrinted>
  <dcterms:created xsi:type="dcterms:W3CDTF">2009-01-05T16:34:12Z</dcterms:created>
  <dcterms:modified xsi:type="dcterms:W3CDTF">2023-08-15T07:34:12Z</dcterms:modified>
</cp:coreProperties>
</file>