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esktop\Reviews V4_Sc\"/>
    </mc:Choice>
  </mc:AlternateContent>
  <xr:revisionPtr revIDLastSave="0" documentId="13_ncr:1_{62BDD5FA-5705-4474-90C5-DC3D7430E67D}" xr6:coauthVersionLast="47" xr6:coauthVersionMax="47" xr10:uidLastSave="{00000000-0000-0000-0000-000000000000}"/>
  <bookViews>
    <workbookView xWindow="-108" yWindow="-108" windowWidth="23256" windowHeight="12456" xr2:uid="{6DB8E193-67D7-4099-93EB-176D7DCC98CB}"/>
  </bookViews>
  <sheets>
    <sheet name="Part A" sheetId="1" r:id="rId1"/>
    <sheet name="Part B" sheetId="6" r:id="rId2"/>
    <sheet name="Part C" sheetId="3" r:id="rId3"/>
    <sheet name="Part D" sheetId="9" r:id="rId4"/>
    <sheet name="Part E" sheetId="8" r:id="rId5"/>
    <sheet name="Part F" sheetId="10" r:id="rId6"/>
  </sheets>
  <externalReferences>
    <externalReference r:id="rId7"/>
  </externalReferences>
  <definedNames>
    <definedName name="FC2Y">[1]Globals!$B$4</definedName>
    <definedName name="H1Y">[1]Globals!$B$3</definedName>
    <definedName name="Tail">[1]Globals!$B$5</definedName>
    <definedName name="VSMOW17">[1]Globals!$B$2</definedName>
    <definedName name="VSMOW18">[1]Globals!$B$1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8" l="1"/>
  <c r="L176" i="9"/>
  <c r="K176" i="9"/>
  <c r="I172" i="9"/>
  <c r="H172" i="9"/>
  <c r="I169" i="9"/>
  <c r="H169" i="9"/>
  <c r="L168" i="9"/>
  <c r="K168" i="9"/>
  <c r="L135" i="9"/>
  <c r="K135" i="9"/>
  <c r="I131" i="9"/>
  <c r="H131" i="9"/>
  <c r="I123" i="9"/>
  <c r="H123" i="9"/>
  <c r="I121" i="9"/>
  <c r="H121" i="9"/>
  <c r="L119" i="9"/>
  <c r="K119" i="9"/>
  <c r="L71" i="9"/>
  <c r="K71" i="9"/>
  <c r="I52" i="9"/>
  <c r="H52" i="9"/>
  <c r="I48" i="9"/>
  <c r="H48" i="9"/>
  <c r="I44" i="9"/>
  <c r="H44" i="9"/>
  <c r="I42" i="9"/>
  <c r="H42" i="9"/>
  <c r="I40" i="9"/>
  <c r="H40" i="9"/>
  <c r="L38" i="9"/>
  <c r="K38" i="9"/>
  <c r="I29" i="9"/>
  <c r="H29" i="9"/>
  <c r="I26" i="9"/>
  <c r="H26" i="9"/>
  <c r="I25" i="9"/>
  <c r="H25" i="9"/>
  <c r="I24" i="9"/>
  <c r="H24" i="9"/>
  <c r="L20" i="9"/>
  <c r="L178" i="9" s="1"/>
  <c r="K20" i="9"/>
  <c r="I19" i="9"/>
  <c r="H19" i="9"/>
  <c r="J10" i="9"/>
  <c r="I10" i="9"/>
  <c r="H10" i="9"/>
  <c r="U157" i="8"/>
  <c r="U105" i="8"/>
  <c r="U13" i="8"/>
  <c r="T13" i="8"/>
  <c r="S101" i="8"/>
  <c r="T153" i="8"/>
  <c r="T157" i="8"/>
  <c r="S157" i="8"/>
  <c r="S153" i="8"/>
  <c r="T105" i="8"/>
  <c r="S105" i="8"/>
  <c r="T101" i="8"/>
  <c r="Q209" i="8"/>
  <c r="Q208" i="8"/>
  <c r="Q207" i="8"/>
  <c r="Q206" i="8"/>
  <c r="Q205" i="8"/>
  <c r="Q204" i="8"/>
  <c r="Q203" i="8"/>
  <c r="Q202" i="8"/>
  <c r="Q201" i="8"/>
  <c r="Q200" i="8"/>
  <c r="Q199" i="8"/>
  <c r="Q198" i="8"/>
  <c r="Q197" i="8"/>
  <c r="Q196" i="8"/>
  <c r="Q195" i="8"/>
  <c r="Q194" i="8"/>
  <c r="Q193" i="8"/>
  <c r="Q192" i="8"/>
  <c r="Q191" i="8"/>
  <c r="Q190" i="8"/>
  <c r="Q189" i="8"/>
  <c r="Q188" i="8"/>
  <c r="Q187" i="8"/>
  <c r="Q186" i="8"/>
  <c r="Q185" i="8"/>
  <c r="Q184" i="8"/>
  <c r="Q183" i="8"/>
  <c r="Q182" i="8"/>
  <c r="Q181" i="8"/>
  <c r="Q180" i="8"/>
  <c r="Q179" i="8"/>
  <c r="Q178" i="8"/>
  <c r="Q177" i="8"/>
  <c r="Q176" i="8"/>
  <c r="Q175" i="8"/>
  <c r="Q174" i="8"/>
  <c r="Q173" i="8"/>
  <c r="Q172" i="8"/>
  <c r="Q171" i="8"/>
  <c r="Q170" i="8"/>
  <c r="Q169" i="8"/>
  <c r="Q168" i="8"/>
  <c r="Q167" i="8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S13" i="8"/>
  <c r="T9" i="8"/>
  <c r="Q6" i="8"/>
  <c r="Q7" i="8"/>
  <c r="Q8" i="8"/>
  <c r="Q9" i="8"/>
  <c r="Q81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P8" i="3" l="1"/>
  <c r="P7" i="3"/>
  <c r="O7" i="3"/>
  <c r="O8" i="3"/>
  <c r="O13" i="3" l="1"/>
  <c r="R12" i="3" l="1"/>
  <c r="O12" i="3"/>
  <c r="R13" i="3"/>
  <c r="R22" i="3"/>
  <c r="P22" i="3"/>
  <c r="R32" i="3"/>
  <c r="P32" i="3"/>
  <c r="O32" i="3"/>
  <c r="O22" i="3"/>
  <c r="P13" i="3"/>
  <c r="P12" i="3"/>
  <c r="P35" i="3"/>
  <c r="Q35" i="3" s="1"/>
  <c r="P36" i="3"/>
  <c r="O36" i="3"/>
  <c r="O35" i="3"/>
  <c r="P27" i="3"/>
  <c r="Q27" i="3" s="1"/>
  <c r="P28" i="3"/>
  <c r="O28" i="3"/>
  <c r="O27" i="3"/>
  <c r="P18" i="3"/>
  <c r="Q18" i="3" s="1"/>
  <c r="O17" i="3"/>
  <c r="O18" i="3"/>
  <c r="Q17" i="3"/>
  <c r="P17" i="3"/>
  <c r="Q7" i="3"/>
  <c r="Q36" i="3" l="1"/>
  <c r="Q8" i="3"/>
  <c r="Q28" i="3"/>
  <c r="Q22" i="3" l="1"/>
  <c r="Q13" i="3"/>
  <c r="Q32" i="3"/>
  <c r="Q12" i="3"/>
</calcChain>
</file>

<file path=xl/sharedStrings.xml><?xml version="1.0" encoding="utf-8"?>
<sst xmlns="http://schemas.openxmlformats.org/spreadsheetml/2006/main" count="1716" uniqueCount="632">
  <si>
    <t>File</t>
  </si>
  <si>
    <t>Time</t>
  </si>
  <si>
    <t>1SE (int.)  (‰)</t>
  </si>
  <si>
    <t>X</t>
  </si>
  <si>
    <t>Y</t>
  </si>
  <si>
    <t>Ip (nA)</t>
  </si>
  <si>
    <t>1SE (%)</t>
  </si>
  <si>
    <t>LaserRuby_wedge@1.asc</t>
  </si>
  <si>
    <t>LaserRuby_wedge@02.asc</t>
  </si>
  <si>
    <t>LaserRuby_wedge@03.asc</t>
  </si>
  <si>
    <t>LaserRuby_wedge@04.asc</t>
  </si>
  <si>
    <t>LaserRuby_wedge@05.asc</t>
  </si>
  <si>
    <t>LaserRuby_wedge@06.asc</t>
  </si>
  <si>
    <t>LaserRuby_wedge@07.asc</t>
  </si>
  <si>
    <t>LaserRuby_wedge@08.asc</t>
  </si>
  <si>
    <t>LaserRuby_wedge@09.asc</t>
  </si>
  <si>
    <t>LaserRuby_wedge@10.asc</t>
  </si>
  <si>
    <t>LaserRuby_wedge@11.asc</t>
  </si>
  <si>
    <t>LaserRuby_wedge@12.asc</t>
  </si>
  <si>
    <t>LaserRuby_wedge@13.asc</t>
  </si>
  <si>
    <t>LaserRuby_wedge@14.asc</t>
  </si>
  <si>
    <t>LaserRuby_wedge@15.asc</t>
  </si>
  <si>
    <t>LaserRuby_wedge@16.asc</t>
  </si>
  <si>
    <t>LaserRuby_wedge@17.asc</t>
  </si>
  <si>
    <t>LaserRuby_wedge@18.asc</t>
  </si>
  <si>
    <t>LaserRuby_wedge@19.asc</t>
  </si>
  <si>
    <t>LaserRuby_wedge@20.asc</t>
  </si>
  <si>
    <t>LaserRuby_wedge@21.asc</t>
  </si>
  <si>
    <t>LaserRuby_wedge@22.asc</t>
  </si>
  <si>
    <t>LaserRuby_wedge@23.asc</t>
  </si>
  <si>
    <t>LaserRuby_wedge@24.asc</t>
  </si>
  <si>
    <t>LaserRuby_wedge@25.asc</t>
  </si>
  <si>
    <t>LaserRuby_wedge@26.asc</t>
  </si>
  <si>
    <t>LaserRuby_wedge@27.asc</t>
  </si>
  <si>
    <t>LaserRuby_wedge@28.asc</t>
  </si>
  <si>
    <t>LaserRuby_wedge@29.asc</t>
  </si>
  <si>
    <t>LaserRuby_wedge@30.asc</t>
  </si>
  <si>
    <t>LaserRuby_wedge@31.asc</t>
  </si>
  <si>
    <t>LaserRuby_wedge@32.asc</t>
  </si>
  <si>
    <t>LaserRuby_wedge@33.asc</t>
  </si>
  <si>
    <t>LaserRuby_wedge@34.asc</t>
  </si>
  <si>
    <t>LaserRuby_wedge@35.asc</t>
  </si>
  <si>
    <t>LaserRuby_wedge@36.asc</t>
  </si>
  <si>
    <t>LaserRuby_wedge@37.asc</t>
  </si>
  <si>
    <t>LaserRuby_wedge@38.asc</t>
  </si>
  <si>
    <t>LaserRuby_wedge@39.asc</t>
  </si>
  <si>
    <t>LaserRuby_wedge@40.asc</t>
  </si>
  <si>
    <t>LaserRuby_wedge@41.asc</t>
  </si>
  <si>
    <t>LaserRuby_wedge@42.asc</t>
  </si>
  <si>
    <t>LaserRuby_wedge@43.asc</t>
  </si>
  <si>
    <t>LaserRuby_wedge@44.asc</t>
  </si>
  <si>
    <t>LaserRuby_wedge@45.asc</t>
  </si>
  <si>
    <t>LaserRuby_wedge@46.asc</t>
  </si>
  <si>
    <t>LaserRuby_wedge@47.asc</t>
  </si>
  <si>
    <t>LaserRuby_wedge@48.asc</t>
  </si>
  <si>
    <t>LaserRuby_wedge@49.asc</t>
  </si>
  <si>
    <t>LaserRuby_wedge@50.asc</t>
  </si>
  <si>
    <t>LaserRuby_wedge@51.asc</t>
  </si>
  <si>
    <t>LaserRuby_wedge@52.asc</t>
  </si>
  <si>
    <t>LaserRuby_wedge@53.asc</t>
  </si>
  <si>
    <t>LaserRuby_wedge@54.asc</t>
  </si>
  <si>
    <t>LaserRuby_wedge@55.asc</t>
  </si>
  <si>
    <t>LaserRuby_wedge@56.asc</t>
  </si>
  <si>
    <t>LaserRuby_wedge@57.asc</t>
  </si>
  <si>
    <t>LaserRuby_wedge@58.asc</t>
  </si>
  <si>
    <t>LaserRuby_wedge@59.asc</t>
  </si>
  <si>
    <t>LaserRuby_wedge@60.asc</t>
  </si>
  <si>
    <t>LaserRuby_wedge@61.asc</t>
  </si>
  <si>
    <t>LaserRuby_wedge@62.asc</t>
  </si>
  <si>
    <t>LaserRuby_wedge@63.asc</t>
  </si>
  <si>
    <t>LaserRuby_wedge@64.asc</t>
  </si>
  <si>
    <t>LaserRuby_wedge@65.asc</t>
  </si>
  <si>
    <t>LaserRuby_wedge@66.asc</t>
  </si>
  <si>
    <t>LaserRuby_wedge@67.asc</t>
  </si>
  <si>
    <t>LaserRuby_wedge@68.asc</t>
  </si>
  <si>
    <t>LaserRuby_wedge@69.asc</t>
  </si>
  <si>
    <t>LaserRuby_wedge@70.asc</t>
  </si>
  <si>
    <t>LaserRuby_wedge@71.asc</t>
  </si>
  <si>
    <t>LaserRuby_wedge@72.asc</t>
  </si>
  <si>
    <t>LaserRuby_wedge@73.asc</t>
  </si>
  <si>
    <t>LaserRuby_wedge@74.asc</t>
  </si>
  <si>
    <t>LaserRuby_wedge@75.asc</t>
  </si>
  <si>
    <t>LaserRuby_wedge@76.asc</t>
  </si>
  <si>
    <t>WEK1_Lieser_K5@1.asc</t>
  </si>
  <si>
    <t>WEK1_Lieser_K5@2.asc</t>
  </si>
  <si>
    <t>WEK1_Kyll_K12@1.asc</t>
  </si>
  <si>
    <t>WEK1_Kyll_K12@2.asc</t>
  </si>
  <si>
    <t>WEK1_Kyll_K12@3.asc</t>
  </si>
  <si>
    <t>WEK1_Kyll_K11@1.asc</t>
  </si>
  <si>
    <t>WEK1_Kyll_K11@2.asc</t>
  </si>
  <si>
    <t>WEK1_Kyll_K11@3.asc</t>
  </si>
  <si>
    <t>WEK1_Kyll_K4@1.asc</t>
  </si>
  <si>
    <t>WEK1_Kyll_K4@2.asc</t>
  </si>
  <si>
    <t>WEK1_Kyll_K4@3.asc</t>
  </si>
  <si>
    <t>WEK1_Kyll_K5@1.asc</t>
  </si>
  <si>
    <t>WEK1_Kyll_K5@2.asc</t>
  </si>
  <si>
    <t>WEK1_Kyll_K5@3.asc</t>
  </si>
  <si>
    <t>WEK1_Lieser_K3@1.asc</t>
  </si>
  <si>
    <t>WEK1_Lieser_K3@2.asc</t>
  </si>
  <si>
    <t>WEK1_Lieser_K3@3.asc</t>
  </si>
  <si>
    <t>WEK1_Lieser_K2@1.asc</t>
  </si>
  <si>
    <t>WEK1_Lieser_K2@2.asc</t>
  </si>
  <si>
    <t>WEK1_Lieser_K2@3.asc</t>
  </si>
  <si>
    <t>WEK1_Lieser_K2@4.asc</t>
  </si>
  <si>
    <t>WEK1_Kyll_K7@1.asc</t>
  </si>
  <si>
    <t>WEK1_Kyll_K7@2.asc</t>
  </si>
  <si>
    <t>WEK1_Kyll_K7@3.asc</t>
  </si>
  <si>
    <t>WEK1_Kyll_K1@1.asc</t>
  </si>
  <si>
    <t>WEK1_Kyll_K1@2.asc</t>
  </si>
  <si>
    <t>WEK1_Kyll_K1@3.asc</t>
  </si>
  <si>
    <t>WEK1_Kyll_K1@4.asc</t>
  </si>
  <si>
    <t>HK1_K6@1.asc</t>
  </si>
  <si>
    <t>HK1_K6@2.asc</t>
  </si>
  <si>
    <t>HK1_K6@3.asc</t>
  </si>
  <si>
    <t>HK1_K6@4.asc</t>
  </si>
  <si>
    <t>HK1_K6@5.asc</t>
  </si>
  <si>
    <t>HK1_K6@6.asc</t>
  </si>
  <si>
    <t>LR-sector_s@1.asc</t>
  </si>
  <si>
    <t>LR-sector_s@2.asc</t>
  </si>
  <si>
    <t>LR-sector_s@3.asc</t>
  </si>
  <si>
    <t>LR-sector_s@4.asc</t>
  </si>
  <si>
    <t>LR-sector_s@5.asc</t>
  </si>
  <si>
    <t>LR-sector_n@1.asc</t>
  </si>
  <si>
    <t>LR-sector_n@2.asc</t>
  </si>
  <si>
    <t>LR-sector_n@3.asc</t>
  </si>
  <si>
    <t>LR-sector_n@4.asc</t>
  </si>
  <si>
    <t>LR-sector_n@5.asc</t>
  </si>
  <si>
    <t>LR-sector_c@1.asc</t>
  </si>
  <si>
    <t>LR-sector_c@2.asc</t>
  </si>
  <si>
    <t>LR-sector_c@3.asc</t>
  </si>
  <si>
    <t>LR-sector_c@4.asc</t>
  </si>
  <si>
    <t>LR-sector_c@5.asc</t>
  </si>
  <si>
    <t>LR-sector_c@6.asc</t>
  </si>
  <si>
    <t>LR-sector_n@6.asc</t>
  </si>
  <si>
    <t>WEK_KleineKyll_K1@1.asc</t>
  </si>
  <si>
    <t>WEK_KleineKyll_K1@2.asc</t>
  </si>
  <si>
    <t>WEK_KleineKyll_K1@3.asc</t>
  </si>
  <si>
    <t>WEK_KleineKyll_K1@4.asc</t>
  </si>
  <si>
    <t>WEK_KleineKyll_K1@5.asc</t>
  </si>
  <si>
    <t>WEK_Alfbach_K1@1.asc</t>
  </si>
  <si>
    <t>WEK_Alfbach_K1@2.asc</t>
  </si>
  <si>
    <t>WEK_Alfbach_K1@3.asc</t>
  </si>
  <si>
    <t>WEK_Alfbach_K1@4.asc</t>
  </si>
  <si>
    <t>WEK_Alfbach_K1@5.asc</t>
  </si>
  <si>
    <t>Ruby_ori_ur_z0@1.asc</t>
  </si>
  <si>
    <t>Ruby_ori_ur_z0@2.asc</t>
  </si>
  <si>
    <t>Ruby_ori_ur_z0@3.asc</t>
  </si>
  <si>
    <t>Ruby_ori_ur_z0@4.asc</t>
  </si>
  <si>
    <t>Ruby_ori_NIST610_ur_z0@1.asc</t>
  </si>
  <si>
    <t>Ruby_ori_NIST610_ur_z0@2.asc</t>
  </si>
  <si>
    <t>Ruby_ori_NIST610_uc_z0@1.asc</t>
  </si>
  <si>
    <t>Ruby_ori_NIST610_uc_z0@2.asc</t>
  </si>
  <si>
    <t>Ruby_ori_NIST610_c_z0@1.asc</t>
  </si>
  <si>
    <t>Ruby_ori_NIST610_c_z0@2.asc</t>
  </si>
  <si>
    <t>Ruby_ori_br_z0@1.asc</t>
  </si>
  <si>
    <t>Ruby_ori_br_z0@2.asc</t>
  </si>
  <si>
    <t>Ruby_ori_br_z0@3.asc</t>
  </si>
  <si>
    <t>Ruby_ori_br_z0@4.asc</t>
  </si>
  <si>
    <t>Ruby_ori_NIST610_r_z0@1.asc</t>
  </si>
  <si>
    <t>Ruby_ori_NIST610_r_z0@2.asc</t>
  </si>
  <si>
    <t>Ruby_ori_NIST610_br_z0@1.asc</t>
  </si>
  <si>
    <t>Ruby_ori_NIST610_br_z0@2.asc</t>
  </si>
  <si>
    <t>Ruby_ori_NIST610_bc_z0@1.asc</t>
  </si>
  <si>
    <t>Ruby_ori_NIST610_bc_z0@2.asc</t>
  </si>
  <si>
    <t>Ruby_ori_bl_z0@1.asc</t>
  </si>
  <si>
    <t>Ruby_ori_bl_z0@2.asc</t>
  </si>
  <si>
    <t>Ruby_ori_bl_z0@3.asc</t>
  </si>
  <si>
    <t>Ruby_ori_bl_z0@4.asc</t>
  </si>
  <si>
    <t>Ruby_ori_NIST610_bl_z0@1.asc</t>
  </si>
  <si>
    <t>Ruby_ori_NIST610_bl_z0@2.asc</t>
  </si>
  <si>
    <t>Ruby_ori_NIST610_l_z0@1.asc</t>
  </si>
  <si>
    <t>Ruby_ori_NIST610_l_z0@2.asc</t>
  </si>
  <si>
    <t>Ruby_ori_ul_z0@1.asc</t>
  </si>
  <si>
    <t>Ruby_ori_ul_z0@2.asc</t>
  </si>
  <si>
    <t>Ruby_ori_ul_z0@3.asc</t>
  </si>
  <si>
    <t>Ruby_ori_ul_z0@4.asc</t>
  </si>
  <si>
    <t>Ruby_ori_NIST610_ul_z0@1.asc</t>
  </si>
  <si>
    <t>Ruby_ori_NIST610_ul_z0@2.asc</t>
  </si>
  <si>
    <t>Ruby_ori_NIST610_c_z0@3.asc</t>
  </si>
  <si>
    <t>Ruby_ori_NIST610_c_z0@4.asc</t>
  </si>
  <si>
    <t>Ruby_ori_NIST610_c_z0@5.asc</t>
  </si>
  <si>
    <t>Ruby_ori_NIST610_c_z0@6.asc</t>
  </si>
  <si>
    <t>Ruby_ori_ul_z0@5.asc</t>
  </si>
  <si>
    <t>Ruby_ori_ul_z0@6.asc</t>
  </si>
  <si>
    <t>Ruby_ori_ur_z0@5.asc</t>
  </si>
  <si>
    <t>Ruby_ori_ur_z0@6.asc</t>
  </si>
  <si>
    <t>Ruby_ori_br_z0@5.asc</t>
  </si>
  <si>
    <t>Ruby_ori_br_z0@6.asc</t>
  </si>
  <si>
    <t>Ruby_ori_bl_z0@5.asc</t>
  </si>
  <si>
    <t>Ruby_ori_bl_z0@6.asc</t>
  </si>
  <si>
    <r>
      <t>δ</t>
    </r>
    <r>
      <rPr>
        <b/>
        <vertAlign val="superscript"/>
        <sz val="10"/>
        <color theme="1"/>
        <rFont val="Arial"/>
        <family val="2"/>
      </rPr>
      <t>18</t>
    </r>
    <r>
      <rPr>
        <b/>
        <sz val="10"/>
        <color theme="1"/>
        <rFont val="Arial"/>
        <family val="2"/>
      </rPr>
      <t xml:space="preserve">O (‰) </t>
    </r>
  </si>
  <si>
    <t>natural corundum</t>
  </si>
  <si>
    <r>
      <t>δ</t>
    </r>
    <r>
      <rPr>
        <b/>
        <vertAlign val="superscript"/>
        <sz val="10"/>
        <color theme="1"/>
        <rFont val="Arial"/>
        <family val="2"/>
      </rPr>
      <t>18</t>
    </r>
    <r>
      <rPr>
        <b/>
        <sz val="10"/>
        <color theme="1"/>
        <rFont val="Arial"/>
        <family val="2"/>
      </rPr>
      <t>O (‰)</t>
    </r>
  </si>
  <si>
    <t>corrected</t>
  </si>
  <si>
    <t>measured</t>
  </si>
  <si>
    <r>
      <rPr>
        <b/>
        <vertAlign val="superscript"/>
        <sz val="10"/>
        <color theme="1"/>
        <rFont val="Arial"/>
        <family val="2"/>
      </rPr>
      <t>16</t>
    </r>
    <r>
      <rPr>
        <b/>
        <sz val="10"/>
        <color theme="1"/>
        <rFont val="Arial"/>
        <family val="2"/>
      </rPr>
      <t>O (cps)</t>
    </r>
  </si>
  <si>
    <t xml:space="preserve">Corrected values normalized to a bulk value of +18.40 after correction for a possible X-Y effect based on NIST610 glass analyses in the corresponding mount sectors. </t>
  </si>
  <si>
    <t>profile</t>
  </si>
  <si>
    <t>normalized to bulk</t>
  </si>
  <si>
    <t>LaserRuby_wedge@77.asc</t>
  </si>
  <si>
    <t>LaserRuby_wedge@78.asc</t>
  </si>
  <si>
    <t>LaserRuby_wedge@79.asc</t>
  </si>
  <si>
    <t>LaserRuby_wedge@80.asc</t>
  </si>
  <si>
    <t>LaserRuby_wedge@81.asc</t>
  </si>
  <si>
    <t>LaserRuby_wedge@82.asc</t>
  </si>
  <si>
    <t>LaserRuby_wedge@83.asc</t>
  </si>
  <si>
    <t>LaserRuby_wedge@84.asc</t>
  </si>
  <si>
    <t>LaserRuby_wedge@85.asc</t>
  </si>
  <si>
    <t>LaserRuby_wedge@86.asc</t>
  </si>
  <si>
    <t>LaserRuby_wedge@87.asc</t>
  </si>
  <si>
    <t>LaserRuby_wedge@88.asc</t>
  </si>
  <si>
    <t>LaserRuby_wedge@89.asc</t>
  </si>
  <si>
    <t>LaserRuby_wedge@90.asc</t>
  </si>
  <si>
    <t>LaserRuby_wedge@91.asc</t>
  </si>
  <si>
    <t>LaserRuby_wedge@92.asc</t>
  </si>
  <si>
    <t>LaserRuby_wedge@93.asc</t>
  </si>
  <si>
    <t>LaserRuby_wedge@94.asc</t>
  </si>
  <si>
    <t>LaserRuby_wedge@95.asc</t>
  </si>
  <si>
    <t>LaserRuby_wedge@96.asc</t>
  </si>
  <si>
    <t>top</t>
  </si>
  <si>
    <t>left</t>
  </si>
  <si>
    <t>c60</t>
  </si>
  <si>
    <t>c60'</t>
  </si>
  <si>
    <t>⊥c</t>
  </si>
  <si>
    <t>∥c</t>
  </si>
  <si>
    <t>HD-LR1 sector</t>
  </si>
  <si>
    <t>N</t>
  </si>
  <si>
    <t>NIST610</t>
  </si>
  <si>
    <t>HD-LR1</t>
  </si>
  <si>
    <t>2. quadrant</t>
  </si>
  <si>
    <t>3. quadrant</t>
  </si>
  <si>
    <t>4. quadrant</t>
  </si>
  <si>
    <t>1. quadrant</t>
  </si>
  <si>
    <t>Remarks</t>
  </si>
  <si>
    <t>Avg (‰)</t>
  </si>
  <si>
    <t>1SD (‰)</t>
  </si>
  <si>
    <t>1SE (‰)</t>
  </si>
  <si>
    <t xml:space="preserve">Corrected values normalized to a bulk value of +18.40. A primary beam drift correction was applied to the values of homogeneity test. </t>
  </si>
  <si>
    <r>
      <rPr>
        <b/>
        <vertAlign val="superscript"/>
        <sz val="10"/>
        <color theme="1"/>
        <rFont val="Arial"/>
        <family val="2"/>
      </rPr>
      <t>17</t>
    </r>
    <r>
      <rPr>
        <b/>
        <sz val="10"/>
        <color theme="1"/>
        <rFont val="Arial"/>
        <family val="2"/>
      </rPr>
      <t>O (cps)</t>
    </r>
  </si>
  <si>
    <r>
      <t>δ</t>
    </r>
    <r>
      <rPr>
        <b/>
        <vertAlign val="superscript"/>
        <sz val="10"/>
        <color theme="1"/>
        <rFont val="Arial"/>
        <family val="2"/>
      </rPr>
      <t>17</t>
    </r>
    <r>
      <rPr>
        <b/>
        <sz val="10"/>
        <color theme="1"/>
        <rFont val="Arial"/>
        <family val="2"/>
      </rPr>
      <t>O (‰)</t>
    </r>
  </si>
  <si>
    <r>
      <t>Δ</t>
    </r>
    <r>
      <rPr>
        <b/>
        <vertAlign val="superscript"/>
        <sz val="10"/>
        <color theme="1"/>
        <rFont val="Arial"/>
        <family val="2"/>
      </rPr>
      <t>'17</t>
    </r>
    <r>
      <rPr>
        <b/>
        <sz val="10"/>
        <color theme="1"/>
        <rFont val="Arial"/>
        <family val="2"/>
      </rPr>
      <t>O (‰)</t>
    </r>
  </si>
  <si>
    <r>
      <t>1SD (Δ</t>
    </r>
    <r>
      <rPr>
        <b/>
        <vertAlign val="superscript"/>
        <sz val="10"/>
        <color theme="1"/>
        <rFont val="Arial"/>
        <family val="2"/>
      </rPr>
      <t>'17</t>
    </r>
    <r>
      <rPr>
        <b/>
        <sz val="10"/>
        <color theme="1"/>
        <rFont val="Arial"/>
        <family val="2"/>
      </rPr>
      <t>O)</t>
    </r>
  </si>
  <si>
    <t>δ18O homogeneity test (Fig. 3A, Tab. 2B)</t>
  </si>
  <si>
    <t>Topography effects (Fig. 4B)</t>
  </si>
  <si>
    <r>
      <t>Supplementary Table 1 Part B: δ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 and δ</t>
    </r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 SIMS results for 6 mm slice of HD-LR1.</t>
    </r>
  </si>
  <si>
    <r>
      <t>Supplementary Table 1 Part A: δ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 SIMS results for 6 mm slice of HD-LR1.</t>
    </r>
  </si>
  <si>
    <r>
      <t>Supplementary Table 1 Part C: δ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 SIMS results for crystallographically oriented samples of HD-LR1.</t>
    </r>
  </si>
  <si>
    <t>S3_1_LRuby@5.asc</t>
  </si>
  <si>
    <t>S3_1_LRuby@6.asc</t>
  </si>
  <si>
    <t>S3_1_LRuby@7.asc</t>
  </si>
  <si>
    <t>S3_1_LRuby@8.asc</t>
  </si>
  <si>
    <t>S3_1_LRuby@9.asc</t>
  </si>
  <si>
    <t>S3_1_LRuby@10.asc</t>
  </si>
  <si>
    <t>S3_1_LRuby@12.asc</t>
  </si>
  <si>
    <t>S3_1_LRuby@13.asc</t>
  </si>
  <si>
    <t>S3_1_LRuby@14.asc</t>
  </si>
  <si>
    <t>S3_1_LRuby@15.asc</t>
  </si>
  <si>
    <t>S3_1_LRuby@16.asc</t>
  </si>
  <si>
    <t>S3_1_LRuby@17.asc</t>
  </si>
  <si>
    <t>S3_1_LRuby@18.asc</t>
  </si>
  <si>
    <t>S3_1_LRuby@19.asc</t>
  </si>
  <si>
    <t>S3_1_LRuby@20.asc</t>
  </si>
  <si>
    <t>S3_1_LRuby@21.asc</t>
  </si>
  <si>
    <t>S3_2_LRuby@1.asc</t>
  </si>
  <si>
    <t>S3_2_LRuby@2.asc</t>
  </si>
  <si>
    <t>S3_2_LRuby@3.asc</t>
  </si>
  <si>
    <t>S3_2_LRuby@4.asc</t>
  </si>
  <si>
    <t>S3_2_LRuby@5.asc</t>
  </si>
  <si>
    <t>S3_2_LRuby@6.asc</t>
  </si>
  <si>
    <t>S3_2_LRuby@7.asc</t>
  </si>
  <si>
    <t>S3_2_LRuby@8.asc</t>
  </si>
  <si>
    <t>S3_2_LRuby@9.asc</t>
  </si>
  <si>
    <t>S3_2_LRuby@10.asc</t>
  </si>
  <si>
    <t>S3_2_LRuby@11.asc</t>
  </si>
  <si>
    <t>S3_2_LRuby@12.asc</t>
  </si>
  <si>
    <t>S3_2_LRuby@13.asc</t>
  </si>
  <si>
    <t>S3_2_LRuby@14.asc</t>
  </si>
  <si>
    <t>S3_2_LRuby@15.asc</t>
  </si>
  <si>
    <t>S3_2_LRuby@16.asc</t>
  </si>
  <si>
    <t>S3_2_LRuby@17.asc</t>
  </si>
  <si>
    <t>S3_2_LRuby@18.asc</t>
  </si>
  <si>
    <t>S2_1_LRuby@7.asc</t>
  </si>
  <si>
    <t>S2_1_LRuby@8.asc</t>
  </si>
  <si>
    <t>S2_1_LRuby@9.asc</t>
  </si>
  <si>
    <t>S2_1_LRuby@10.asc</t>
  </si>
  <si>
    <t>S2_1_LRuby@11.asc</t>
  </si>
  <si>
    <t>S2_1_LRuby@12.asc</t>
  </si>
  <si>
    <t>S2_1_LRuby@13.asc</t>
  </si>
  <si>
    <t>S2_1_LRuby@14.asc</t>
  </si>
  <si>
    <t>S2_1_LRuby@15.asc</t>
  </si>
  <si>
    <t>S2_1_LRuby@16.asc</t>
  </si>
  <si>
    <t>S2_1_LRuby@17.asc</t>
  </si>
  <si>
    <t>S2_1_LRuby@18.asc</t>
  </si>
  <si>
    <t>S2_1_LRuby@19.asc</t>
  </si>
  <si>
    <t>S2_1_LRuby@20.asc</t>
  </si>
  <si>
    <t>S2_1_LRuby@21.asc</t>
  </si>
  <si>
    <t>S2_1_LRuby@22.asc</t>
  </si>
  <si>
    <t>S2_1_LRuby@23.asc</t>
  </si>
  <si>
    <t>S2_1_LRuby@24.asc</t>
  </si>
  <si>
    <t>S2_1_LRuby@25.asc</t>
  </si>
  <si>
    <t>S2_1_LRuby@26.asc</t>
  </si>
  <si>
    <t>S2_1_LRuby@27.asc</t>
  </si>
  <si>
    <t>S2_1_LRuby@28.asc</t>
  </si>
  <si>
    <t>S2_1_LRuby@29.asc</t>
  </si>
  <si>
    <t>S2_1_LRuby@30.asc</t>
  </si>
  <si>
    <t>S2_1_LRuby@31.asc</t>
  </si>
  <si>
    <t>S2_1_LRuby@32.asc</t>
  </si>
  <si>
    <t>S2_1_LRuby@33.asc</t>
  </si>
  <si>
    <t>S2_1_LRuby@34.asc</t>
  </si>
  <si>
    <t>S2_1_LRuby@35.asc</t>
  </si>
  <si>
    <t>S2_1_LRuby@36.asc</t>
  </si>
  <si>
    <t>S2_1_LRuby@37.asc</t>
  </si>
  <si>
    <t>S2_1_LRuby@38.asc</t>
  </si>
  <si>
    <t>S2_1_LRuby@39.asc</t>
  </si>
  <si>
    <t>HK1_LRuby_UC1@1.asc</t>
  </si>
  <si>
    <t>HK1_LRuby_UC2@1.asc</t>
  </si>
  <si>
    <t>HK1_LRuby_UL@1.asc</t>
  </si>
  <si>
    <t>HK1_LRuby_CL@1.asc</t>
  </si>
  <si>
    <t>HK1_UC1@2.asc</t>
  </si>
  <si>
    <t>HK1_UC2@2.asc</t>
  </si>
  <si>
    <t>HK1_UL@2.asc</t>
  </si>
  <si>
    <t>HK1_CL@2.asc</t>
  </si>
  <si>
    <t>HK1_UC1@3.asc</t>
  </si>
  <si>
    <t>HK1_UC2@3.asc</t>
  </si>
  <si>
    <t>HK1_UL@3.asc</t>
  </si>
  <si>
    <t>HK1_CL@3.asc</t>
  </si>
  <si>
    <t>HK1_UC1@4.asc</t>
  </si>
  <si>
    <t>HK1_UC2@4.asc</t>
  </si>
  <si>
    <t>HK1_UL@4.asc</t>
  </si>
  <si>
    <t>HK1_CL@4.asc</t>
  </si>
  <si>
    <t>HK1_NIST610_UC1@5.asc</t>
  </si>
  <si>
    <t>HK1_UC2@5.asc</t>
  </si>
  <si>
    <t>HK1_UR@1.asc</t>
  </si>
  <si>
    <t>HK1_CR@1.asc</t>
  </si>
  <si>
    <t>HK1_UC1@6.asc</t>
  </si>
  <si>
    <t>HK1_UC2@6.asc</t>
  </si>
  <si>
    <t>HK1_UR@2.asc</t>
  </si>
  <si>
    <t>HK1_CR@2.asc</t>
  </si>
  <si>
    <t>HK1_LRuby_new@1.asc</t>
  </si>
  <si>
    <t>HK1_LRuby_new@2.asc</t>
  </si>
  <si>
    <t>HK1_LRuby_new@3.asc</t>
  </si>
  <si>
    <t>HK1_LRuby_new@4.asc</t>
  </si>
  <si>
    <t>HK1_LRuby_new@5.asc</t>
  </si>
  <si>
    <t>HK1_BC@1.asc</t>
  </si>
  <si>
    <t>HK1_BR@1.asc</t>
  </si>
  <si>
    <t>HK1_CR2@1.asc</t>
  </si>
  <si>
    <t>HK1_LRuby_new@6.asc</t>
  </si>
  <si>
    <t>HK1_BC@2.asc</t>
  </si>
  <si>
    <t>HK1_BR@2.asc</t>
  </si>
  <si>
    <t>HK1_CR2@2.asc</t>
  </si>
  <si>
    <t>HK1_LRuby_new@7.asc</t>
  </si>
  <si>
    <t>HK1_BC@3.asc</t>
  </si>
  <si>
    <t>HK1_BR@3.asc</t>
  </si>
  <si>
    <t>HK1_CR2@3.asc</t>
  </si>
  <si>
    <t>HK1_LRuby_new@8.asc</t>
  </si>
  <si>
    <t>HK1_BC@4.asc</t>
  </si>
  <si>
    <t>HK1_BL@1.asc</t>
  </si>
  <si>
    <t>HK1_CL@5.asc</t>
  </si>
  <si>
    <t>HK1_LRuby_new@9.asc</t>
  </si>
  <si>
    <t>HK1_BC@5.asc</t>
  </si>
  <si>
    <t>HK1_BL@2.asc</t>
  </si>
  <si>
    <t>HK1_CL@6.asc</t>
  </si>
  <si>
    <t>WEK1_LR-c@3.asc</t>
  </si>
  <si>
    <t>WEK1_LR-c@4.asc</t>
  </si>
  <si>
    <t>WEK1_LR-e@3.asc</t>
  </si>
  <si>
    <t>WEK1_LR-e@4.asc</t>
  </si>
  <si>
    <t>WEK1_LR-c@5.asc</t>
  </si>
  <si>
    <t>WEK1_LR-c@6.asc</t>
  </si>
  <si>
    <t>WEK1_LR-e@5.asc</t>
  </si>
  <si>
    <t>WEK1_LR-e@6.asc</t>
  </si>
  <si>
    <t>WEK1_LR-c@7.asc</t>
  </si>
  <si>
    <t>WEK1_LR-c@8.asc</t>
  </si>
  <si>
    <t>WEK1_LR-n@3.asc</t>
  </si>
  <si>
    <t>WEK1_LR-n@4.asc</t>
  </si>
  <si>
    <t>WEK1_LR-c@9.asc</t>
  </si>
  <si>
    <t>WEK1_LR-c@10.asc</t>
  </si>
  <si>
    <t>WEK1_LR-c@11.asc</t>
  </si>
  <si>
    <t>WEK1_LR-c@12.asc</t>
  </si>
  <si>
    <t>HK1_LR_sw@1.asc</t>
  </si>
  <si>
    <t>HK1_LR_sw@2.asc</t>
  </si>
  <si>
    <t>HK1_LR_s@4.asc</t>
  </si>
  <si>
    <t>HK1_LR_c@3.asc</t>
  </si>
  <si>
    <t>HK1_LR_sw@3.asc</t>
  </si>
  <si>
    <t>HK1_LR_s@5.asc</t>
  </si>
  <si>
    <t>HK1_LR_c@4.asc</t>
  </si>
  <si>
    <t>HK1_LR_c@5.asc</t>
  </si>
  <si>
    <t>HK1_LR_w@1.asc</t>
  </si>
  <si>
    <t>HK1_LR_c@6.asc</t>
  </si>
  <si>
    <t>HK1_LR_n@3.asc</t>
  </si>
  <si>
    <t>HK1_LR_nw@1.asc</t>
  </si>
  <si>
    <t>HK1_nw@2.asc</t>
  </si>
  <si>
    <t>HK1_w@2.asc</t>
  </si>
  <si>
    <t>HK1_c@7.asc</t>
  </si>
  <si>
    <t>HK1_c@8.asc</t>
  </si>
  <si>
    <t>HK1_LR_c@9.asc</t>
  </si>
  <si>
    <t>HK1_LR_e@1.asc</t>
  </si>
  <si>
    <t>HK1_LR_ne@1.asc</t>
  </si>
  <si>
    <t>HK1_LR_n@5.asc</t>
  </si>
  <si>
    <t>HK1_LR_n@6.asc</t>
  </si>
  <si>
    <t>HK1_LR_c@10.asc</t>
  </si>
  <si>
    <t>HK1_LR_e@2.asc</t>
  </si>
  <si>
    <t>HK1_LR_se@1.asc</t>
  </si>
  <si>
    <t>HK1_LR_s@6.asc</t>
  </si>
  <si>
    <t>HK1_LR_s@7.asc</t>
  </si>
  <si>
    <t>HK1_LR_c@11.asc</t>
  </si>
  <si>
    <t>HK1_LR_e@3.asc</t>
  </si>
  <si>
    <t>HK1_LR_s@8.asc</t>
  </si>
  <si>
    <t>HK1_LR_c@12.asc</t>
  </si>
  <si>
    <t>HK1_LR_e@4.asc</t>
  </si>
  <si>
    <t>HK1_LR_se@3.asc</t>
  </si>
  <si>
    <t>HK1_LR_s@9.asc</t>
  </si>
  <si>
    <t>HK1_true_LR-c@3.asc</t>
  </si>
  <si>
    <t>HK1_true_LR-e@3.asc</t>
  </si>
  <si>
    <t>HK1_true_LR-se@3.asc</t>
  </si>
  <si>
    <t>HK1_true_LR-s@3.asc</t>
  </si>
  <si>
    <t>HK1_true_LR-c@4.asc</t>
  </si>
  <si>
    <t>HK1_true_LR-c@5.asc</t>
  </si>
  <si>
    <t>HK1_true_LR-c@6.asc</t>
  </si>
  <si>
    <t>HK1_true_LR-c@7.asc</t>
  </si>
  <si>
    <t>Date</t>
  </si>
  <si>
    <t>1SD</t>
  </si>
  <si>
    <t>27.07.2022</t>
  </si>
  <si>
    <t>WEK1_LR@1.asc</t>
  </si>
  <si>
    <t>WEK1_LR@2.asc</t>
  </si>
  <si>
    <t>WEK1_LR@3.asc</t>
  </si>
  <si>
    <t>WEK1_LR@4.asc</t>
  </si>
  <si>
    <t>WEK1_LR@5.asc</t>
  </si>
  <si>
    <t>WEK1_LR@6.asc</t>
  </si>
  <si>
    <t>WEK1_LR@7.asc</t>
  </si>
  <si>
    <t>WEK1_LR@8.asc</t>
  </si>
  <si>
    <t>WEK1_LR@9.asc</t>
  </si>
  <si>
    <t>WEK1_LR@10.asc</t>
  </si>
  <si>
    <t>WEK1_LR@11.asc</t>
  </si>
  <si>
    <t>WEK1_LR@12.asc</t>
  </si>
  <si>
    <t>WEK1_LR@13.asc</t>
  </si>
  <si>
    <t>WEK1_LR@14.asc</t>
  </si>
  <si>
    <t>WEK1_LR@15.asc</t>
  </si>
  <si>
    <t>WEK1_LR@16.asc</t>
  </si>
  <si>
    <t>WEK1_LR@17.asc</t>
  </si>
  <si>
    <t>WEK1_LR@18.asc</t>
  </si>
  <si>
    <t>WEK1_LR@19.asc</t>
  </si>
  <si>
    <t>WEK1_Lieser_K6_r@1.asc</t>
  </si>
  <si>
    <t>WEK1_Lieser_K6_r@2.asc</t>
  </si>
  <si>
    <t>WEK1_Lieser_K6_r@3.asc</t>
  </si>
  <si>
    <t>WEK1_Lieser_K6_r@4.asc</t>
  </si>
  <si>
    <t>HK1_LR@1.asc</t>
  </si>
  <si>
    <t>HK1_LR@2.asc</t>
  </si>
  <si>
    <t>HK1_LR@3.asc</t>
  </si>
  <si>
    <t>HK1_LR@4.asc</t>
  </si>
  <si>
    <t>WEK_LR@20.asc</t>
  </si>
  <si>
    <t>WEK_LR@21.asc</t>
  </si>
  <si>
    <t>WEK_LR@22.asc</t>
  </si>
  <si>
    <t>WEK_LR@23.asc</t>
  </si>
  <si>
    <t>Corrected values accurate relative to VSMOW; Δ'17O expressed relative to a slope of 0.528 and calculated using δ'18O and δ'17O; δ values include smoothing of FC baselines</t>
  </si>
  <si>
    <t>Avg HD-LR1</t>
  </si>
  <si>
    <t>(excl. Sector)</t>
  </si>
  <si>
    <t>Avg Natural</t>
  </si>
  <si>
    <t>S2_2_LR_c@1.asc</t>
  </si>
  <si>
    <t>28.07.2022</t>
  </si>
  <si>
    <t>S2_2_LR_c@2.asc</t>
  </si>
  <si>
    <t>S2_2_LR_ne@1.asc</t>
  </si>
  <si>
    <t>S2_2_LR_ne@2.asc</t>
  </si>
  <si>
    <t>S2_2_LR_nw@1.asc</t>
  </si>
  <si>
    <t>S2_2_LR_nw@2.asc</t>
  </si>
  <si>
    <t>S2_2_Br_K1@1.asc</t>
  </si>
  <si>
    <t>S2_2_Br_K1@2.asc</t>
  </si>
  <si>
    <t>S2_2_Br_K1@3.asc</t>
  </si>
  <si>
    <t>S2_2_Br_K1@4.asc</t>
  </si>
  <si>
    <t>S2_2_Br_K2@1.asc</t>
  </si>
  <si>
    <t>S2_2_Br_K2@2.asc</t>
  </si>
  <si>
    <t>S2_2_Br_K2@3.asc</t>
  </si>
  <si>
    <t>S2_2_Br_K2@4.asc</t>
  </si>
  <si>
    <t>S2_2_Br_K3@1.asc</t>
  </si>
  <si>
    <t>S2_2_Br_K3@2.asc</t>
  </si>
  <si>
    <t>S2_2_Br_K3@3.asc</t>
  </si>
  <si>
    <t>S2_2_Br_K3@4.asc</t>
  </si>
  <si>
    <t>S2_2_LR_n@1.asc</t>
  </si>
  <si>
    <t>S2_2_LR_n@2.asc</t>
  </si>
  <si>
    <t>S2_2_LR_nw@3.asc</t>
  </si>
  <si>
    <t>S2_2_LR_nw@4.asc</t>
  </si>
  <si>
    <t>S2_2_Br_K5@1.asc</t>
  </si>
  <si>
    <t>S2_2_Br_K5@2.asc</t>
  </si>
  <si>
    <t>S2_2_Br_K5@3.asc</t>
  </si>
  <si>
    <t>S2_2_Br_K5@4.asc</t>
  </si>
  <si>
    <t>S2_2_Br_K6@1.asc</t>
  </si>
  <si>
    <t>S2_2_Br_K6@2.asc</t>
  </si>
  <si>
    <t>S2_2_Br_K6@3.asc</t>
  </si>
  <si>
    <t>S2_2_Br_K6@4.asc</t>
  </si>
  <si>
    <t>S2_2_Br_K7@1.asc</t>
  </si>
  <si>
    <t>S2_2_Br_K7@2.asc</t>
  </si>
  <si>
    <t>S2_2_Br_K7@3.asc</t>
  </si>
  <si>
    <t>S2_2_Br_K7@4.asc</t>
  </si>
  <si>
    <t>S2_2_LR_c@3.asc</t>
  </si>
  <si>
    <t>S2_2_LR_c@4.asc</t>
  </si>
  <si>
    <t>S2_2_LR_c@5.asc</t>
  </si>
  <si>
    <t>S2_2_LR_c@6.asc</t>
  </si>
  <si>
    <t>S2_2_Br_K1@5.asc</t>
  </si>
  <si>
    <t>S2_2_Br_K1@6.asc</t>
  </si>
  <si>
    <t>S2_2_Br_K1@7.asc</t>
  </si>
  <si>
    <t>S2_2_Br_K1@8.asc</t>
  </si>
  <si>
    <t>S2_2_LR_nw@5.asc</t>
  </si>
  <si>
    <t>S2_2_LR_nw@6.asc</t>
  </si>
  <si>
    <t>S2_2_LR_nw@7.asc</t>
  </si>
  <si>
    <t>S2_2_LR_nw@8.asc</t>
  </si>
  <si>
    <t>S2_2_LR_nw@9.asc</t>
  </si>
  <si>
    <t>S2_2_LR_nw@10.asc</t>
  </si>
  <si>
    <t>S2_2_LR_c@7.asc</t>
  </si>
  <si>
    <t>S2_2_LR_c@8.asc</t>
  </si>
  <si>
    <t>S2_2_LR_c@9.asc</t>
  </si>
  <si>
    <t>S2_2_LR_c@10.asc</t>
  </si>
  <si>
    <t>HK1_CSK-06_K6@1.asc</t>
  </si>
  <si>
    <t>29.07.2022</t>
  </si>
  <si>
    <t>HK1_CSK-06_K6@2.asc</t>
  </si>
  <si>
    <t>HK1_CSK-06_K6@3.asc</t>
  </si>
  <si>
    <t>HK1_CSK-06_K6@4.asc</t>
  </si>
  <si>
    <t>HK1_CSK-06_K6@5.asc</t>
  </si>
  <si>
    <t>HK1_CSK-06_K3@1.asc</t>
  </si>
  <si>
    <t>HK1_CSK-06_K6@6.asc</t>
  </si>
  <si>
    <t>HK1_CSK-06_K6@7.asc</t>
  </si>
  <si>
    <t>HK1_CSK-06_K6@8.asc</t>
  </si>
  <si>
    <t>HK1_LR_c@1.asc</t>
  </si>
  <si>
    <t>HK1_LR_c@2.asc</t>
  </si>
  <si>
    <t>HK1_LR_c@7.asc</t>
  </si>
  <si>
    <t>HK1_LR_c@8.asc</t>
  </si>
  <si>
    <t>S2_2_LR_c@11.asc</t>
  </si>
  <si>
    <t>S2_2_LR_c@12.asc</t>
  </si>
  <si>
    <t>S2_2_LR_c@13.asc</t>
  </si>
  <si>
    <t>S2_2_LR_c@14.asc</t>
  </si>
  <si>
    <t>S2_2_LR_c@15.asc</t>
  </si>
  <si>
    <t>S2_2_LR_c@16.asc</t>
  </si>
  <si>
    <t>S2_2_LR_c@17.asc</t>
  </si>
  <si>
    <t>S2_2_LR_c@18.asc</t>
  </si>
  <si>
    <t>S2_2_LR_c@19.asc</t>
  </si>
  <si>
    <t>S2_2_LR_c@20.asc</t>
  </si>
  <si>
    <t>S2_2_LR_n@3.asc</t>
  </si>
  <si>
    <t>S2_2_LR_n@4.asc</t>
  </si>
  <si>
    <t>S2_2_LR_n@5.asc</t>
  </si>
  <si>
    <t>HK1_CSK-16_K1@1.asc</t>
  </si>
  <si>
    <t>HK1_CSK-16_K1@2.asc</t>
  </si>
  <si>
    <t>HK1_CSK-16_K1@3.asc</t>
  </si>
  <si>
    <t>HK1_CSK-16_K1@4.asc</t>
  </si>
  <si>
    <t>HK1_CSK-16_K1@5.asc</t>
  </si>
  <si>
    <t>HK1_CSK-04_K7@1.asc</t>
  </si>
  <si>
    <t>HK1_CSK-04_K7@2.asc</t>
  </si>
  <si>
    <t>HK1_CSK-04_K7@3.asc</t>
  </si>
  <si>
    <t>HK1_CSK-04_K7@4.asc</t>
  </si>
  <si>
    <t>HK1_CSK-04_K7@5.asc</t>
  </si>
  <si>
    <t>HK1_CSK-06_K8@1.asc</t>
  </si>
  <si>
    <t>HK1_CSK-06_K8@2.asc</t>
  </si>
  <si>
    <t>HK1_CSK-06_K8@3.asc</t>
  </si>
  <si>
    <t>HK1_CSK-06_K8@4.asc</t>
  </si>
  <si>
    <t>HK1_CSK-06_K8@5.asc</t>
  </si>
  <si>
    <t>HK1_LR@13.asc</t>
  </si>
  <si>
    <t>HK1_LR@14.asc</t>
  </si>
  <si>
    <t>HK1_LR@15.asc</t>
  </si>
  <si>
    <t>HK1_LR@16.asc</t>
  </si>
  <si>
    <t>HK1_LR@17.asc</t>
  </si>
  <si>
    <t>S2_2_LR_c@100.asc</t>
  </si>
  <si>
    <t>S2_2_LR_c@101.asc</t>
  </si>
  <si>
    <t>S2_2_LR_c@102.asc</t>
  </si>
  <si>
    <t>S2_2_LR_c@103.asc</t>
  </si>
  <si>
    <t>S2_2_LR_c@104.asc</t>
  </si>
  <si>
    <t>S2_2_LR_c@105.asc</t>
  </si>
  <si>
    <t>RAW data: not drift-corrected and not accurate relative to VSMOW</t>
  </si>
  <si>
    <t>mean</t>
  </si>
  <si>
    <t>measured (RAW)</t>
  </si>
  <si>
    <t>grain</t>
  </si>
  <si>
    <t>replicates on grain</t>
  </si>
  <si>
    <t>whole mount</t>
  </si>
  <si>
    <t>grain 1</t>
  </si>
  <si>
    <t>grain 2</t>
  </si>
  <si>
    <t>grain 3</t>
  </si>
  <si>
    <t>grain 4</t>
  </si>
  <si>
    <t>grain 5</t>
  </si>
  <si>
    <t>grain 6</t>
  </si>
  <si>
    <t>grain 7</t>
  </si>
  <si>
    <t>grain 8</t>
  </si>
  <si>
    <t>grain 9</t>
  </si>
  <si>
    <t>grain 10</t>
  </si>
  <si>
    <t>UC1</t>
  </si>
  <si>
    <t>UC2</t>
  </si>
  <si>
    <t>UL</t>
  </si>
  <si>
    <t>CL</t>
  </si>
  <si>
    <t>HD-LR0</t>
  </si>
  <si>
    <t>UR</t>
  </si>
  <si>
    <t>CR</t>
  </si>
  <si>
    <t>New</t>
  </si>
  <si>
    <t>BC</t>
  </si>
  <si>
    <t>BR</t>
  </si>
  <si>
    <t>CR2</t>
  </si>
  <si>
    <t>BL</t>
  </si>
  <si>
    <t>c</t>
  </si>
  <si>
    <t>e</t>
  </si>
  <si>
    <t>n</t>
  </si>
  <si>
    <t>sw</t>
  </si>
  <si>
    <t>s</t>
  </si>
  <si>
    <t>w</t>
  </si>
  <si>
    <t>nw</t>
  </si>
  <si>
    <t>ne</t>
  </si>
  <si>
    <t>se</t>
  </si>
  <si>
    <t>Avg 1SD of mounts (not drift-corrected)</t>
  </si>
  <si>
    <r>
      <t>Supplementary Table 1 Part D: δ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 (RAW) SIMS results for additional HD-LR1 analyses.</t>
    </r>
  </si>
  <si>
    <r>
      <t>δ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 xml:space="preserve">O (‰) </t>
    </r>
  </si>
  <si>
    <t>Supplementary Table 1 Part E: Δ'17O SIMS results for random fragments of HD-LR1. The Δ'17O value of natural corrundum = -0.052‰</t>
  </si>
  <si>
    <t>Δ'17O expressed relative to a slope of 0.528 and calculated using δ'18O and δ'17O; δ values include smoothing of FC baselines</t>
  </si>
  <si>
    <t>Significant instrumental drift during session</t>
  </si>
  <si>
    <t xml:space="preserve"> - no grain mean calculated</t>
  </si>
  <si>
    <t>Supplementary Table 1 Part F: Summary of ANOVA statistical tests for homogeneity (one-way)</t>
  </si>
  <si>
    <t>Data used</t>
  </si>
  <si>
    <t>Factor</t>
  </si>
  <si>
    <t>Replicates</t>
  </si>
  <si>
    <t>Count factor</t>
  </si>
  <si>
    <t>Count replicates</t>
  </si>
  <si>
    <t xml:space="preserve"> Sum of squares between-factor</t>
  </si>
  <si>
    <t xml:space="preserve"> Sum of squares within-factor</t>
  </si>
  <si>
    <t>F-factor</t>
  </si>
  <si>
    <t>LF-IRMS</t>
  </si>
  <si>
    <t>Position from Centre</t>
  </si>
  <si>
    <t>SIMS replicates</t>
  </si>
  <si>
    <t>SIMS</t>
  </si>
  <si>
    <t>Total corrected sum of squares</t>
  </si>
  <si>
    <t>Test parameter</t>
  </si>
  <si>
    <t>slice</t>
  </si>
  <si>
    <t>slice, -5689 µm omitted</t>
  </si>
  <si>
    <t>orientation</t>
  </si>
  <si>
    <t>Oriented fragment</t>
  </si>
  <si>
    <t>5 (6)</t>
  </si>
  <si>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</si>
  <si>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</rPr>
      <t>'</t>
    </r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</t>
    </r>
  </si>
  <si>
    <t>P Probability for accepting null-hypotheses</t>
  </si>
  <si>
    <t>Lab  averages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</si>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</sst>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12">
    <font>
      <sz val="11"/>
      <color theme="1"/>
      <name val="Calibri"/>
      <family val="2"/>
      <scheme val="minor"/>
    </font>
    <font>
      <sz val="10"/>
      <name val="MS Sans Serif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9" fillId="0" borderId="0" xfId="0" applyFont="1"/>
    <xf numFmtId="2" fontId="9" fillId="0" borderId="0" xfId="0" applyNumberFormat="1" applyFont="1"/>
    <xf numFmtId="1" fontId="9" fillId="0" borderId="0" xfId="0" applyNumberFormat="1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11" fontId="2" fillId="0" borderId="0" xfId="0" applyNumberFormat="1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20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20" fontId="4" fillId="0" borderId="0" xfId="0" applyNumberFormat="1" applyFont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20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1" fillId="0" borderId="0" xfId="0" applyFont="1"/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11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1" fontId="4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1" fontId="2" fillId="0" borderId="2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Standard" xfId="0" builtinId="0"/>
    <cellStyle name="Standard 2" xfId="1" xr:uid="{6458A76B-0DCF-42A9-9937-103311DB1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urtin-my.sharepoint.com/Users/andreas/Desktop/Gu&#776;belin_most_recent/20220727_data_ATH_3%20O%20Isotopes.xlsx" TargetMode="External"/><Relationship Id="rId1" Type="http://schemas.openxmlformats.org/officeDocument/2006/relationships/externalLinkPath" Target="https://curtin-my.sharepoint.com/Users/andreas/Desktop/Gu&#776;belin_most_recent/20220727_data_ATH_3%20O%20Iso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ios"/>
      <sheetName val="Tabelle1"/>
      <sheetName val="Parameters"/>
      <sheetName val="Cycles"/>
      <sheetName val="Store"/>
      <sheetName val="Global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1">
          <cell r="B1">
            <v>2.0052E-3</v>
          </cell>
        </row>
        <row r="2">
          <cell r="B2">
            <v>3.8289999999999998E-4</v>
          </cell>
        </row>
        <row r="3">
          <cell r="B3">
            <v>1.0300240000000001</v>
          </cell>
        </row>
        <row r="4">
          <cell r="B4">
            <v>1.027955</v>
          </cell>
        </row>
        <row r="5">
          <cell r="B5">
            <v>2.2987818414573699E-5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A297-98E1-4643-A650-9ECB54EC302D}">
  <dimension ref="A1:O106"/>
  <sheetViews>
    <sheetView tabSelected="1" zoomScaleNormal="100" workbookViewId="0">
      <selection activeCell="M12" sqref="M12"/>
    </sheetView>
  </sheetViews>
  <sheetFormatPr baseColWidth="10" defaultColWidth="8.77734375" defaultRowHeight="13.2"/>
  <cols>
    <col min="1" max="1" width="24.44140625" style="6" customWidth="1"/>
    <col min="2" max="2" width="5.77734375" style="6" bestFit="1" customWidth="1"/>
    <col min="3" max="3" width="8.109375" style="6" bestFit="1" customWidth="1"/>
    <col min="4" max="4" width="9.44140625" style="39" bestFit="1" customWidth="1"/>
    <col min="5" max="5" width="18.44140625" style="39" customWidth="1"/>
    <col min="6" max="6" width="9.109375" style="14" bestFit="1" customWidth="1"/>
    <col min="7" max="8" width="5.6640625" style="14" bestFit="1" customWidth="1"/>
    <col min="9" max="9" width="6.6640625" style="15" bestFit="1" customWidth="1"/>
    <col min="10" max="10" width="9.33203125" style="14" bestFit="1" customWidth="1"/>
    <col min="11" max="11" width="8.109375" style="40" bestFit="1" customWidth="1"/>
    <col min="12" max="16384" width="8.77734375" style="1"/>
  </cols>
  <sheetData>
    <row r="1" spans="1:15" ht="15.6">
      <c r="A1" s="6" t="s">
        <v>245</v>
      </c>
    </row>
    <row r="3" spans="1:15">
      <c r="A3" s="34"/>
      <c r="B3" s="34"/>
      <c r="C3" s="34"/>
      <c r="D3" s="49"/>
      <c r="E3" s="49"/>
      <c r="F3" s="22"/>
      <c r="G3" s="22"/>
      <c r="H3" s="22"/>
      <c r="I3" s="23"/>
      <c r="J3" s="22"/>
      <c r="K3" s="53"/>
    </row>
    <row r="4" spans="1:15" ht="26.4">
      <c r="A4" s="29" t="s">
        <v>0</v>
      </c>
      <c r="B4" s="29" t="s">
        <v>1</v>
      </c>
      <c r="C4" s="29" t="s">
        <v>233</v>
      </c>
      <c r="D4" s="88" t="s">
        <v>190</v>
      </c>
      <c r="E4" s="88" t="s">
        <v>192</v>
      </c>
      <c r="F4" s="101" t="s">
        <v>2</v>
      </c>
      <c r="G4" s="79" t="s">
        <v>3</v>
      </c>
      <c r="H4" s="79" t="s">
        <v>4</v>
      </c>
      <c r="I4" s="78" t="s">
        <v>5</v>
      </c>
      <c r="J4" s="79" t="s">
        <v>195</v>
      </c>
      <c r="K4" s="89" t="s">
        <v>6</v>
      </c>
    </row>
    <row r="5" spans="1:15">
      <c r="A5" s="27"/>
      <c r="B5" s="27"/>
      <c r="C5" s="27"/>
      <c r="D5" s="103" t="s">
        <v>194</v>
      </c>
      <c r="E5" s="92" t="s">
        <v>198</v>
      </c>
      <c r="F5" s="63"/>
      <c r="G5" s="63"/>
      <c r="H5" s="63"/>
      <c r="I5" s="64"/>
      <c r="J5" s="63"/>
      <c r="K5" s="93"/>
      <c r="N5" s="2"/>
      <c r="O5" s="2"/>
    </row>
    <row r="6" spans="1:15">
      <c r="A6" s="29" t="s">
        <v>242</v>
      </c>
      <c r="D6" s="72"/>
      <c r="E6" s="72"/>
      <c r="F6" s="4"/>
      <c r="G6" s="4"/>
      <c r="H6" s="4"/>
      <c r="I6" s="5"/>
      <c r="J6" s="4"/>
      <c r="K6" s="70"/>
    </row>
    <row r="7" spans="1:15">
      <c r="A7" s="6" t="s">
        <v>7</v>
      </c>
      <c r="B7" s="31">
        <v>0.63402777777777775</v>
      </c>
      <c r="C7" s="31" t="s">
        <v>197</v>
      </c>
      <c r="D7" s="71">
        <v>13.604599080997204</v>
      </c>
      <c r="E7" s="71">
        <v>18.615840261090312</v>
      </c>
      <c r="F7" s="71">
        <v>0.17456673377007492</v>
      </c>
      <c r="G7" s="4">
        <v>-461</v>
      </c>
      <c r="H7" s="4">
        <v>1196</v>
      </c>
      <c r="I7" s="5">
        <v>1.5412459999999999</v>
      </c>
      <c r="J7" s="58">
        <v>803673469.61752319</v>
      </c>
      <c r="K7" s="70">
        <v>4.4731030775695367E-2</v>
      </c>
    </row>
    <row r="8" spans="1:15">
      <c r="A8" s="6" t="s">
        <v>8</v>
      </c>
      <c r="B8" s="31">
        <v>0.63611111111111118</v>
      </c>
      <c r="C8" s="31" t="s">
        <v>197</v>
      </c>
      <c r="D8" s="71">
        <v>13.553775748414321</v>
      </c>
      <c r="E8" s="71">
        <v>18.565402736696157</v>
      </c>
      <c r="F8" s="71">
        <v>0.11635222702002442</v>
      </c>
      <c r="G8" s="4">
        <v>-360</v>
      </c>
      <c r="H8" s="4">
        <v>1196</v>
      </c>
      <c r="I8" s="5">
        <v>1.5424849999999999</v>
      </c>
      <c r="J8" s="58">
        <v>801301568.94333518</v>
      </c>
      <c r="K8" s="70">
        <v>4.4122091140285688E-2</v>
      </c>
    </row>
    <row r="9" spans="1:15">
      <c r="A9" s="6" t="s">
        <v>9</v>
      </c>
      <c r="B9" s="31">
        <v>0.6381944444444444</v>
      </c>
      <c r="C9" s="31" t="s">
        <v>197</v>
      </c>
      <c r="D9" s="71">
        <v>13.507784834132508</v>
      </c>
      <c r="E9" s="71">
        <v>18.519118125218228</v>
      </c>
      <c r="F9" s="71">
        <v>0.11913563693165098</v>
      </c>
      <c r="G9" s="4">
        <v>-360</v>
      </c>
      <c r="H9" s="4">
        <v>896</v>
      </c>
      <c r="I9" s="5">
        <v>1.542335</v>
      </c>
      <c r="J9" s="58">
        <v>799791727.35246825</v>
      </c>
      <c r="K9" s="70">
        <v>5.5345776908926128E-2</v>
      </c>
    </row>
    <row r="10" spans="1:15">
      <c r="A10" s="6" t="s">
        <v>10</v>
      </c>
      <c r="B10" s="31">
        <v>0.64027777777777783</v>
      </c>
      <c r="C10" s="31" t="s">
        <v>197</v>
      </c>
      <c r="D10" s="71">
        <v>13.452347608033044</v>
      </c>
      <c r="E10" s="71">
        <v>18.462563704372048</v>
      </c>
      <c r="F10" s="71">
        <v>0.11730702631978916</v>
      </c>
      <c r="G10" s="4">
        <v>-450</v>
      </c>
      <c r="H10" s="4">
        <v>901</v>
      </c>
      <c r="I10" s="5">
        <v>1.5406449999999998</v>
      </c>
      <c r="J10" s="58">
        <v>805219587.58560407</v>
      </c>
      <c r="K10" s="70">
        <v>5.3028946023441527E-2</v>
      </c>
    </row>
    <row r="11" spans="1:15">
      <c r="A11" s="6" t="s">
        <v>11</v>
      </c>
      <c r="B11" s="31">
        <v>0.64236111111111105</v>
      </c>
      <c r="C11" s="31" t="s">
        <v>197</v>
      </c>
      <c r="D11" s="71">
        <v>13.304239678095353</v>
      </c>
      <c r="E11" s="71">
        <v>18.313469533340452</v>
      </c>
      <c r="F11" s="71">
        <v>0.11134959526199452</v>
      </c>
      <c r="G11" s="4">
        <v>-450</v>
      </c>
      <c r="H11" s="4">
        <v>601</v>
      </c>
      <c r="I11" s="5">
        <v>1.540082</v>
      </c>
      <c r="J11" s="58">
        <v>806236808.19465566</v>
      </c>
      <c r="K11" s="70">
        <v>6.1711998236696576E-2</v>
      </c>
    </row>
    <row r="12" spans="1:15">
      <c r="A12" s="6" t="s">
        <v>12</v>
      </c>
      <c r="B12" s="31">
        <v>0.64444444444444449</v>
      </c>
      <c r="C12" s="31" t="s">
        <v>197</v>
      </c>
      <c r="D12" s="71">
        <v>13.372004585568753</v>
      </c>
      <c r="E12" s="71">
        <v>18.382257817061376</v>
      </c>
      <c r="F12" s="71">
        <v>0.10692083148787175</v>
      </c>
      <c r="G12" s="4">
        <v>-354</v>
      </c>
      <c r="H12" s="4">
        <v>597</v>
      </c>
      <c r="I12" s="5">
        <v>1.541471</v>
      </c>
      <c r="J12" s="58">
        <v>806052864.45512748</v>
      </c>
      <c r="K12" s="70">
        <v>4.3814562490347327E-2</v>
      </c>
    </row>
    <row r="13" spans="1:15">
      <c r="A13" s="6" t="s">
        <v>13</v>
      </c>
      <c r="B13" s="31">
        <v>0.64652777777777781</v>
      </c>
      <c r="C13" s="31" t="s">
        <v>197</v>
      </c>
      <c r="D13" s="71">
        <v>13.315297414114635</v>
      </c>
      <c r="E13" s="71">
        <v>18.325263331136597</v>
      </c>
      <c r="F13" s="71">
        <v>0.11302260458527577</v>
      </c>
      <c r="G13" s="4">
        <v>-326</v>
      </c>
      <c r="H13" s="4">
        <v>298</v>
      </c>
      <c r="I13" s="5">
        <v>1.541434</v>
      </c>
      <c r="J13" s="58">
        <v>801477741.1473788</v>
      </c>
      <c r="K13" s="70">
        <v>4.0048015367375234E-2</v>
      </c>
    </row>
    <row r="14" spans="1:15">
      <c r="A14" s="6" t="s">
        <v>14</v>
      </c>
      <c r="B14" s="31">
        <v>0.64861111111111114</v>
      </c>
      <c r="C14" s="31" t="s">
        <v>197</v>
      </c>
      <c r="D14" s="71">
        <v>13.402277208153901</v>
      </c>
      <c r="E14" s="71">
        <v>18.412768900194276</v>
      </c>
      <c r="F14" s="71">
        <v>0.13509437522038542</v>
      </c>
      <c r="G14" s="4">
        <v>-427</v>
      </c>
      <c r="H14" s="4">
        <v>296</v>
      </c>
      <c r="I14" s="5">
        <v>1.5416589999999999</v>
      </c>
      <c r="J14" s="58">
        <v>801063372.86482358</v>
      </c>
      <c r="K14" s="70">
        <v>3.6084226710109225E-2</v>
      </c>
    </row>
    <row r="15" spans="1:15">
      <c r="A15" s="6" t="s">
        <v>15</v>
      </c>
      <c r="B15" s="31">
        <v>0.65069444444444446</v>
      </c>
      <c r="C15" s="31" t="s">
        <v>197</v>
      </c>
      <c r="D15" s="71">
        <v>13.301865666385027</v>
      </c>
      <c r="E15" s="71">
        <v>18.311179345265273</v>
      </c>
      <c r="F15" s="71">
        <v>0.1095288420297113</v>
      </c>
      <c r="G15" s="4">
        <v>-427</v>
      </c>
      <c r="H15" s="4">
        <v>-4</v>
      </c>
      <c r="I15" s="5">
        <v>1.54027</v>
      </c>
      <c r="J15" s="58">
        <v>803350531.76626658</v>
      </c>
      <c r="K15" s="70">
        <v>3.334556036374027E-2</v>
      </c>
    </row>
    <row r="16" spans="1:15">
      <c r="A16" s="6" t="s">
        <v>16</v>
      </c>
      <c r="B16" s="31">
        <v>0.65277777777777779</v>
      </c>
      <c r="C16" s="31" t="s">
        <v>197</v>
      </c>
      <c r="D16" s="71">
        <v>13.30883207252942</v>
      </c>
      <c r="E16" s="71">
        <v>18.316032626310541</v>
      </c>
      <c r="F16" s="71">
        <v>0.11258001095177703</v>
      </c>
      <c r="G16" s="4">
        <v>-320</v>
      </c>
      <c r="H16" s="4">
        <v>-10</v>
      </c>
      <c r="I16" s="5">
        <v>1.5360260000000001</v>
      </c>
      <c r="J16" s="58">
        <v>797570620.87332273</v>
      </c>
      <c r="K16" s="70">
        <v>3.8241956873848973E-2</v>
      </c>
    </row>
    <row r="17" spans="1:11">
      <c r="A17" s="6" t="s">
        <v>17</v>
      </c>
      <c r="B17" s="31">
        <v>0.65416666666666667</v>
      </c>
      <c r="C17" s="31" t="s">
        <v>197</v>
      </c>
      <c r="D17" s="71">
        <v>13.574929331418906</v>
      </c>
      <c r="E17" s="71">
        <v>18.581188051112861</v>
      </c>
      <c r="F17" s="71">
        <v>0.12539465079401557</v>
      </c>
      <c r="G17" s="4">
        <v>-392</v>
      </c>
      <c r="H17" s="4">
        <v>-302</v>
      </c>
      <c r="I17" s="5">
        <v>1.531671</v>
      </c>
      <c r="J17" s="58">
        <v>800320439.45561397</v>
      </c>
      <c r="K17" s="70">
        <v>2.8559637049767845E-2</v>
      </c>
    </row>
    <row r="18" spans="1:11">
      <c r="A18" s="6" t="s">
        <v>18</v>
      </c>
      <c r="B18" s="31">
        <v>0.65625</v>
      </c>
      <c r="C18" s="31" t="s">
        <v>197</v>
      </c>
      <c r="D18" s="71">
        <v>13.377211340862338</v>
      </c>
      <c r="E18" s="71">
        <v>18.380349483086977</v>
      </c>
      <c r="F18" s="71">
        <v>0.1591048456887931</v>
      </c>
      <c r="G18" s="4">
        <v>-483</v>
      </c>
      <c r="H18" s="4">
        <v>-302</v>
      </c>
      <c r="I18" s="5">
        <v>1.5273519999999998</v>
      </c>
      <c r="J18" s="58">
        <v>795440428.97483897</v>
      </c>
      <c r="K18" s="70">
        <v>4.2207491313054908E-2</v>
      </c>
    </row>
    <row r="19" spans="1:11">
      <c r="A19" s="6" t="s">
        <v>19</v>
      </c>
      <c r="B19" s="31">
        <v>0.65833333333333333</v>
      </c>
      <c r="C19" s="31" t="s">
        <v>197</v>
      </c>
      <c r="D19" s="71">
        <v>13.305023591887677</v>
      </c>
      <c r="E19" s="71">
        <v>18.305066354043163</v>
      </c>
      <c r="F19" s="71">
        <v>0.11801656296983976</v>
      </c>
      <c r="G19" s="4">
        <v>-483</v>
      </c>
      <c r="H19" s="4">
        <v>-602</v>
      </c>
      <c r="I19" s="5">
        <v>1.5219070000000001</v>
      </c>
      <c r="J19" s="58">
        <v>791146803.51720059</v>
      </c>
      <c r="K19" s="70">
        <v>2.5973332168069872E-2</v>
      </c>
    </row>
    <row r="20" spans="1:11">
      <c r="A20" s="6" t="s">
        <v>20</v>
      </c>
      <c r="B20" s="31">
        <v>0.66041666666666665</v>
      </c>
      <c r="C20" s="31" t="s">
        <v>197</v>
      </c>
      <c r="D20" s="71">
        <v>13.028409899726201</v>
      </c>
      <c r="E20" s="71">
        <v>18.022869905293337</v>
      </c>
      <c r="F20" s="71">
        <v>0.13411725487421705</v>
      </c>
      <c r="G20" s="4">
        <v>-414</v>
      </c>
      <c r="H20" s="4">
        <v>-603</v>
      </c>
      <c r="I20" s="5">
        <v>1.513458</v>
      </c>
      <c r="J20" s="58">
        <v>784906787.6322763</v>
      </c>
      <c r="K20" s="70">
        <v>3.8844139938762262E-2</v>
      </c>
    </row>
    <row r="21" spans="1:11">
      <c r="A21" s="6" t="s">
        <v>21</v>
      </c>
      <c r="B21" s="31">
        <v>0.66249999999999998</v>
      </c>
      <c r="C21" s="31" t="s">
        <v>197</v>
      </c>
      <c r="D21" s="71">
        <v>13.380316295861672</v>
      </c>
      <c r="E21" s="71">
        <v>18.372569632892688</v>
      </c>
      <c r="F21" s="71">
        <v>0.15956054084392979</v>
      </c>
      <c r="G21" s="4">
        <v>-414</v>
      </c>
      <c r="H21" s="4">
        <v>-903</v>
      </c>
      <c r="I21" s="5">
        <v>1.5057980000000002</v>
      </c>
      <c r="J21" s="58">
        <v>789969298.6990124</v>
      </c>
      <c r="K21" s="70">
        <v>4.3918020497377704E-2</v>
      </c>
    </row>
    <row r="22" spans="1:11">
      <c r="A22" s="6" t="s">
        <v>22</v>
      </c>
      <c r="B22" s="31">
        <v>0.6645833333333333</v>
      </c>
      <c r="C22" s="31" t="s">
        <v>197</v>
      </c>
      <c r="D22" s="71">
        <v>13.458648832685993</v>
      </c>
      <c r="E22" s="71">
        <v>18.448918741896357</v>
      </c>
      <c r="F22" s="71">
        <v>0.10043774147605827</v>
      </c>
      <c r="G22" s="4">
        <v>-510</v>
      </c>
      <c r="H22" s="4">
        <v>-903</v>
      </c>
      <c r="I22" s="5">
        <v>1.501142</v>
      </c>
      <c r="J22" s="58">
        <v>784402668.50353169</v>
      </c>
      <c r="K22" s="70">
        <v>4.4322718985214817E-2</v>
      </c>
    </row>
    <row r="23" spans="1:11">
      <c r="A23" s="6" t="s">
        <v>23</v>
      </c>
      <c r="B23" s="31">
        <v>0.66666666666666663</v>
      </c>
      <c r="C23" s="31" t="s">
        <v>197</v>
      </c>
      <c r="D23" s="71">
        <v>13.346979698420691</v>
      </c>
      <c r="E23" s="71">
        <v>18.334138137751978</v>
      </c>
      <c r="F23" s="71">
        <v>0.10869612885762744</v>
      </c>
      <c r="G23" s="4">
        <v>-510</v>
      </c>
      <c r="H23" s="4">
        <v>-1203</v>
      </c>
      <c r="I23" s="5">
        <v>1.496035</v>
      </c>
      <c r="J23" s="58">
        <v>789551210.96960485</v>
      </c>
      <c r="K23" s="70">
        <v>3.3903850320762367E-2</v>
      </c>
    </row>
    <row r="24" spans="1:11">
      <c r="A24" s="6" t="s">
        <v>24</v>
      </c>
      <c r="B24" s="31">
        <v>0.66875000000000007</v>
      </c>
      <c r="C24" s="31" t="s">
        <v>197</v>
      </c>
      <c r="D24" s="71">
        <v>13.414160030022826</v>
      </c>
      <c r="E24" s="71">
        <v>18.400629864812945</v>
      </c>
      <c r="F24" s="71">
        <v>0.1531558355068513</v>
      </c>
      <c r="G24" s="4">
        <v>-374</v>
      </c>
      <c r="H24" s="4">
        <v>-1204</v>
      </c>
      <c r="I24" s="5">
        <v>1.4940439999999999</v>
      </c>
      <c r="J24" s="58">
        <v>776275601.39074969</v>
      </c>
      <c r="K24" s="70">
        <v>2.9394783631070325E-2</v>
      </c>
    </row>
    <row r="25" spans="1:11">
      <c r="A25" s="6" t="s">
        <v>25</v>
      </c>
      <c r="B25" s="31">
        <v>0.67083333333333339</v>
      </c>
      <c r="C25" s="31" t="s">
        <v>197</v>
      </c>
      <c r="D25" s="71">
        <v>13.51006351422801</v>
      </c>
      <c r="E25" s="71">
        <v>18.492183616114044</v>
      </c>
      <c r="F25" s="71">
        <v>0.11797576575856754</v>
      </c>
      <c r="G25" s="4">
        <v>-374</v>
      </c>
      <c r="H25" s="4">
        <v>-1504</v>
      </c>
      <c r="I25" s="5">
        <v>1.4845439999999999</v>
      </c>
      <c r="J25" s="58">
        <v>777990450.62214243</v>
      </c>
      <c r="K25" s="70">
        <v>3.0654981482080269E-2</v>
      </c>
    </row>
    <row r="26" spans="1:11">
      <c r="A26" s="6" t="s">
        <v>26</v>
      </c>
      <c r="B26" s="31">
        <v>0.67291666666666661</v>
      </c>
      <c r="C26" s="31" t="s">
        <v>197</v>
      </c>
      <c r="D26" s="71">
        <v>13.448060344227519</v>
      </c>
      <c r="E26" s="71">
        <v>18.42772192336173</v>
      </c>
      <c r="F26" s="71">
        <v>0.19681638202210056</v>
      </c>
      <c r="G26" s="4">
        <v>-470</v>
      </c>
      <c r="H26" s="4">
        <v>-1509</v>
      </c>
      <c r="I26" s="5">
        <v>1.4802629999999999</v>
      </c>
      <c r="J26" s="58">
        <v>774053800.96967626</v>
      </c>
      <c r="K26" s="70">
        <v>3.0007923068529663E-2</v>
      </c>
    </row>
    <row r="27" spans="1:11">
      <c r="A27" s="6" t="s">
        <v>27</v>
      </c>
      <c r="B27" s="31">
        <v>0.67499999999999993</v>
      </c>
      <c r="C27" s="31" t="s">
        <v>197</v>
      </c>
      <c r="D27" s="71">
        <v>13.448471109273274</v>
      </c>
      <c r="E27" s="71">
        <v>18.424070957650642</v>
      </c>
      <c r="F27" s="71">
        <v>0.10707676339293346</v>
      </c>
      <c r="G27" s="4">
        <v>-470</v>
      </c>
      <c r="H27" s="4">
        <v>-1809</v>
      </c>
      <c r="I27" s="5">
        <v>1.4722270000000002</v>
      </c>
      <c r="J27" s="58">
        <v>770318147.80963063</v>
      </c>
      <c r="K27" s="70">
        <v>3.0236728455398487E-2</v>
      </c>
    </row>
    <row r="28" spans="1:11">
      <c r="A28" s="6" t="s">
        <v>28</v>
      </c>
      <c r="B28" s="31">
        <v>0.67708333333333337</v>
      </c>
      <c r="C28" s="31" t="s">
        <v>197</v>
      </c>
      <c r="D28" s="71">
        <v>13.457604395220812</v>
      </c>
      <c r="E28" s="71">
        <v>18.429012907515528</v>
      </c>
      <c r="F28" s="71">
        <v>7.7617737318260563E-2</v>
      </c>
      <c r="G28" s="4">
        <v>-350</v>
      </c>
      <c r="H28" s="4">
        <v>-1808</v>
      </c>
      <c r="I28" s="5">
        <v>1.4638530000000001</v>
      </c>
      <c r="J28" s="58">
        <v>764871783.48193038</v>
      </c>
      <c r="K28" s="70">
        <v>1.335501746112356E-2</v>
      </c>
    </row>
    <row r="29" spans="1:11">
      <c r="A29" s="6" t="s">
        <v>29</v>
      </c>
      <c r="B29" s="31">
        <v>0.6791666666666667</v>
      </c>
      <c r="C29" s="31" t="s">
        <v>197</v>
      </c>
      <c r="D29" s="71">
        <v>13.66077836846058</v>
      </c>
      <c r="E29" s="71">
        <v>18.625079041867387</v>
      </c>
      <c r="F29" s="71">
        <v>0.11175677790673666</v>
      </c>
      <c r="G29" s="4">
        <v>-350</v>
      </c>
      <c r="H29" s="4">
        <v>-2108</v>
      </c>
      <c r="I29" s="5">
        <v>1.447894</v>
      </c>
      <c r="J29" s="58">
        <v>746395862.14096451</v>
      </c>
      <c r="K29" s="70">
        <v>0.10309336743595172</v>
      </c>
    </row>
    <row r="30" spans="1:11">
      <c r="A30" s="6" t="s">
        <v>30</v>
      </c>
      <c r="B30" s="31">
        <v>0.68125000000000002</v>
      </c>
      <c r="C30" s="31" t="s">
        <v>197</v>
      </c>
      <c r="D30" s="71">
        <v>13.309825715489998</v>
      </c>
      <c r="E30" s="71">
        <v>18.245575807452674</v>
      </c>
      <c r="F30" s="71">
        <v>0.12503893027167667</v>
      </c>
      <c r="G30" s="4">
        <v>-463</v>
      </c>
      <c r="H30" s="4">
        <v>-2103</v>
      </c>
      <c r="I30" s="5">
        <v>1.394722</v>
      </c>
      <c r="J30" s="58">
        <v>700307555.47185493</v>
      </c>
      <c r="K30" s="70">
        <v>0.12763101702449131</v>
      </c>
    </row>
    <row r="31" spans="1:11">
      <c r="A31" s="6" t="s">
        <v>31</v>
      </c>
      <c r="B31" s="31">
        <v>0.68333333333333324</v>
      </c>
      <c r="C31" s="31" t="s">
        <v>197</v>
      </c>
      <c r="D31" s="71">
        <v>13.338069092398985</v>
      </c>
      <c r="E31" s="71">
        <v>18.235215549202486</v>
      </c>
      <c r="F31" s="71">
        <v>0.15394790067956637</v>
      </c>
      <c r="G31" s="4">
        <v>-463</v>
      </c>
      <c r="H31" s="4">
        <v>-2403</v>
      </c>
      <c r="I31" s="5">
        <v>1.3181179999999999</v>
      </c>
      <c r="J31" s="58">
        <v>670288760.69955087</v>
      </c>
      <c r="K31" s="70">
        <v>9.0913350571486362E-2</v>
      </c>
    </row>
    <row r="32" spans="1:11">
      <c r="A32" s="6" t="s">
        <v>32</v>
      </c>
      <c r="B32" s="31">
        <v>0.68541666666666667</v>
      </c>
      <c r="C32" s="31" t="s">
        <v>197</v>
      </c>
      <c r="D32" s="71">
        <v>13.389118540873213</v>
      </c>
      <c r="E32" s="71">
        <v>18.25828913148797</v>
      </c>
      <c r="F32" s="71">
        <v>0.12061096567433956</v>
      </c>
      <c r="G32" s="4">
        <v>-348</v>
      </c>
      <c r="H32" s="4">
        <v>-2403</v>
      </c>
      <c r="I32" s="5">
        <v>1.2623169999999999</v>
      </c>
      <c r="J32" s="58">
        <v>645955350.26155877</v>
      </c>
      <c r="K32" s="70">
        <v>5.134801338503741E-2</v>
      </c>
    </row>
    <row r="33" spans="1:11">
      <c r="A33" s="6" t="s">
        <v>33</v>
      </c>
      <c r="B33" s="31">
        <v>0.68680555555555556</v>
      </c>
      <c r="C33" s="31" t="s">
        <v>197</v>
      </c>
      <c r="D33" s="71">
        <v>13.447636426560772</v>
      </c>
      <c r="E33" s="71">
        <v>18.298038116895121</v>
      </c>
      <c r="F33" s="71">
        <v>0.12584865173212176</v>
      </c>
      <c r="G33" s="4">
        <v>-348</v>
      </c>
      <c r="H33" s="4">
        <v>-2703</v>
      </c>
      <c r="I33" s="5">
        <v>1.224653</v>
      </c>
      <c r="J33" s="58">
        <v>631438841.5059154</v>
      </c>
      <c r="K33" s="70">
        <v>2.9329693114723325E-2</v>
      </c>
    </row>
    <row r="34" spans="1:11">
      <c r="A34" s="6" t="s">
        <v>34</v>
      </c>
      <c r="B34" s="31">
        <v>0.68888888888888899</v>
      </c>
      <c r="C34" s="31" t="s">
        <v>197</v>
      </c>
      <c r="D34" s="71">
        <v>13.491231475147414</v>
      </c>
      <c r="E34" s="71">
        <v>18.329193011084488</v>
      </c>
      <c r="F34" s="71">
        <v>0.11312903604881226</v>
      </c>
      <c r="G34" s="4">
        <v>-517</v>
      </c>
      <c r="H34" s="4">
        <v>-2700</v>
      </c>
      <c r="I34" s="5">
        <v>1.1996439999999999</v>
      </c>
      <c r="J34" s="58">
        <v>623755207.37912071</v>
      </c>
      <c r="K34" s="70">
        <v>1.8765548708898468E-2</v>
      </c>
    </row>
    <row r="35" spans="1:11">
      <c r="A35" s="6" t="s">
        <v>35</v>
      </c>
      <c r="B35" s="31">
        <v>0.69097222222222221</v>
      </c>
      <c r="C35" s="31" t="s">
        <v>197</v>
      </c>
      <c r="D35" s="71">
        <v>13.266581257866061</v>
      </c>
      <c r="E35" s="71">
        <v>18.094136184436451</v>
      </c>
      <c r="F35" s="71">
        <v>0.19549868342969592</v>
      </c>
      <c r="G35" s="4">
        <v>-517</v>
      </c>
      <c r="H35" s="4">
        <v>-3000</v>
      </c>
      <c r="I35" s="5">
        <v>1.1811690000000001</v>
      </c>
      <c r="J35" s="58">
        <v>613594422.67204499</v>
      </c>
      <c r="K35" s="70">
        <v>7.6858285136359858E-3</v>
      </c>
    </row>
    <row r="36" spans="1:11">
      <c r="A36" s="6" t="s">
        <v>36</v>
      </c>
      <c r="B36" s="31">
        <v>0.69305555555555554</v>
      </c>
      <c r="C36" s="31" t="s">
        <v>197</v>
      </c>
      <c r="D36" s="71">
        <v>13.437570065178539</v>
      </c>
      <c r="E36" s="71">
        <v>18.257693780596497</v>
      </c>
      <c r="F36" s="71">
        <v>0.13168667130470682</v>
      </c>
      <c r="G36" s="4">
        <v>-425</v>
      </c>
      <c r="H36" s="4">
        <v>-2999</v>
      </c>
      <c r="I36" s="5">
        <v>1.1648719999999999</v>
      </c>
      <c r="J36" s="58">
        <v>610191836.04956663</v>
      </c>
      <c r="K36" s="70">
        <v>3.0164698622553339E-2</v>
      </c>
    </row>
    <row r="37" spans="1:11">
      <c r="A37" s="6" t="s">
        <v>37</v>
      </c>
      <c r="B37" s="31">
        <v>0.69513888888888886</v>
      </c>
      <c r="C37" s="31" t="s">
        <v>197</v>
      </c>
      <c r="D37" s="71">
        <v>13.466602458118038</v>
      </c>
      <c r="E37" s="71">
        <v>18.283977246786655</v>
      </c>
      <c r="F37" s="71">
        <v>0.17250896208218502</v>
      </c>
      <c r="G37" s="4">
        <v>-425</v>
      </c>
      <c r="H37" s="4">
        <v>-3299</v>
      </c>
      <c r="I37" s="5">
        <v>1.1591640000000001</v>
      </c>
      <c r="J37" s="58">
        <v>605391771.15883183</v>
      </c>
      <c r="K37" s="70">
        <v>2.1710133749497162E-2</v>
      </c>
    </row>
    <row r="38" spans="1:11">
      <c r="A38" s="6" t="s">
        <v>38</v>
      </c>
      <c r="B38" s="31">
        <v>0.6972222222222223</v>
      </c>
      <c r="C38" s="31" t="s">
        <v>197</v>
      </c>
      <c r="D38" s="71">
        <v>13.817796991943965</v>
      </c>
      <c r="E38" s="71">
        <v>18.632771603032559</v>
      </c>
      <c r="F38" s="71">
        <v>0.1508246904024276</v>
      </c>
      <c r="G38" s="4">
        <v>-525</v>
      </c>
      <c r="H38" s="4">
        <v>-3298</v>
      </c>
      <c r="I38" s="5">
        <v>1.1511279999999999</v>
      </c>
      <c r="J38" s="58">
        <v>602671865.77238917</v>
      </c>
      <c r="K38" s="70">
        <v>2.8120415563631034E-2</v>
      </c>
    </row>
    <row r="39" spans="1:11">
      <c r="A39" s="6" t="s">
        <v>39</v>
      </c>
      <c r="B39" s="31">
        <v>0.69930555555555562</v>
      </c>
      <c r="C39" s="31" t="s">
        <v>197</v>
      </c>
      <c r="D39" s="71">
        <v>13.550825316815951</v>
      </c>
      <c r="E39" s="71">
        <v>18.362788228310833</v>
      </c>
      <c r="F39" s="71">
        <v>0.16787777095929393</v>
      </c>
      <c r="G39" s="4">
        <v>-525</v>
      </c>
      <c r="H39" s="4">
        <v>-3598</v>
      </c>
      <c r="I39" s="5">
        <v>1.1476729999999999</v>
      </c>
      <c r="J39" s="58">
        <v>601544772.04826486</v>
      </c>
      <c r="K39" s="70">
        <v>2.8495262320404512E-2</v>
      </c>
    </row>
    <row r="40" spans="1:11">
      <c r="A40" s="6" t="s">
        <v>40</v>
      </c>
      <c r="B40" s="31">
        <v>0.70138888888888884</v>
      </c>
      <c r="C40" s="31" t="s">
        <v>197</v>
      </c>
      <c r="D40" s="71">
        <v>13.738448953909632</v>
      </c>
      <c r="E40" s="71">
        <v>18.549059894293009</v>
      </c>
      <c r="F40" s="71">
        <v>0.2205937312331491</v>
      </c>
      <c r="G40" s="4">
        <v>-411</v>
      </c>
      <c r="H40" s="4">
        <v>-3593</v>
      </c>
      <c r="I40" s="5">
        <v>1.1432420000000001</v>
      </c>
      <c r="J40" s="58">
        <v>597103939.80923772</v>
      </c>
      <c r="K40" s="70">
        <v>2.8012132988884421E-2</v>
      </c>
    </row>
    <row r="41" spans="1:11">
      <c r="A41" s="6" t="s">
        <v>41</v>
      </c>
      <c r="B41" s="31">
        <v>0.70347222222222217</v>
      </c>
      <c r="C41" s="31" t="s">
        <v>197</v>
      </c>
      <c r="D41" s="71">
        <v>13.643398901849846</v>
      </c>
      <c r="E41" s="71">
        <v>18.451185939238446</v>
      </c>
      <c r="F41" s="71">
        <v>0.15742052018445074</v>
      </c>
      <c r="G41" s="4">
        <v>-411</v>
      </c>
      <c r="H41" s="4">
        <v>-3893</v>
      </c>
      <c r="I41" s="5">
        <v>1.1385479999999999</v>
      </c>
      <c r="J41" s="58">
        <v>594833191.91793072</v>
      </c>
      <c r="K41" s="70">
        <v>2.3292587715518533E-2</v>
      </c>
    </row>
    <row r="42" spans="1:11">
      <c r="A42" s="6" t="s">
        <v>42</v>
      </c>
      <c r="B42" s="31">
        <v>0.7055555555555556</v>
      </c>
      <c r="C42" s="31" t="s">
        <v>197</v>
      </c>
      <c r="D42" s="71">
        <v>13.663423467938918</v>
      </c>
      <c r="E42" s="71">
        <v>18.469083885742421</v>
      </c>
      <c r="F42" s="71">
        <v>0.16587077346586548</v>
      </c>
      <c r="G42" s="4">
        <v>-519</v>
      </c>
      <c r="H42" s="4">
        <v>-3892</v>
      </c>
      <c r="I42" s="5">
        <v>1.134155</v>
      </c>
      <c r="J42" s="58">
        <v>595300571.01799643</v>
      </c>
      <c r="K42" s="70">
        <v>3.9428866431070998E-2</v>
      </c>
    </row>
    <row r="43" spans="1:11">
      <c r="A43" s="6" t="s">
        <v>43</v>
      </c>
      <c r="B43" s="31">
        <v>0.70763888888888893</v>
      </c>
      <c r="C43" s="31" t="s">
        <v>197</v>
      </c>
      <c r="D43" s="71">
        <v>13.712873353535437</v>
      </c>
      <c r="E43" s="71">
        <v>18.516394319427533</v>
      </c>
      <c r="F43" s="71">
        <v>0.20265104397460143</v>
      </c>
      <c r="G43" s="4">
        <v>-519</v>
      </c>
      <c r="H43" s="4">
        <v>-4192</v>
      </c>
      <c r="I43" s="5">
        <v>1.129461</v>
      </c>
      <c r="J43" s="58">
        <v>595722487.71016574</v>
      </c>
      <c r="K43" s="70">
        <v>3.4524240392768191E-2</v>
      </c>
    </row>
    <row r="44" spans="1:11">
      <c r="A44" s="6" t="s">
        <v>44</v>
      </c>
      <c r="B44" s="31">
        <v>0.70972222222222225</v>
      </c>
      <c r="C44" s="31" t="s">
        <v>197</v>
      </c>
      <c r="D44" s="71">
        <v>13.73327025877602</v>
      </c>
      <c r="E44" s="71">
        <v>18.535008211104209</v>
      </c>
      <c r="F44" s="71">
        <v>0.14734857223386028</v>
      </c>
      <c r="G44" s="4">
        <v>-398</v>
      </c>
      <c r="H44" s="4">
        <v>-4192</v>
      </c>
      <c r="I44" s="5">
        <v>1.1257439999999999</v>
      </c>
      <c r="J44" s="58">
        <v>594995985.78135514</v>
      </c>
      <c r="K44" s="70">
        <v>2.4324889374285844E-2</v>
      </c>
    </row>
    <row r="45" spans="1:11">
      <c r="A45" s="6" t="s">
        <v>45</v>
      </c>
      <c r="B45" s="31">
        <v>0.71527777777777779</v>
      </c>
      <c r="C45" s="31" t="s">
        <v>197</v>
      </c>
      <c r="D45" s="71">
        <v>13.656874264621477</v>
      </c>
      <c r="E45" s="71">
        <v>18.523913922810607</v>
      </c>
      <c r="F45" s="71">
        <v>0.10540680628747688</v>
      </c>
      <c r="G45" s="4">
        <v>-459</v>
      </c>
      <c r="H45" s="4">
        <v>-4184</v>
      </c>
      <c r="I45" s="5">
        <v>1.255595</v>
      </c>
      <c r="J45" s="58">
        <v>667124773.41977239</v>
      </c>
      <c r="K45" s="70">
        <v>7.4097842221915622E-2</v>
      </c>
    </row>
    <row r="46" spans="1:11">
      <c r="A46" s="6" t="s">
        <v>46</v>
      </c>
      <c r="B46" s="31">
        <v>0.71736111111111101</v>
      </c>
      <c r="C46" s="31" t="s">
        <v>197</v>
      </c>
      <c r="D46" s="71">
        <v>13.463186873462263</v>
      </c>
      <c r="E46" s="71">
        <v>18.333847608635434</v>
      </c>
      <c r="F46" s="71">
        <v>0.18579746519485579</v>
      </c>
      <c r="G46" s="4">
        <v>-602</v>
      </c>
      <c r="H46" s="4">
        <v>-4185</v>
      </c>
      <c r="I46" s="5">
        <v>1.26457</v>
      </c>
      <c r="J46" s="58">
        <v>671731802.70350766</v>
      </c>
      <c r="K46" s="70">
        <v>7.1933420655739475E-2</v>
      </c>
    </row>
    <row r="47" spans="1:11">
      <c r="A47" s="6" t="s">
        <v>47</v>
      </c>
      <c r="B47" s="31">
        <v>0.71944444444444444</v>
      </c>
      <c r="C47" s="31" t="s">
        <v>197</v>
      </c>
      <c r="D47" s="71">
        <v>13.681629895235359</v>
      </c>
      <c r="E47" s="71">
        <v>18.558623377797012</v>
      </c>
      <c r="F47" s="71">
        <v>0.13350252718006939</v>
      </c>
      <c r="G47" s="4">
        <v>-602</v>
      </c>
      <c r="H47" s="4">
        <v>-3885</v>
      </c>
      <c r="I47" s="5">
        <v>1.2750469999999998</v>
      </c>
      <c r="J47" s="58">
        <v>672634329.45046556</v>
      </c>
      <c r="K47" s="70">
        <v>5.6587800484280276E-2</v>
      </c>
    </row>
    <row r="48" spans="1:11">
      <c r="A48" s="6" t="s">
        <v>48</v>
      </c>
      <c r="B48" s="31">
        <v>0.72152777777777777</v>
      </c>
      <c r="C48" s="31" t="s">
        <v>197</v>
      </c>
      <c r="D48" s="71">
        <v>13.546347816763449</v>
      </c>
      <c r="E48" s="71">
        <v>18.423289126509481</v>
      </c>
      <c r="F48" s="71">
        <v>0.12292368092043911</v>
      </c>
      <c r="G48" s="4">
        <v>-468</v>
      </c>
      <c r="H48" s="4">
        <v>-3887</v>
      </c>
      <c r="I48" s="5">
        <v>1.276211</v>
      </c>
      <c r="J48" s="58">
        <v>675218208.91336691</v>
      </c>
      <c r="K48" s="70">
        <v>4.0966210585816204E-2</v>
      </c>
    </row>
    <row r="49" spans="1:11">
      <c r="A49" s="6" t="s">
        <v>49</v>
      </c>
      <c r="B49" s="31">
        <v>0.72361111111111109</v>
      </c>
      <c r="C49" s="31" t="s">
        <v>197</v>
      </c>
      <c r="D49" s="71">
        <v>13.744201847342818</v>
      </c>
      <c r="E49" s="71">
        <v>18.622156182446005</v>
      </c>
      <c r="F49" s="71">
        <v>0.14595615015925817</v>
      </c>
      <c r="G49" s="4">
        <v>-468</v>
      </c>
      <c r="H49" s="4">
        <v>-3587</v>
      </c>
      <c r="I49" s="5">
        <v>1.2763610000000001</v>
      </c>
      <c r="J49" s="58">
        <v>675744180.04824853</v>
      </c>
      <c r="K49" s="70">
        <v>4.7164202933133649E-2</v>
      </c>
    </row>
    <row r="50" spans="1:11">
      <c r="A50" s="6" t="s">
        <v>50</v>
      </c>
      <c r="B50" s="31">
        <v>0.72569444444444453</v>
      </c>
      <c r="C50" s="31" t="s">
        <v>197</v>
      </c>
      <c r="D50" s="71">
        <v>13.444375295345479</v>
      </c>
      <c r="E50" s="71">
        <v>18.321877830507873</v>
      </c>
      <c r="F50" s="71">
        <v>0.15160012284278776</v>
      </c>
      <c r="G50" s="4">
        <v>-604</v>
      </c>
      <c r="H50" s="4">
        <v>-3587</v>
      </c>
      <c r="I50" s="5">
        <v>1.278276</v>
      </c>
      <c r="J50" s="58">
        <v>676007531.00989032</v>
      </c>
      <c r="K50" s="70">
        <v>4.6860759363241862E-2</v>
      </c>
    </row>
    <row r="51" spans="1:11">
      <c r="A51" s="6" t="s">
        <v>51</v>
      </c>
      <c r="B51" s="31">
        <v>0.72777777777777775</v>
      </c>
      <c r="C51" s="31" t="s">
        <v>197</v>
      </c>
      <c r="D51" s="71">
        <v>13.676692913758171</v>
      </c>
      <c r="E51" s="71">
        <v>18.555846554783926</v>
      </c>
      <c r="F51" s="71">
        <v>0.17649985091418324</v>
      </c>
      <c r="G51" s="4">
        <v>-604</v>
      </c>
      <c r="H51" s="4">
        <v>-3287</v>
      </c>
      <c r="I51" s="5">
        <v>1.2793649999999999</v>
      </c>
      <c r="J51" s="58">
        <v>676614194.89942431</v>
      </c>
      <c r="K51" s="70">
        <v>4.3505110568525664E-2</v>
      </c>
    </row>
    <row r="52" spans="1:11">
      <c r="A52" s="6" t="s">
        <v>52</v>
      </c>
      <c r="B52" s="31">
        <v>0.72986111111111107</v>
      </c>
      <c r="C52" s="31" t="s">
        <v>197</v>
      </c>
      <c r="D52" s="71">
        <v>13.519333764501873</v>
      </c>
      <c r="E52" s="71">
        <v>18.397495270594977</v>
      </c>
      <c r="F52" s="71">
        <v>0.17445704417871705</v>
      </c>
      <c r="G52" s="4">
        <v>-486</v>
      </c>
      <c r="H52" s="4">
        <v>-3293</v>
      </c>
      <c r="I52" s="5">
        <v>1.2788769999999998</v>
      </c>
      <c r="J52" s="58">
        <v>675653599.13287961</v>
      </c>
      <c r="K52" s="70">
        <v>3.1537470317331714E-2</v>
      </c>
    </row>
    <row r="53" spans="1:11">
      <c r="A53" s="6" t="s">
        <v>53</v>
      </c>
      <c r="B53" s="31">
        <v>0.7319444444444444</v>
      </c>
      <c r="C53" s="31" t="s">
        <v>197</v>
      </c>
      <c r="D53" s="71">
        <v>13.361289002114418</v>
      </c>
      <c r="E53" s="71">
        <v>18.239271299675064</v>
      </c>
      <c r="F53" s="71">
        <v>0.14470734307195476</v>
      </c>
      <c r="G53" s="4">
        <v>-371</v>
      </c>
      <c r="H53" s="4">
        <v>-2993</v>
      </c>
      <c r="I53" s="5">
        <v>1.280003</v>
      </c>
      <c r="J53" s="58">
        <v>673657443.44833875</v>
      </c>
      <c r="K53" s="70">
        <v>3.4945261584647121E-2</v>
      </c>
    </row>
    <row r="54" spans="1:11">
      <c r="A54" s="6" t="s">
        <v>54</v>
      </c>
      <c r="B54" s="31">
        <v>0.73402777777777783</v>
      </c>
      <c r="C54" s="31" t="s">
        <v>197</v>
      </c>
      <c r="D54" s="71">
        <v>13.321064478085898</v>
      </c>
      <c r="E54" s="71">
        <v>18.198818318338581</v>
      </c>
      <c r="F54" s="71">
        <v>0.14805552333794461</v>
      </c>
      <c r="G54" s="4">
        <v>-603</v>
      </c>
      <c r="H54" s="4">
        <v>-2994</v>
      </c>
      <c r="I54" s="5">
        <v>1.279928</v>
      </c>
      <c r="J54" s="58">
        <v>673265944.54400957</v>
      </c>
      <c r="K54" s="70">
        <v>5.0795880457960026E-2</v>
      </c>
    </row>
    <row r="55" spans="1:11">
      <c r="A55" s="6" t="s">
        <v>55</v>
      </c>
      <c r="B55" s="31">
        <v>0.73611111111111116</v>
      </c>
      <c r="C55" s="31" t="s">
        <v>197</v>
      </c>
      <c r="D55" s="71">
        <v>13.554630520158817</v>
      </c>
      <c r="E55" s="71">
        <v>18.434193590544325</v>
      </c>
      <c r="F55" s="71">
        <v>0.13476297873469772</v>
      </c>
      <c r="G55" s="4">
        <v>-603</v>
      </c>
      <c r="H55" s="4">
        <v>-2694</v>
      </c>
      <c r="I55" s="5">
        <v>1.281318</v>
      </c>
      <c r="J55" s="58">
        <v>675090470.37594664</v>
      </c>
      <c r="K55" s="70">
        <v>4.3020549603425023E-2</v>
      </c>
    </row>
    <row r="56" spans="1:11">
      <c r="A56" s="6" t="s">
        <v>56</v>
      </c>
      <c r="B56" s="31">
        <v>0.73819444444444438</v>
      </c>
      <c r="C56" s="31" t="s">
        <v>197</v>
      </c>
      <c r="D56" s="71">
        <v>13.38006733414443</v>
      </c>
      <c r="E56" s="71">
        <v>18.257891805020463</v>
      </c>
      <c r="F56" s="71">
        <v>0.11649180137045552</v>
      </c>
      <c r="G56" s="4">
        <v>-417</v>
      </c>
      <c r="H56" s="4">
        <v>-2695</v>
      </c>
      <c r="I56" s="5">
        <v>1.279515</v>
      </c>
      <c r="J56" s="58">
        <v>673154875.96555686</v>
      </c>
      <c r="K56" s="70">
        <v>4.8034187459525458E-2</v>
      </c>
    </row>
    <row r="57" spans="1:11">
      <c r="A57" s="6" t="s">
        <v>57</v>
      </c>
      <c r="B57" s="31">
        <v>0.7402777777777777</v>
      </c>
      <c r="C57" s="31" t="s">
        <v>197</v>
      </c>
      <c r="D57" s="71">
        <v>13.549130045162672</v>
      </c>
      <c r="E57" s="71">
        <v>18.425932322579275</v>
      </c>
      <c r="F57" s="71">
        <v>0.16499045542263457</v>
      </c>
      <c r="G57" s="4">
        <v>-417</v>
      </c>
      <c r="H57" s="4">
        <v>-2395</v>
      </c>
      <c r="I57" s="5">
        <v>1.2759100000000001</v>
      </c>
      <c r="J57" s="58">
        <v>669103781.16469657</v>
      </c>
      <c r="K57" s="70">
        <v>0.67944602552026689</v>
      </c>
    </row>
    <row r="58" spans="1:11">
      <c r="A58" s="6" t="s">
        <v>58</v>
      </c>
      <c r="B58" s="31">
        <v>0.74236111111111114</v>
      </c>
      <c r="C58" s="31" t="s">
        <v>197</v>
      </c>
      <c r="D58" s="71">
        <v>13.578251958322074</v>
      </c>
      <c r="E58" s="71">
        <v>18.455800009285817</v>
      </c>
      <c r="F58" s="71">
        <v>0.15681216834972717</v>
      </c>
      <c r="G58" s="4">
        <v>-529</v>
      </c>
      <c r="H58" s="4">
        <v>-2392</v>
      </c>
      <c r="I58" s="5">
        <v>1.277112</v>
      </c>
      <c r="J58" s="58">
        <v>672249550.93359756</v>
      </c>
      <c r="K58" s="70">
        <v>5.4326983623441537E-2</v>
      </c>
    </row>
    <row r="59" spans="1:11">
      <c r="A59" s="6" t="s">
        <v>59</v>
      </c>
      <c r="B59" s="31">
        <v>0.74444444444444446</v>
      </c>
      <c r="C59" s="31" t="s">
        <v>197</v>
      </c>
      <c r="D59" s="71">
        <v>13.486492010508666</v>
      </c>
      <c r="E59" s="71">
        <v>18.363605423252551</v>
      </c>
      <c r="F59" s="71">
        <v>0.12421375396859133</v>
      </c>
      <c r="G59" s="4">
        <v>-529</v>
      </c>
      <c r="H59" s="4">
        <v>-2092</v>
      </c>
      <c r="I59" s="5">
        <v>1.277112</v>
      </c>
      <c r="J59" s="58">
        <v>672678530.89013922</v>
      </c>
      <c r="K59" s="70">
        <v>4.1588776174500887E-2</v>
      </c>
    </row>
    <row r="60" spans="1:11">
      <c r="A60" s="6" t="s">
        <v>60</v>
      </c>
      <c r="B60" s="31">
        <v>0.74652777777777779</v>
      </c>
      <c r="C60" s="31" t="s">
        <v>197</v>
      </c>
      <c r="D60" s="71">
        <v>13.636240099232699</v>
      </c>
      <c r="E60" s="71">
        <v>18.515050422715397</v>
      </c>
      <c r="F60" s="71">
        <v>0.12925430676232422</v>
      </c>
      <c r="G60" s="4">
        <v>-410</v>
      </c>
      <c r="H60" s="4">
        <v>-2102</v>
      </c>
      <c r="I60" s="5">
        <v>1.2790650000000001</v>
      </c>
      <c r="J60" s="58">
        <v>673322248.00338161</v>
      </c>
      <c r="K60" s="70">
        <v>3.5362122036033491E-2</v>
      </c>
    </row>
    <row r="61" spans="1:11">
      <c r="A61" s="6" t="s">
        <v>61</v>
      </c>
      <c r="B61" s="31">
        <v>0.74791666666666667</v>
      </c>
      <c r="C61" s="31" t="s">
        <v>197</v>
      </c>
      <c r="D61" s="71">
        <v>13.537679408441639</v>
      </c>
      <c r="E61" s="71">
        <v>18.414674221547411</v>
      </c>
      <c r="F61" s="71">
        <v>0.1282527973846406</v>
      </c>
      <c r="G61" s="4">
        <v>-410</v>
      </c>
      <c r="H61" s="4">
        <v>-1802</v>
      </c>
      <c r="I61" s="5">
        <v>1.2763980000000001</v>
      </c>
      <c r="J61" s="58">
        <v>670120871.78757596</v>
      </c>
      <c r="K61" s="70">
        <v>4.4078520496531236E-2</v>
      </c>
    </row>
    <row r="62" spans="1:11">
      <c r="A62" s="6" t="s">
        <v>62</v>
      </c>
      <c r="B62" s="31">
        <v>0.75</v>
      </c>
      <c r="C62" s="31" t="s">
        <v>197</v>
      </c>
      <c r="D62" s="71">
        <v>13.421213606755966</v>
      </c>
      <c r="E62" s="71">
        <v>18.297220352456733</v>
      </c>
      <c r="F62" s="71">
        <v>0.1577435942326732</v>
      </c>
      <c r="G62" s="4">
        <v>-562</v>
      </c>
      <c r="H62" s="4">
        <v>-1807</v>
      </c>
      <c r="I62" s="5">
        <v>1.2755350000000001</v>
      </c>
      <c r="J62" s="58">
        <v>672388017.93604481</v>
      </c>
      <c r="K62" s="70">
        <v>3.30461346804658E-2</v>
      </c>
    </row>
    <row r="63" spans="1:11">
      <c r="A63" s="6" t="s">
        <v>63</v>
      </c>
      <c r="B63" s="31">
        <v>0.75208333333333333</v>
      </c>
      <c r="C63" s="31" t="s">
        <v>197</v>
      </c>
      <c r="D63" s="71">
        <v>13.594689445568076</v>
      </c>
      <c r="E63" s="71">
        <v>18.469827896303137</v>
      </c>
      <c r="F63" s="71">
        <v>0.12435685159077595</v>
      </c>
      <c r="G63" s="4">
        <v>-562</v>
      </c>
      <c r="H63" s="4">
        <v>-1507</v>
      </c>
      <c r="I63" s="5">
        <v>1.2721930000000001</v>
      </c>
      <c r="J63" s="58">
        <v>668327905.98417437</v>
      </c>
      <c r="K63" s="70">
        <v>4.5629484229990976E-2</v>
      </c>
    </row>
    <row r="64" spans="1:11">
      <c r="A64" s="6" t="s">
        <v>64</v>
      </c>
      <c r="B64" s="31">
        <v>0.75416666666666676</v>
      </c>
      <c r="C64" s="31" t="s">
        <v>197</v>
      </c>
      <c r="D64" s="71">
        <v>13.50972573934639</v>
      </c>
      <c r="E64" s="71">
        <v>18.383474142732894</v>
      </c>
      <c r="F64" s="71">
        <v>0.14964764845042045</v>
      </c>
      <c r="G64" s="4">
        <v>-422</v>
      </c>
      <c r="H64" s="4">
        <v>-1504</v>
      </c>
      <c r="I64" s="5">
        <v>1.27024</v>
      </c>
      <c r="J64" s="58">
        <v>667879511.00634897</v>
      </c>
      <c r="K64" s="70">
        <v>5.8258217882382328E-2</v>
      </c>
    </row>
    <row r="65" spans="1:11">
      <c r="A65" s="6" t="s">
        <v>65</v>
      </c>
      <c r="B65" s="31">
        <v>0.75624999999999998</v>
      </c>
      <c r="C65" s="31" t="s">
        <v>197</v>
      </c>
      <c r="D65" s="71">
        <v>13.558883010095446</v>
      </c>
      <c r="E65" s="71">
        <v>18.436301390101441</v>
      </c>
      <c r="F65" s="71">
        <v>0.16836545142329534</v>
      </c>
      <c r="G65" s="4">
        <v>-316</v>
      </c>
      <c r="H65" s="4">
        <v>-1209</v>
      </c>
      <c r="I65" s="5">
        <v>1.277037</v>
      </c>
      <c r="J65" s="58">
        <v>665380511.49047065</v>
      </c>
      <c r="K65" s="70">
        <v>5.9885746595757891E-2</v>
      </c>
    </row>
    <row r="66" spans="1:11">
      <c r="A66" s="6" t="s">
        <v>66</v>
      </c>
      <c r="B66" s="31">
        <v>0.7583333333333333</v>
      </c>
      <c r="C66" s="31" t="s">
        <v>197</v>
      </c>
      <c r="D66" s="71">
        <v>13.606954779581182</v>
      </c>
      <c r="E66" s="71">
        <v>18.485835235130921</v>
      </c>
      <c r="F66" s="71">
        <v>0.19101567656718044</v>
      </c>
      <c r="G66" s="4">
        <v>-552</v>
      </c>
      <c r="H66" s="4">
        <v>-1206</v>
      </c>
      <c r="I66" s="5">
        <v>1.2794779999999999</v>
      </c>
      <c r="J66" s="58">
        <v>667576630.94264543</v>
      </c>
      <c r="K66" s="70">
        <v>6.0548946528906931E-2</v>
      </c>
    </row>
    <row r="67" spans="1:11">
      <c r="A67" s="6" t="s">
        <v>67</v>
      </c>
      <c r="B67" s="31">
        <v>0.76041666666666663</v>
      </c>
      <c r="C67" s="31" t="s">
        <v>197</v>
      </c>
      <c r="D67" s="71">
        <v>13.538245922435355</v>
      </c>
      <c r="E67" s="71">
        <v>18.417256546845451</v>
      </c>
      <c r="F67" s="71">
        <v>0.14014878181702356</v>
      </c>
      <c r="G67" s="4">
        <v>-552</v>
      </c>
      <c r="H67" s="4">
        <v>-906</v>
      </c>
      <c r="I67" s="5">
        <v>1.2803789999999999</v>
      </c>
      <c r="J67" s="58">
        <v>666856606.82867503</v>
      </c>
      <c r="K67" s="70">
        <v>6.1092435371141389E-2</v>
      </c>
    </row>
    <row r="68" spans="1:11">
      <c r="A68" s="6" t="s">
        <v>68</v>
      </c>
      <c r="B68" s="31">
        <v>0.76250000000000007</v>
      </c>
      <c r="C68" s="31" t="s">
        <v>197</v>
      </c>
      <c r="D68" s="71">
        <v>13.233951396398158</v>
      </c>
      <c r="E68" s="71">
        <v>18.112090072813338</v>
      </c>
      <c r="F68" s="71">
        <v>0.15168903498894823</v>
      </c>
      <c r="G68" s="4">
        <v>-351</v>
      </c>
      <c r="H68" s="4">
        <v>-904</v>
      </c>
      <c r="I68" s="5">
        <v>1.2815049999999999</v>
      </c>
      <c r="J68" s="58">
        <v>669202410.98761857</v>
      </c>
      <c r="K68" s="70">
        <v>4.2002053875272921E-2</v>
      </c>
    </row>
    <row r="69" spans="1:11">
      <c r="A69" s="6" t="s">
        <v>69</v>
      </c>
      <c r="B69" s="31">
        <v>0.76458333333333339</v>
      </c>
      <c r="C69" s="31" t="s">
        <v>197</v>
      </c>
      <c r="D69" s="71">
        <v>13.657842016743915</v>
      </c>
      <c r="E69" s="71">
        <v>18.53626060852087</v>
      </c>
      <c r="F69" s="71">
        <v>8.0299088228303256E-2</v>
      </c>
      <c r="G69" s="4">
        <v>-351</v>
      </c>
      <c r="H69" s="4">
        <v>-604</v>
      </c>
      <c r="I69" s="5">
        <v>1.2780880000000001</v>
      </c>
      <c r="J69" s="58">
        <v>669599501.34438455</v>
      </c>
      <c r="K69" s="70">
        <v>3.74864237804916E-2</v>
      </c>
    </row>
    <row r="70" spans="1:11">
      <c r="A70" s="6" t="s">
        <v>70</v>
      </c>
      <c r="B70" s="31">
        <v>0.76666666666666661</v>
      </c>
      <c r="C70" s="31" t="s">
        <v>197</v>
      </c>
      <c r="D70" s="71">
        <v>13.325780410351928</v>
      </c>
      <c r="E70" s="71">
        <v>18.200062817920191</v>
      </c>
      <c r="F70" s="71">
        <v>0.1275701280394673</v>
      </c>
      <c r="G70" s="4">
        <v>-565</v>
      </c>
      <c r="H70" s="4">
        <v>-606</v>
      </c>
      <c r="I70" s="5">
        <v>1.2730189999999999</v>
      </c>
      <c r="J70" s="58">
        <v>666261489.19118917</v>
      </c>
      <c r="K70" s="70">
        <v>6.0667890056856709E-2</v>
      </c>
    </row>
    <row r="71" spans="1:11">
      <c r="A71" s="6" t="s">
        <v>71</v>
      </c>
      <c r="B71" s="31">
        <v>0.76874999999999993</v>
      </c>
      <c r="C71" s="31" t="s">
        <v>197</v>
      </c>
      <c r="D71" s="71">
        <v>13.620328812408378</v>
      </c>
      <c r="E71" s="71">
        <v>18.497753541914854</v>
      </c>
      <c r="F71" s="71">
        <v>0.122588433515999</v>
      </c>
      <c r="G71" s="4">
        <v>-565</v>
      </c>
      <c r="H71" s="4">
        <v>-306</v>
      </c>
      <c r="I71" s="5">
        <v>1.2764740000000001</v>
      </c>
      <c r="J71" s="58">
        <v>667206871.45800495</v>
      </c>
      <c r="K71" s="70">
        <v>3.596280334281584E-2</v>
      </c>
    </row>
    <row r="72" spans="1:11">
      <c r="A72" s="6" t="s">
        <v>72</v>
      </c>
      <c r="B72" s="31">
        <v>0.77083333333333337</v>
      </c>
      <c r="C72" s="31" t="s">
        <v>197</v>
      </c>
      <c r="D72" s="71">
        <v>13.853115297370655</v>
      </c>
      <c r="E72" s="71">
        <v>18.729553683265678</v>
      </c>
      <c r="F72" s="71">
        <v>0.12691615480077797</v>
      </c>
      <c r="G72" s="4">
        <v>-434</v>
      </c>
      <c r="H72" s="4">
        <v>-307</v>
      </c>
      <c r="I72" s="5">
        <v>1.272343</v>
      </c>
      <c r="J72" s="58">
        <v>668963656.07091725</v>
      </c>
      <c r="K72" s="70">
        <v>5.0559717314043316E-2</v>
      </c>
    </row>
    <row r="73" spans="1:11">
      <c r="A73" s="6" t="s">
        <v>73</v>
      </c>
      <c r="B73" s="31">
        <v>0.7729166666666667</v>
      </c>
      <c r="C73" s="31" t="s">
        <v>197</v>
      </c>
      <c r="D73" s="71">
        <v>13.594667289597462</v>
      </c>
      <c r="E73" s="71">
        <v>18.470394251533406</v>
      </c>
      <c r="F73" s="71">
        <v>0.15899876439101415</v>
      </c>
      <c r="G73" s="4">
        <v>-374</v>
      </c>
      <c r="H73" s="4">
        <v>-9</v>
      </c>
      <c r="I73" s="5">
        <v>1.2733569999999999</v>
      </c>
      <c r="J73" s="58">
        <v>663818999.88434303</v>
      </c>
      <c r="K73" s="70">
        <v>4.6330740264976904E-2</v>
      </c>
    </row>
    <row r="74" spans="1:11">
      <c r="A74" s="6" t="s">
        <v>74</v>
      </c>
      <c r="B74" s="31">
        <v>0.77500000000000002</v>
      </c>
      <c r="C74" s="31" t="s">
        <v>197</v>
      </c>
      <c r="D74" s="71">
        <v>13.613391030681044</v>
      </c>
      <c r="E74" s="71">
        <v>18.489377602315393</v>
      </c>
      <c r="F74" s="71">
        <v>0.15523824522416305</v>
      </c>
      <c r="G74" s="4">
        <v>-485</v>
      </c>
      <c r="H74" s="4">
        <v>-7</v>
      </c>
      <c r="I74" s="5">
        <v>1.273695</v>
      </c>
      <c r="J74" s="58">
        <v>665428735.33689463</v>
      </c>
      <c r="K74" s="70">
        <v>6.3610549888464679E-2</v>
      </c>
    </row>
    <row r="75" spans="1:11">
      <c r="A75" s="6" t="s">
        <v>75</v>
      </c>
      <c r="B75" s="31">
        <v>0.77708333333333324</v>
      </c>
      <c r="C75" s="31" t="s">
        <v>197</v>
      </c>
      <c r="D75" s="71">
        <v>13.405173073776977</v>
      </c>
      <c r="E75" s="71">
        <v>18.280154165976725</v>
      </c>
      <c r="F75" s="71">
        <v>8.6392541762413622E-2</v>
      </c>
      <c r="G75" s="4">
        <v>-511</v>
      </c>
      <c r="H75" s="4">
        <v>292</v>
      </c>
      <c r="I75" s="5">
        <v>1.273657</v>
      </c>
      <c r="J75" s="58">
        <v>665835534.73957217</v>
      </c>
      <c r="K75" s="70">
        <v>4.5413438554620364E-2</v>
      </c>
    </row>
    <row r="76" spans="1:11">
      <c r="A76" s="6" t="s">
        <v>76</v>
      </c>
      <c r="B76" s="31">
        <v>0.77847222222222223</v>
      </c>
      <c r="C76" s="31" t="s">
        <v>197</v>
      </c>
      <c r="D76" s="71">
        <v>13.379978638726975</v>
      </c>
      <c r="E76" s="71">
        <v>18.249333494267937</v>
      </c>
      <c r="F76" s="71">
        <v>0.14129103771658277</v>
      </c>
      <c r="G76" s="4">
        <v>-477</v>
      </c>
      <c r="H76" s="4">
        <v>288</v>
      </c>
      <c r="I76" s="5">
        <v>1.262767</v>
      </c>
      <c r="J76" s="58">
        <v>663223754.30771101</v>
      </c>
      <c r="K76" s="70">
        <v>5.2105942552740508E-2</v>
      </c>
    </row>
    <row r="77" spans="1:11">
      <c r="A77" s="6" t="s">
        <v>77</v>
      </c>
      <c r="B77" s="31">
        <v>0.78055555555555556</v>
      </c>
      <c r="C77" s="31" t="s">
        <v>197</v>
      </c>
      <c r="D77" s="71">
        <v>13.579463318123874</v>
      </c>
      <c r="E77" s="71">
        <v>18.454624210351156</v>
      </c>
      <c r="F77" s="71">
        <v>0.13849274153868132</v>
      </c>
      <c r="G77" s="4">
        <v>-511</v>
      </c>
      <c r="H77" s="4">
        <v>592</v>
      </c>
      <c r="I77" s="5">
        <v>1.2723799999999998</v>
      </c>
      <c r="J77" s="58">
        <v>661634126.79485834</v>
      </c>
      <c r="K77" s="70">
        <v>5.695656795294856E-2</v>
      </c>
    </row>
    <row r="78" spans="1:11">
      <c r="A78" s="6" t="s">
        <v>78</v>
      </c>
      <c r="B78" s="31">
        <v>0.78263888888888899</v>
      </c>
      <c r="C78" s="31" t="s">
        <v>197</v>
      </c>
      <c r="D78" s="71">
        <v>13.736845523085739</v>
      </c>
      <c r="E78" s="71">
        <v>18.610321568490072</v>
      </c>
      <c r="F78" s="71">
        <v>0.17296251585551026</v>
      </c>
      <c r="G78" s="4">
        <v>-594</v>
      </c>
      <c r="H78" s="4">
        <v>594</v>
      </c>
      <c r="I78" s="5">
        <v>1.267574</v>
      </c>
      <c r="J78" s="58">
        <v>664359471.13027596</v>
      </c>
      <c r="K78" s="70">
        <v>5.2482467043271919E-2</v>
      </c>
    </row>
    <row r="79" spans="1:11">
      <c r="A79" s="6" t="s">
        <v>79</v>
      </c>
      <c r="B79" s="31">
        <v>0.78472222222222221</v>
      </c>
      <c r="C79" s="31" t="s">
        <v>197</v>
      </c>
      <c r="D79" s="71">
        <v>13.430370592129259</v>
      </c>
      <c r="E79" s="71">
        <v>18.291229459319158</v>
      </c>
      <c r="F79" s="71">
        <v>0.13469657201952279</v>
      </c>
      <c r="G79" s="4">
        <v>-594</v>
      </c>
      <c r="H79" s="4">
        <v>894</v>
      </c>
      <c r="I79" s="5">
        <v>1.2454940000000001</v>
      </c>
      <c r="J79" s="58">
        <v>662207408.80241799</v>
      </c>
      <c r="K79" s="70">
        <v>6.7683041929532034E-2</v>
      </c>
    </row>
    <row r="80" spans="1:11">
      <c r="A80" s="6" t="s">
        <v>80</v>
      </c>
      <c r="B80" s="31">
        <v>0.78680555555555554</v>
      </c>
      <c r="C80" s="31" t="s">
        <v>197</v>
      </c>
      <c r="D80" s="71">
        <v>13.456601563684112</v>
      </c>
      <c r="E80" s="71">
        <v>18.330819945471255</v>
      </c>
      <c r="F80" s="71">
        <v>0.1743168572086928</v>
      </c>
      <c r="G80" s="4">
        <v>-509</v>
      </c>
      <c r="H80" s="4">
        <v>891</v>
      </c>
      <c r="I80" s="5">
        <v>1.2716670000000001</v>
      </c>
      <c r="J80" s="58">
        <v>663171294.14028478</v>
      </c>
      <c r="K80" s="70">
        <v>6.5536575195968796E-2</v>
      </c>
    </row>
    <row r="81" spans="1:11">
      <c r="A81" s="6" t="s">
        <v>81</v>
      </c>
      <c r="B81" s="31">
        <v>0.78888888888888886</v>
      </c>
      <c r="C81" s="31" t="s">
        <v>197</v>
      </c>
      <c r="D81" s="71">
        <v>13.341084422549887</v>
      </c>
      <c r="E81" s="71">
        <v>18.215154620367269</v>
      </c>
      <c r="F81" s="71">
        <v>0.13684302210295812</v>
      </c>
      <c r="G81" s="4">
        <v>-509</v>
      </c>
      <c r="H81" s="4">
        <v>1191</v>
      </c>
      <c r="I81" s="5">
        <v>1.272456</v>
      </c>
      <c r="J81" s="58">
        <v>659207863.24226463</v>
      </c>
      <c r="K81" s="70">
        <v>5.509869738769084E-2</v>
      </c>
    </row>
    <row r="82" spans="1:11">
      <c r="A82" s="6" t="s">
        <v>82</v>
      </c>
      <c r="B82" s="31">
        <v>0.7909722222222223</v>
      </c>
      <c r="C82" s="31" t="s">
        <v>197</v>
      </c>
      <c r="D82" s="71">
        <v>13.539229822595367</v>
      </c>
      <c r="E82" s="71">
        <v>18.414561199675774</v>
      </c>
      <c r="F82" s="71">
        <v>0.14809414835371154</v>
      </c>
      <c r="G82" s="4">
        <v>-402</v>
      </c>
      <c r="H82" s="4">
        <v>1187</v>
      </c>
      <c r="I82" s="5">
        <v>1.2730939999999999</v>
      </c>
      <c r="J82" s="58">
        <v>660902849.1536057</v>
      </c>
      <c r="K82" s="70">
        <v>6.4901652267408821E-2</v>
      </c>
    </row>
    <row r="83" spans="1:11">
      <c r="A83" s="29" t="s">
        <v>243</v>
      </c>
      <c r="B83" s="31"/>
      <c r="C83" s="31"/>
      <c r="D83" s="72"/>
      <c r="E83" s="72"/>
      <c r="F83" s="72"/>
      <c r="G83" s="4"/>
      <c r="H83" s="4"/>
      <c r="I83" s="5"/>
      <c r="J83" s="58"/>
      <c r="K83" s="70"/>
    </row>
    <row r="84" spans="1:11">
      <c r="A84" s="6" t="s">
        <v>199</v>
      </c>
      <c r="B84" s="31">
        <v>0.79513888888888884</v>
      </c>
      <c r="C84" s="31" t="s">
        <v>219</v>
      </c>
      <c r="D84" s="71">
        <v>12.711124566637144</v>
      </c>
      <c r="E84" s="71">
        <v>18.042539875524781</v>
      </c>
      <c r="F84" s="71">
        <v>0.16079077773973049</v>
      </c>
      <c r="G84" s="4">
        <v>-335</v>
      </c>
      <c r="H84" s="4">
        <v>1454</v>
      </c>
      <c r="I84" s="5">
        <v>1.2765110000000002</v>
      </c>
      <c r="J84" s="58">
        <v>651243640.14505219</v>
      </c>
      <c r="K84" s="70">
        <v>5.3163712772956659E-2</v>
      </c>
    </row>
    <row r="85" spans="1:11">
      <c r="A85" s="6" t="s">
        <v>200</v>
      </c>
      <c r="B85" s="31">
        <v>0.79722222222222217</v>
      </c>
      <c r="C85" s="31" t="s">
        <v>219</v>
      </c>
      <c r="D85" s="71">
        <v>13.92330297765576</v>
      </c>
      <c r="E85" s="71">
        <v>18.237941379390509</v>
      </c>
      <c r="F85" s="71">
        <v>0.21038642055786938</v>
      </c>
      <c r="G85" s="4">
        <v>-335</v>
      </c>
      <c r="H85" s="4">
        <v>1424</v>
      </c>
      <c r="I85" s="5">
        <v>1.2750090000000001</v>
      </c>
      <c r="J85" s="58">
        <v>653790094.84896541</v>
      </c>
      <c r="K85" s="70">
        <v>7.0074274508733464E-2</v>
      </c>
    </row>
    <row r="86" spans="1:11">
      <c r="A86" s="6" t="s">
        <v>201</v>
      </c>
      <c r="B86" s="31">
        <v>0.79861111111111116</v>
      </c>
      <c r="C86" s="31" t="s">
        <v>219</v>
      </c>
      <c r="D86" s="71">
        <v>13.259462947262879</v>
      </c>
      <c r="E86" s="71">
        <v>18.563837332887196</v>
      </c>
      <c r="F86" s="71">
        <v>0.17539082798609168</v>
      </c>
      <c r="G86" s="4">
        <v>-335</v>
      </c>
      <c r="H86" s="4">
        <v>1394</v>
      </c>
      <c r="I86" s="5">
        <v>1.276211</v>
      </c>
      <c r="J86" s="58">
        <v>655776839.32992649</v>
      </c>
      <c r="K86" s="70">
        <v>5.8114323346303579E-2</v>
      </c>
    </row>
    <row r="87" spans="1:11">
      <c r="A87" s="6" t="s">
        <v>202</v>
      </c>
      <c r="B87" s="31">
        <v>0.80069444444444438</v>
      </c>
      <c r="C87" s="31" t="s">
        <v>219</v>
      </c>
      <c r="D87" s="71">
        <v>13.484868015265494</v>
      </c>
      <c r="E87" s="71">
        <v>18.481642693774706</v>
      </c>
      <c r="F87" s="71">
        <v>0.17223665289567952</v>
      </c>
      <c r="G87" s="4">
        <v>-335</v>
      </c>
      <c r="H87" s="4">
        <v>1364</v>
      </c>
      <c r="I87" s="5">
        <v>1.2761360000000002</v>
      </c>
      <c r="J87" s="58">
        <v>656181287.72285724</v>
      </c>
      <c r="K87" s="70">
        <v>5.2829552391095901E-2</v>
      </c>
    </row>
    <row r="88" spans="1:11">
      <c r="A88" s="6" t="s">
        <v>203</v>
      </c>
      <c r="B88" s="31">
        <v>0.8027777777777777</v>
      </c>
      <c r="C88" s="31" t="s">
        <v>219</v>
      </c>
      <c r="D88" s="71">
        <v>12.907065850999544</v>
      </c>
      <c r="E88" s="71">
        <v>18.118479746112957</v>
      </c>
      <c r="F88" s="71">
        <v>0.12396702631574189</v>
      </c>
      <c r="G88" s="4">
        <v>-335</v>
      </c>
      <c r="H88" s="4">
        <v>1334</v>
      </c>
      <c r="I88" s="5">
        <v>1.2724929999999999</v>
      </c>
      <c r="J88" s="58">
        <v>651892299.80338311</v>
      </c>
      <c r="K88" s="70">
        <v>6.1793304721039777E-2</v>
      </c>
    </row>
    <row r="89" spans="1:11">
      <c r="A89" s="6" t="s">
        <v>204</v>
      </c>
      <c r="B89" s="31">
        <v>0.80486111111111114</v>
      </c>
      <c r="C89" s="31" t="s">
        <v>219</v>
      </c>
      <c r="D89" s="71">
        <v>12.817301977472662</v>
      </c>
      <c r="E89" s="71">
        <v>18.120463643739903</v>
      </c>
      <c r="F89" s="71">
        <v>0.1887547176722397</v>
      </c>
      <c r="G89" s="4">
        <v>-335</v>
      </c>
      <c r="H89" s="4">
        <v>1304</v>
      </c>
      <c r="I89" s="5">
        <v>1.2686629999999999</v>
      </c>
      <c r="J89" s="58">
        <v>654760086.46639228</v>
      </c>
      <c r="K89" s="70">
        <v>6.4725157056976595E-2</v>
      </c>
    </row>
    <row r="90" spans="1:11">
      <c r="A90" s="6" t="s">
        <v>205</v>
      </c>
      <c r="B90" s="31">
        <v>0.80694444444444446</v>
      </c>
      <c r="C90" s="31" t="s">
        <v>219</v>
      </c>
      <c r="D90" s="71">
        <v>13.597935724828814</v>
      </c>
      <c r="E90" s="71">
        <v>18.292014013397168</v>
      </c>
      <c r="F90" s="71">
        <v>0.16558637999838755</v>
      </c>
      <c r="G90" s="4">
        <v>-335</v>
      </c>
      <c r="H90" s="4">
        <v>1274</v>
      </c>
      <c r="I90" s="5">
        <v>1.268813</v>
      </c>
      <c r="J90" s="58">
        <v>655068286.75154316</v>
      </c>
      <c r="K90" s="70">
        <v>4.4349313317334736E-2</v>
      </c>
    </row>
    <row r="91" spans="1:11">
      <c r="A91" s="6" t="s">
        <v>206</v>
      </c>
      <c r="B91" s="31">
        <v>0.80902777777777779</v>
      </c>
      <c r="C91" s="31" t="s">
        <v>219</v>
      </c>
      <c r="D91" s="71">
        <v>13.697609578963155</v>
      </c>
      <c r="E91" s="71">
        <v>18.434810295200371</v>
      </c>
      <c r="F91" s="71">
        <v>0.1684768501151131</v>
      </c>
      <c r="G91" s="4">
        <v>-335</v>
      </c>
      <c r="H91" s="4">
        <v>1244</v>
      </c>
      <c r="I91" s="5">
        <v>1.267611</v>
      </c>
      <c r="J91" s="58">
        <v>654760829.53695226</v>
      </c>
      <c r="K91" s="70">
        <v>4.5867859436222916E-2</v>
      </c>
    </row>
    <row r="92" spans="1:11">
      <c r="A92" s="6" t="s">
        <v>207</v>
      </c>
      <c r="B92" s="31">
        <v>0.81111111111111101</v>
      </c>
      <c r="C92" s="31" t="s">
        <v>219</v>
      </c>
      <c r="D92" s="71">
        <v>13.105685108066423</v>
      </c>
      <c r="E92" s="71">
        <v>18.295431059790339</v>
      </c>
      <c r="F92" s="71">
        <v>0.12731423771981937</v>
      </c>
      <c r="G92" s="4">
        <v>-335</v>
      </c>
      <c r="H92" s="4">
        <v>1214</v>
      </c>
      <c r="I92" s="5">
        <v>1.262054</v>
      </c>
      <c r="J92" s="58">
        <v>651074973.36306989</v>
      </c>
      <c r="K92" s="70">
        <v>4.9646195385443397E-2</v>
      </c>
    </row>
    <row r="93" spans="1:11">
      <c r="A93" s="6" t="s">
        <v>208</v>
      </c>
      <c r="B93" s="31">
        <v>0.81319444444444444</v>
      </c>
      <c r="C93" s="31" t="s">
        <v>219</v>
      </c>
      <c r="D93" s="71">
        <v>13.811381398657563</v>
      </c>
      <c r="E93" s="71">
        <v>18.342538208126882</v>
      </c>
      <c r="F93" s="71">
        <v>0.14834702711345504</v>
      </c>
      <c r="G93" s="4">
        <v>-305</v>
      </c>
      <c r="H93" s="4">
        <v>1184</v>
      </c>
      <c r="I93" s="5">
        <v>1.2632180000000002</v>
      </c>
      <c r="J93" s="58">
        <v>655408902.72223806</v>
      </c>
      <c r="K93" s="70">
        <v>6.3451011975969793E-2</v>
      </c>
    </row>
    <row r="94" spans="1:11">
      <c r="B94" s="31"/>
      <c r="C94" s="31"/>
      <c r="D94" s="72"/>
      <c r="E94" s="72"/>
      <c r="F94" s="72"/>
      <c r="G94" s="4"/>
      <c r="H94" s="4"/>
      <c r="I94" s="5"/>
      <c r="J94" s="58"/>
      <c r="K94" s="70"/>
    </row>
    <row r="95" spans="1:11">
      <c r="A95" s="6" t="s">
        <v>209</v>
      </c>
      <c r="B95" s="31">
        <v>0.81736111111111109</v>
      </c>
      <c r="C95" s="31" t="s">
        <v>220</v>
      </c>
      <c r="D95" s="71">
        <v>14.165201006098638</v>
      </c>
      <c r="E95" s="71">
        <v>19.315914386335283</v>
      </c>
      <c r="F95" s="71">
        <v>0.13896599627657366</v>
      </c>
      <c r="G95" s="4">
        <v>-1110</v>
      </c>
      <c r="H95" s="4">
        <v>-1556</v>
      </c>
      <c r="I95" s="5">
        <v>1.269414</v>
      </c>
      <c r="J95" s="58">
        <v>680338778.7645582</v>
      </c>
      <c r="K95" s="70">
        <v>3.1968074697883472E-2</v>
      </c>
    </row>
    <row r="96" spans="1:11">
      <c r="A96" s="6" t="s">
        <v>210</v>
      </c>
      <c r="B96" s="31">
        <v>0.81944444444444453</v>
      </c>
      <c r="C96" s="31" t="s">
        <v>220</v>
      </c>
      <c r="D96" s="71">
        <v>14.003924124809553</v>
      </c>
      <c r="E96" s="71">
        <v>19.077930989262047</v>
      </c>
      <c r="F96" s="71">
        <v>0.15912714786620982</v>
      </c>
      <c r="G96" s="4">
        <v>-1080</v>
      </c>
      <c r="H96" s="4">
        <v>-1556</v>
      </c>
      <c r="I96" s="5">
        <v>1.267574</v>
      </c>
      <c r="J96" s="58">
        <v>679223955.93980515</v>
      </c>
      <c r="K96" s="70">
        <v>3.391275935864823E-2</v>
      </c>
    </row>
    <row r="97" spans="1:11">
      <c r="A97" s="6" t="s">
        <v>211</v>
      </c>
      <c r="B97" s="31">
        <v>0.82152777777777775</v>
      </c>
      <c r="C97" s="31" t="s">
        <v>220</v>
      </c>
      <c r="D97" s="71">
        <v>13.38686466983563</v>
      </c>
      <c r="E97" s="71">
        <v>19.058440766555165</v>
      </c>
      <c r="F97" s="71">
        <v>0.14795548343125137</v>
      </c>
      <c r="G97" s="4">
        <v>-1050</v>
      </c>
      <c r="H97" s="4">
        <v>-1556</v>
      </c>
      <c r="I97" s="5">
        <v>1.2644200000000001</v>
      </c>
      <c r="J97" s="58">
        <v>677957733.00021386</v>
      </c>
      <c r="K97" s="70">
        <v>5.6068155027411422E-2</v>
      </c>
    </row>
    <row r="98" spans="1:11">
      <c r="A98" s="6" t="s">
        <v>212</v>
      </c>
      <c r="B98" s="31">
        <v>0.82361111111111107</v>
      </c>
      <c r="C98" s="31" t="s">
        <v>220</v>
      </c>
      <c r="D98" s="71">
        <v>13.983948898441012</v>
      </c>
      <c r="E98" s="71">
        <v>18.918077986244132</v>
      </c>
      <c r="F98" s="71">
        <v>0.1137643447848011</v>
      </c>
      <c r="G98" s="4">
        <v>-1020</v>
      </c>
      <c r="H98" s="4">
        <v>-1556</v>
      </c>
      <c r="I98" s="5">
        <v>1.2661850000000001</v>
      </c>
      <c r="J98" s="58">
        <v>677283050.51958644</v>
      </c>
      <c r="K98" s="70">
        <v>4.2118090615976628E-2</v>
      </c>
    </row>
    <row r="99" spans="1:11">
      <c r="A99" s="6" t="s">
        <v>213</v>
      </c>
      <c r="B99" s="31">
        <v>0.82500000000000007</v>
      </c>
      <c r="C99" s="31" t="s">
        <v>220</v>
      </c>
      <c r="D99" s="71">
        <v>14.024536101197027</v>
      </c>
      <c r="E99" s="71">
        <v>18.967255906285043</v>
      </c>
      <c r="F99" s="71">
        <v>0.12731576470678985</v>
      </c>
      <c r="G99" s="4">
        <v>-990</v>
      </c>
      <c r="H99" s="4">
        <v>-1556</v>
      </c>
      <c r="I99" s="5">
        <v>1.265358</v>
      </c>
      <c r="J99" s="58">
        <v>676242385.31790829</v>
      </c>
      <c r="K99" s="70">
        <v>3.8948701576413523E-2</v>
      </c>
    </row>
    <row r="100" spans="1:11">
      <c r="A100" s="6" t="s">
        <v>214</v>
      </c>
      <c r="B100" s="31">
        <v>0.82708333333333339</v>
      </c>
      <c r="C100" s="31" t="s">
        <v>220</v>
      </c>
      <c r="D100" s="71">
        <v>13.983417434558998</v>
      </c>
      <c r="E100" s="71">
        <v>18.862101542402826</v>
      </c>
      <c r="F100" s="71">
        <v>0.18314210294425842</v>
      </c>
      <c r="G100" s="4">
        <v>-960</v>
      </c>
      <c r="H100" s="4">
        <v>-1556</v>
      </c>
      <c r="I100" s="5">
        <v>1.2646069999999998</v>
      </c>
      <c r="J100" s="58">
        <v>674597215.8394804</v>
      </c>
      <c r="K100" s="70">
        <v>4.2998291437510293E-2</v>
      </c>
    </row>
    <row r="101" spans="1:11">
      <c r="A101" s="6" t="s">
        <v>215</v>
      </c>
      <c r="B101" s="31">
        <v>0.82916666666666661</v>
      </c>
      <c r="C101" s="31" t="s">
        <v>220</v>
      </c>
      <c r="D101" s="71">
        <v>13.345787994956559</v>
      </c>
      <c r="E101" s="71">
        <v>18.673677296093171</v>
      </c>
      <c r="F101" s="71">
        <v>0.15600357636219667</v>
      </c>
      <c r="G101" s="4">
        <v>-930</v>
      </c>
      <c r="H101" s="4">
        <v>-1556</v>
      </c>
      <c r="I101" s="5">
        <v>1.2644570000000002</v>
      </c>
      <c r="J101" s="58">
        <v>674100407.66529489</v>
      </c>
      <c r="K101" s="70">
        <v>4.4232715542583075E-2</v>
      </c>
    </row>
    <row r="102" spans="1:11">
      <c r="A102" s="6" t="s">
        <v>216</v>
      </c>
      <c r="B102" s="31">
        <v>0.83124999999999993</v>
      </c>
      <c r="C102" s="31" t="s">
        <v>220</v>
      </c>
      <c r="D102" s="71">
        <v>13.959072805797224</v>
      </c>
      <c r="E102" s="71">
        <v>18.786680121969965</v>
      </c>
      <c r="F102" s="71">
        <v>0.1524712881942428</v>
      </c>
      <c r="G102" s="4">
        <v>-900</v>
      </c>
      <c r="H102" s="4">
        <v>-1556</v>
      </c>
      <c r="I102" s="5">
        <v>1.264157</v>
      </c>
      <c r="J102" s="58">
        <v>673806285.80376995</v>
      </c>
      <c r="K102" s="70">
        <v>5.255038396172744E-2</v>
      </c>
    </row>
    <row r="103" spans="1:11">
      <c r="A103" s="6" t="s">
        <v>217</v>
      </c>
      <c r="B103" s="31">
        <v>0.83333333333333337</v>
      </c>
      <c r="C103" s="31" t="s">
        <v>220</v>
      </c>
      <c r="D103" s="71">
        <v>13.740762270187501</v>
      </c>
      <c r="E103" s="71">
        <v>18.901008658989635</v>
      </c>
      <c r="F103" s="71">
        <v>0.1414394103308754</v>
      </c>
      <c r="G103" s="4">
        <v>-870</v>
      </c>
      <c r="H103" s="4">
        <v>-1556</v>
      </c>
      <c r="I103" s="5">
        <v>1.2621290000000001</v>
      </c>
      <c r="J103" s="58">
        <v>672471546.84568596</v>
      </c>
      <c r="K103" s="70">
        <v>4.094589677054284E-2</v>
      </c>
    </row>
    <row r="104" spans="1:11">
      <c r="A104" s="34" t="s">
        <v>218</v>
      </c>
      <c r="B104" s="35">
        <v>0.8354166666666667</v>
      </c>
      <c r="C104" s="35" t="s">
        <v>220</v>
      </c>
      <c r="D104" s="75">
        <v>13.449423477470912</v>
      </c>
      <c r="E104" s="75">
        <v>18.595542171475429</v>
      </c>
      <c r="F104" s="75">
        <v>0.1059409115738856</v>
      </c>
      <c r="G104" s="67">
        <v>-840</v>
      </c>
      <c r="H104" s="67">
        <v>-1556</v>
      </c>
      <c r="I104" s="68">
        <v>1.2622040000000001</v>
      </c>
      <c r="J104" s="69">
        <v>671138686.03426528</v>
      </c>
      <c r="K104" s="86">
        <v>3.5655990467704339E-2</v>
      </c>
    </row>
    <row r="106" spans="1:11">
      <c r="A106" s="6" t="s">
        <v>237</v>
      </c>
    </row>
  </sheetData>
  <sortState xmlns:xlrd2="http://schemas.microsoft.com/office/spreadsheetml/2017/richdata2" ref="A7:K82">
    <sortCondition ref="H7:H8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59AF-9AEB-4524-98F6-8D0C2C7597A9}">
  <dimension ref="A1:AB73"/>
  <sheetViews>
    <sheetView zoomScaleNormal="100" workbookViewId="0">
      <selection activeCell="O47" sqref="O47"/>
    </sheetView>
  </sheetViews>
  <sheetFormatPr baseColWidth="10" defaultColWidth="28.109375" defaultRowHeight="13.2"/>
  <cols>
    <col min="1" max="1" width="28.109375" style="6"/>
    <col min="2" max="2" width="13.6640625" style="24" customWidth="1"/>
    <col min="3" max="3" width="19.44140625" style="6" customWidth="1"/>
    <col min="4" max="5" width="6.109375" style="4" bestFit="1" customWidth="1"/>
    <col min="6" max="6" width="7.109375" style="5" bestFit="1" customWidth="1"/>
    <col min="7" max="7" width="10.109375" style="58" bestFit="1" customWidth="1"/>
    <col min="8" max="8" width="7.44140625" style="5" bestFit="1" customWidth="1"/>
    <col min="9" max="9" width="10.109375" style="58" bestFit="1" customWidth="1"/>
    <col min="10" max="10" width="7.44140625" style="5" bestFit="1" customWidth="1"/>
    <col min="11" max="11" width="10.44140625" style="5" bestFit="1" customWidth="1"/>
    <col min="12" max="12" width="13.6640625" style="5" bestFit="1" customWidth="1"/>
    <col min="13" max="13" width="10" style="5" bestFit="1" customWidth="1"/>
    <col min="14" max="14" width="13.6640625" style="5" bestFit="1" customWidth="1"/>
    <col min="15" max="15" width="13.77734375" style="5" bestFit="1" customWidth="1"/>
    <col min="16" max="16" width="13.6640625" style="5" bestFit="1" customWidth="1"/>
    <col min="17" max="17" width="9.44140625" style="5" bestFit="1" customWidth="1"/>
    <col min="18" max="18" width="13.6640625" style="5" bestFit="1" customWidth="1"/>
    <col min="19" max="19" width="9.44140625" style="5" bestFit="1" customWidth="1"/>
    <col min="20" max="20" width="13.6640625" style="5" bestFit="1" customWidth="1"/>
    <col min="21" max="21" width="9.6640625" style="5" bestFit="1" customWidth="1"/>
    <col min="22" max="22" width="13.6640625" style="5" bestFit="1" customWidth="1"/>
    <col min="23" max="23" width="6.33203125" style="15" customWidth="1"/>
    <col min="24" max="24" width="9.77734375" style="15" bestFit="1" customWidth="1"/>
    <col min="25" max="25" width="9.6640625" style="15" customWidth="1"/>
    <col min="26" max="26" width="10.109375" style="15" bestFit="1" customWidth="1"/>
    <col min="27" max="27" width="5.44140625" style="14" customWidth="1"/>
    <col min="28" max="28" width="10.6640625" style="15" bestFit="1" customWidth="1"/>
    <col min="29" max="16384" width="28.109375" style="1"/>
  </cols>
  <sheetData>
    <row r="1" spans="1:28" ht="15.6">
      <c r="A1" s="6" t="s">
        <v>244</v>
      </c>
    </row>
    <row r="2" spans="1:28">
      <c r="AA2" s="22"/>
      <c r="AB2" s="23"/>
    </row>
    <row r="3" spans="1:28" s="3" customFormat="1" ht="15.6">
      <c r="A3" s="25" t="s">
        <v>0</v>
      </c>
      <c r="B3" s="26" t="s">
        <v>1</v>
      </c>
      <c r="C3" s="25" t="s">
        <v>233</v>
      </c>
      <c r="D3" s="59" t="s">
        <v>3</v>
      </c>
      <c r="E3" s="59" t="s">
        <v>4</v>
      </c>
      <c r="F3" s="60" t="s">
        <v>5</v>
      </c>
      <c r="G3" s="61" t="s">
        <v>195</v>
      </c>
      <c r="H3" s="60" t="s">
        <v>6</v>
      </c>
      <c r="I3" s="61" t="s">
        <v>238</v>
      </c>
      <c r="J3" s="60" t="s">
        <v>6</v>
      </c>
      <c r="K3" s="60" t="s">
        <v>192</v>
      </c>
      <c r="L3" s="60" t="s">
        <v>2</v>
      </c>
      <c r="M3" s="60" t="s">
        <v>239</v>
      </c>
      <c r="N3" s="60" t="s">
        <v>2</v>
      </c>
      <c r="O3" s="60" t="s">
        <v>240</v>
      </c>
      <c r="P3" s="60" t="s">
        <v>2</v>
      </c>
      <c r="Q3" s="59" t="s">
        <v>192</v>
      </c>
      <c r="R3" s="62" t="s">
        <v>2</v>
      </c>
      <c r="S3" s="59" t="s">
        <v>239</v>
      </c>
      <c r="T3" s="62" t="s">
        <v>2</v>
      </c>
      <c r="U3" s="60" t="s">
        <v>240</v>
      </c>
      <c r="V3" s="62" t="s">
        <v>2</v>
      </c>
      <c r="W3" s="51"/>
      <c r="X3" s="17"/>
      <c r="Y3" s="17"/>
      <c r="Z3" s="17"/>
      <c r="AA3" s="20"/>
      <c r="AB3" s="21"/>
    </row>
    <row r="4" spans="1:28" s="3" customFormat="1">
      <c r="A4" s="27"/>
      <c r="B4" s="28"/>
      <c r="C4" s="27"/>
      <c r="D4" s="63"/>
      <c r="E4" s="63"/>
      <c r="F4" s="64"/>
      <c r="G4" s="65"/>
      <c r="H4" s="64"/>
      <c r="I4" s="65"/>
      <c r="J4" s="64"/>
      <c r="K4" s="64" t="s">
        <v>194</v>
      </c>
      <c r="L4" s="64"/>
      <c r="M4" s="64" t="s">
        <v>194</v>
      </c>
      <c r="N4" s="64"/>
      <c r="O4" s="64" t="s">
        <v>193</v>
      </c>
      <c r="P4" s="64"/>
      <c r="Q4" s="66" t="s">
        <v>193</v>
      </c>
      <c r="R4" s="66"/>
      <c r="S4" s="66" t="s">
        <v>193</v>
      </c>
      <c r="T4" s="66"/>
      <c r="U4" s="66" t="s">
        <v>193</v>
      </c>
      <c r="V4" s="66"/>
      <c r="W4" s="52"/>
      <c r="X4" s="19"/>
      <c r="Y4" s="19"/>
      <c r="Z4" s="19"/>
      <c r="AA4" s="18"/>
      <c r="AB4" s="19"/>
    </row>
    <row r="6" spans="1:28">
      <c r="A6" s="6" t="s">
        <v>83</v>
      </c>
      <c r="B6" s="24">
        <v>0.54513888888888895</v>
      </c>
      <c r="C6" s="6" t="s">
        <v>191</v>
      </c>
      <c r="D6" s="4">
        <v>1108</v>
      </c>
      <c r="E6" s="4">
        <v>400</v>
      </c>
      <c r="F6" s="5">
        <v>5.16</v>
      </c>
      <c r="G6" s="58">
        <v>3390000000</v>
      </c>
      <c r="H6" s="5">
        <v>0.06</v>
      </c>
      <c r="I6" s="58">
        <v>1300000</v>
      </c>
      <c r="J6" s="5">
        <v>0.06</v>
      </c>
      <c r="K6" s="5">
        <v>6.85</v>
      </c>
      <c r="L6" s="5">
        <v>0.05</v>
      </c>
      <c r="M6" s="5">
        <v>2.88</v>
      </c>
      <c r="N6" s="5">
        <v>0.15</v>
      </c>
      <c r="O6" s="5">
        <v>2.9061222520329721E-2</v>
      </c>
      <c r="P6" s="5">
        <v>0.15</v>
      </c>
    </row>
    <row r="7" spans="1:28">
      <c r="A7" s="6" t="s">
        <v>84</v>
      </c>
      <c r="B7" s="24">
        <v>0.54791666666666672</v>
      </c>
      <c r="C7" s="6" t="s">
        <v>191</v>
      </c>
      <c r="D7" s="4">
        <v>1107</v>
      </c>
      <c r="E7" s="4">
        <v>330</v>
      </c>
      <c r="F7" s="5">
        <v>5.16</v>
      </c>
      <c r="G7" s="58">
        <v>3380000000</v>
      </c>
      <c r="H7" s="5">
        <v>0.08</v>
      </c>
      <c r="I7" s="58">
        <v>1300000</v>
      </c>
      <c r="J7" s="5">
        <v>7.0000000000000007E-2</v>
      </c>
      <c r="K7" s="5">
        <v>6.99</v>
      </c>
      <c r="L7" s="5">
        <v>0.04</v>
      </c>
      <c r="M7" s="5">
        <v>2.72</v>
      </c>
      <c r="N7" s="5">
        <v>0.15</v>
      </c>
      <c r="O7" s="5">
        <v>-0.20425680845343575</v>
      </c>
      <c r="P7" s="5">
        <v>0.15</v>
      </c>
    </row>
    <row r="8" spans="1:28">
      <c r="A8" s="6" t="s">
        <v>85</v>
      </c>
      <c r="B8" s="24">
        <v>0.55138888888888882</v>
      </c>
      <c r="C8" s="6" t="s">
        <v>191</v>
      </c>
      <c r="D8" s="4">
        <v>694</v>
      </c>
      <c r="E8" s="4">
        <v>-3726</v>
      </c>
      <c r="F8" s="5">
        <v>5.14</v>
      </c>
      <c r="G8" s="58">
        <v>3370000000</v>
      </c>
      <c r="H8" s="5">
        <v>0.06</v>
      </c>
      <c r="I8" s="58">
        <v>1290000</v>
      </c>
      <c r="J8" s="5">
        <v>0.06</v>
      </c>
      <c r="K8" s="5">
        <v>8.02</v>
      </c>
      <c r="L8" s="5">
        <v>0.04</v>
      </c>
      <c r="M8" s="5">
        <v>3.52</v>
      </c>
      <c r="N8" s="5">
        <v>0.12</v>
      </c>
      <c r="O8" s="5">
        <v>5.5229455977470643E-2</v>
      </c>
      <c r="P8" s="5">
        <v>0.12</v>
      </c>
    </row>
    <row r="9" spans="1:28">
      <c r="A9" s="6" t="s">
        <v>86</v>
      </c>
      <c r="B9" s="24">
        <v>0.5541666666666667</v>
      </c>
      <c r="C9" s="6" t="s">
        <v>191</v>
      </c>
      <c r="D9" s="4">
        <v>655</v>
      </c>
      <c r="E9" s="4">
        <v>-3788</v>
      </c>
      <c r="F9" s="5">
        <v>5.15</v>
      </c>
      <c r="G9" s="58">
        <v>3350000000</v>
      </c>
      <c r="H9" s="5">
        <v>0.06</v>
      </c>
      <c r="I9" s="58">
        <v>1280000</v>
      </c>
      <c r="J9" s="5">
        <v>0.06</v>
      </c>
      <c r="K9" s="5">
        <v>7.88</v>
      </c>
      <c r="L9" s="5">
        <v>0.04</v>
      </c>
      <c r="M9" s="5">
        <v>3.42</v>
      </c>
      <c r="N9" s="5">
        <v>0.17</v>
      </c>
      <c r="O9" s="5">
        <v>2.8691880272242898E-2</v>
      </c>
      <c r="P9" s="5">
        <v>0.17</v>
      </c>
    </row>
    <row r="10" spans="1:28">
      <c r="A10" s="6" t="s">
        <v>87</v>
      </c>
      <c r="B10" s="24">
        <v>0.55694444444444446</v>
      </c>
      <c r="C10" s="6" t="s">
        <v>191</v>
      </c>
      <c r="D10" s="4">
        <v>669</v>
      </c>
      <c r="E10" s="4">
        <v>-3622</v>
      </c>
      <c r="F10" s="5">
        <v>5.14</v>
      </c>
      <c r="G10" s="58">
        <v>3350000000</v>
      </c>
      <c r="H10" s="5">
        <v>0.06</v>
      </c>
      <c r="I10" s="58">
        <v>1290000</v>
      </c>
      <c r="J10" s="5">
        <v>0.06</v>
      </c>
      <c r="K10" s="5">
        <v>8.06</v>
      </c>
      <c r="L10" s="5">
        <v>0.06</v>
      </c>
      <c r="M10" s="5">
        <v>3.07</v>
      </c>
      <c r="N10" s="5">
        <v>0.15</v>
      </c>
      <c r="O10" s="5">
        <v>-0.41523595469526153</v>
      </c>
      <c r="P10" s="5">
        <v>0.15</v>
      </c>
    </row>
    <row r="11" spans="1:28">
      <c r="A11" s="6" t="s">
        <v>88</v>
      </c>
      <c r="B11" s="24">
        <v>0.58958333333333335</v>
      </c>
      <c r="C11" s="6" t="s">
        <v>191</v>
      </c>
      <c r="D11" s="4">
        <v>1831</v>
      </c>
      <c r="E11" s="4">
        <v>-3795</v>
      </c>
      <c r="F11" s="5">
        <v>5.0599999999999996</v>
      </c>
      <c r="G11" s="58">
        <v>3270000000</v>
      </c>
      <c r="H11" s="5">
        <v>0.05</v>
      </c>
      <c r="I11" s="58">
        <v>1260000</v>
      </c>
      <c r="J11" s="5">
        <v>0.05</v>
      </c>
      <c r="K11" s="5">
        <v>7.25</v>
      </c>
      <c r="L11" s="5">
        <v>0.05</v>
      </c>
      <c r="M11" s="5">
        <v>3.03</v>
      </c>
      <c r="N11" s="5">
        <v>0.2</v>
      </c>
      <c r="O11" s="5">
        <v>-3.0771497636163048E-2</v>
      </c>
      <c r="P11" s="5">
        <v>0.2</v>
      </c>
    </row>
    <row r="12" spans="1:28">
      <c r="A12" s="6" t="s">
        <v>89</v>
      </c>
      <c r="B12" s="24">
        <v>0.59166666666666667</v>
      </c>
      <c r="C12" s="6" t="s">
        <v>191</v>
      </c>
      <c r="D12" s="4">
        <v>1866</v>
      </c>
      <c r="E12" s="4">
        <v>-3795</v>
      </c>
      <c r="F12" s="5">
        <v>5.05</v>
      </c>
      <c r="G12" s="58">
        <v>3270000000</v>
      </c>
      <c r="H12" s="5">
        <v>0.05</v>
      </c>
      <c r="I12" s="58">
        <v>1260000</v>
      </c>
      <c r="J12" s="5">
        <v>0.05</v>
      </c>
      <c r="K12" s="5">
        <v>7.19</v>
      </c>
      <c r="L12" s="5">
        <v>0.05</v>
      </c>
      <c r="M12" s="5">
        <v>2.89</v>
      </c>
      <c r="N12" s="5">
        <v>0.15</v>
      </c>
      <c r="O12" s="5">
        <v>-0.13921405338306592</v>
      </c>
      <c r="P12" s="5">
        <v>0.15</v>
      </c>
    </row>
    <row r="13" spans="1:28">
      <c r="A13" s="6" t="s">
        <v>90</v>
      </c>
      <c r="B13" s="24">
        <v>0.59444444444444444</v>
      </c>
      <c r="C13" s="6" t="s">
        <v>191</v>
      </c>
      <c r="D13" s="4">
        <v>1901</v>
      </c>
      <c r="E13" s="4">
        <v>-3795</v>
      </c>
      <c r="F13" s="5">
        <v>5.04</v>
      </c>
      <c r="G13" s="58">
        <v>3260000000</v>
      </c>
      <c r="H13" s="5">
        <v>7.0000000000000007E-2</v>
      </c>
      <c r="I13" s="58">
        <v>1250000</v>
      </c>
      <c r="J13" s="5">
        <v>0.06</v>
      </c>
      <c r="K13" s="5">
        <v>6.95</v>
      </c>
      <c r="L13" s="5">
        <v>0.04</v>
      </c>
      <c r="M13" s="5">
        <v>3.01</v>
      </c>
      <c r="N13" s="5">
        <v>0.12</v>
      </c>
      <c r="O13" s="5">
        <v>0.1065279211675314</v>
      </c>
      <c r="P13" s="5">
        <v>0.12</v>
      </c>
    </row>
    <row r="14" spans="1:28">
      <c r="A14" s="6" t="s">
        <v>91</v>
      </c>
      <c r="B14" s="24">
        <v>0.59791666666666665</v>
      </c>
      <c r="C14" s="6" t="s">
        <v>191</v>
      </c>
      <c r="D14" s="4">
        <v>2308</v>
      </c>
      <c r="E14" s="4">
        <v>-2003</v>
      </c>
      <c r="F14" s="5">
        <v>5.03</v>
      </c>
      <c r="G14" s="58">
        <v>3270000000</v>
      </c>
      <c r="H14" s="5">
        <v>0.05</v>
      </c>
      <c r="I14" s="58">
        <v>1250000</v>
      </c>
      <c r="J14" s="5">
        <v>0.05</v>
      </c>
      <c r="K14" s="5">
        <v>4.71</v>
      </c>
      <c r="L14" s="5">
        <v>0.04</v>
      </c>
      <c r="M14" s="5">
        <v>1.67</v>
      </c>
      <c r="N14" s="5">
        <v>0.17</v>
      </c>
      <c r="O14" s="5">
        <v>-5.7434780905690541E-2</v>
      </c>
      <c r="P14" s="5">
        <v>0.17</v>
      </c>
    </row>
    <row r="15" spans="1:28">
      <c r="A15" s="6" t="s">
        <v>92</v>
      </c>
      <c r="B15" s="24">
        <v>0.60069444444444442</v>
      </c>
      <c r="C15" s="6" t="s">
        <v>191</v>
      </c>
      <c r="D15" s="4">
        <v>2343</v>
      </c>
      <c r="E15" s="4">
        <v>-2003</v>
      </c>
      <c r="F15" s="5">
        <v>5.01</v>
      </c>
      <c r="G15" s="58">
        <v>3270000000</v>
      </c>
      <c r="H15" s="5">
        <v>7.0000000000000007E-2</v>
      </c>
      <c r="I15" s="58">
        <v>1260000</v>
      </c>
      <c r="J15" s="5">
        <v>7.0000000000000007E-2</v>
      </c>
      <c r="K15" s="5">
        <v>4.97</v>
      </c>
      <c r="L15" s="5">
        <v>0.06</v>
      </c>
      <c r="M15" s="5">
        <v>1.93</v>
      </c>
      <c r="N15" s="5">
        <v>0.17</v>
      </c>
      <c r="O15" s="5">
        <v>6.6053152453657837E-2</v>
      </c>
      <c r="P15" s="5">
        <v>0.17</v>
      </c>
    </row>
    <row r="16" spans="1:28">
      <c r="A16" s="6" t="s">
        <v>93</v>
      </c>
      <c r="B16" s="24">
        <v>0.60277777777777775</v>
      </c>
      <c r="C16" s="6" t="s">
        <v>191</v>
      </c>
      <c r="D16" s="4">
        <v>2378</v>
      </c>
      <c r="E16" s="4">
        <v>-2038</v>
      </c>
      <c r="F16" s="5">
        <v>5.0199999999999996</v>
      </c>
      <c r="G16" s="58">
        <v>3260000000</v>
      </c>
      <c r="H16" s="5">
        <v>7.0000000000000007E-2</v>
      </c>
      <c r="I16" s="58">
        <v>1250000</v>
      </c>
      <c r="J16" s="5">
        <v>7.0000000000000007E-2</v>
      </c>
      <c r="K16" s="5">
        <v>5.18</v>
      </c>
      <c r="L16" s="5">
        <v>0.04</v>
      </c>
      <c r="M16" s="5">
        <v>1.96</v>
      </c>
      <c r="N16" s="5">
        <v>0.14000000000000001</v>
      </c>
      <c r="O16" s="5">
        <v>-1.4259005357754262E-2</v>
      </c>
      <c r="P16" s="5">
        <v>0.14000000000000001</v>
      </c>
    </row>
    <row r="17" spans="1:16">
      <c r="A17" s="6" t="s">
        <v>94</v>
      </c>
      <c r="B17" s="24">
        <v>0.60555555555555551</v>
      </c>
      <c r="C17" s="6" t="s">
        <v>191</v>
      </c>
      <c r="D17" s="4">
        <v>3592</v>
      </c>
      <c r="E17" s="4">
        <v>-3090</v>
      </c>
      <c r="F17" s="5">
        <v>5.0199999999999996</v>
      </c>
      <c r="G17" s="58">
        <v>3200000000</v>
      </c>
      <c r="H17" s="5">
        <v>7.0000000000000007E-2</v>
      </c>
      <c r="I17" s="58">
        <v>1230000</v>
      </c>
      <c r="J17" s="5">
        <v>0.08</v>
      </c>
      <c r="K17" s="5">
        <v>9.48</v>
      </c>
      <c r="L17" s="5">
        <v>0.05</v>
      </c>
      <c r="M17" s="5">
        <v>4.04</v>
      </c>
      <c r="N17" s="5">
        <v>0.14000000000000001</v>
      </c>
      <c r="O17" s="5">
        <v>-0.18977672238694865</v>
      </c>
      <c r="P17" s="5">
        <v>0.15</v>
      </c>
    </row>
    <row r="18" spans="1:16">
      <c r="A18" s="6" t="s">
        <v>95</v>
      </c>
      <c r="B18" s="24">
        <v>0.60833333333333328</v>
      </c>
      <c r="C18" s="6" t="s">
        <v>191</v>
      </c>
      <c r="D18" s="4">
        <v>3628</v>
      </c>
      <c r="E18" s="4">
        <v>-3082</v>
      </c>
      <c r="F18" s="5">
        <v>5.0199999999999996</v>
      </c>
      <c r="G18" s="58">
        <v>3190000000</v>
      </c>
      <c r="H18" s="5">
        <v>0.06</v>
      </c>
      <c r="I18" s="58">
        <v>1230000</v>
      </c>
      <c r="J18" s="5">
        <v>0.06</v>
      </c>
      <c r="K18" s="5">
        <v>9.2799999999999994</v>
      </c>
      <c r="L18" s="5">
        <v>0.05</v>
      </c>
      <c r="M18" s="5">
        <v>4.17</v>
      </c>
      <c r="N18" s="5">
        <v>0.16</v>
      </c>
      <c r="O18" s="5">
        <v>4.4596756434897245E-2</v>
      </c>
      <c r="P18" s="5">
        <v>0.16</v>
      </c>
    </row>
    <row r="19" spans="1:16">
      <c r="A19" s="6" t="s">
        <v>96</v>
      </c>
      <c r="B19" s="24">
        <v>0.61249999999999993</v>
      </c>
      <c r="C19" s="6" t="s">
        <v>191</v>
      </c>
      <c r="D19" s="4">
        <v>3629</v>
      </c>
      <c r="E19" s="4">
        <v>-3167</v>
      </c>
      <c r="F19" s="5">
        <v>5.0199999999999996</v>
      </c>
      <c r="G19" s="58">
        <v>3200000000</v>
      </c>
      <c r="H19" s="5">
        <v>0.05</v>
      </c>
      <c r="I19" s="58">
        <v>1230000</v>
      </c>
      <c r="J19" s="5">
        <v>0.05</v>
      </c>
      <c r="K19" s="5">
        <v>9.57</v>
      </c>
      <c r="L19" s="5">
        <v>0.04</v>
      </c>
      <c r="M19" s="5">
        <v>4.42</v>
      </c>
      <c r="N19" s="5">
        <v>0.15</v>
      </c>
      <c r="O19" s="5">
        <v>0.14238769468098411</v>
      </c>
      <c r="P19" s="5">
        <v>0.15</v>
      </c>
    </row>
    <row r="20" spans="1:16">
      <c r="A20" s="6" t="s">
        <v>97</v>
      </c>
      <c r="B20" s="24">
        <v>0.62013888888888891</v>
      </c>
      <c r="C20" s="6" t="s">
        <v>191</v>
      </c>
      <c r="D20" s="4">
        <v>1609</v>
      </c>
      <c r="E20" s="4">
        <v>1707</v>
      </c>
      <c r="F20" s="5">
        <v>4.99</v>
      </c>
      <c r="G20" s="58">
        <v>3200000000</v>
      </c>
      <c r="H20" s="5">
        <v>0.06</v>
      </c>
      <c r="I20" s="58">
        <v>1230000</v>
      </c>
      <c r="J20" s="5">
        <v>0.06</v>
      </c>
      <c r="K20" s="5">
        <v>6.66</v>
      </c>
      <c r="L20" s="5">
        <v>0.04</v>
      </c>
      <c r="M20" s="5">
        <v>2.83</v>
      </c>
      <c r="N20" s="5">
        <v>0.14000000000000001</v>
      </c>
      <c r="O20" s="5">
        <v>7.8740210693910129E-2</v>
      </c>
      <c r="P20" s="5">
        <v>0.14000000000000001</v>
      </c>
    </row>
    <row r="21" spans="1:16">
      <c r="A21" s="6" t="s">
        <v>98</v>
      </c>
      <c r="B21" s="24">
        <v>0.62291666666666667</v>
      </c>
      <c r="C21" s="6" t="s">
        <v>191</v>
      </c>
      <c r="D21" s="4">
        <v>1640</v>
      </c>
      <c r="E21" s="4">
        <v>1677</v>
      </c>
      <c r="F21" s="5">
        <v>4.9800000000000004</v>
      </c>
      <c r="G21" s="58">
        <v>3170000000</v>
      </c>
      <c r="H21" s="5">
        <v>0.04</v>
      </c>
      <c r="I21" s="58">
        <v>1220000</v>
      </c>
      <c r="J21" s="5">
        <v>0.04</v>
      </c>
      <c r="K21" s="5">
        <v>6.19</v>
      </c>
      <c r="L21" s="5">
        <v>7.0000000000000007E-2</v>
      </c>
      <c r="M21" s="5">
        <v>2.35</v>
      </c>
      <c r="N21" s="5">
        <v>0.18</v>
      </c>
      <c r="O21" s="5">
        <v>-0.15450264819105985</v>
      </c>
      <c r="P21" s="5">
        <v>0.18</v>
      </c>
    </row>
    <row r="22" spans="1:16">
      <c r="A22" s="6" t="s">
        <v>99</v>
      </c>
      <c r="B22" s="24">
        <v>0.62569444444444444</v>
      </c>
      <c r="C22" s="6" t="s">
        <v>191</v>
      </c>
      <c r="D22" s="4">
        <v>1599</v>
      </c>
      <c r="E22" s="4">
        <v>1637</v>
      </c>
      <c r="F22" s="5">
        <v>4.97</v>
      </c>
      <c r="G22" s="58">
        <v>3200000000</v>
      </c>
      <c r="H22" s="5">
        <v>0.05</v>
      </c>
      <c r="I22" s="58">
        <v>1230000</v>
      </c>
      <c r="J22" s="5">
        <v>0.06</v>
      </c>
      <c r="K22" s="5">
        <v>6.56</v>
      </c>
      <c r="L22" s="5">
        <v>0.05</v>
      </c>
      <c r="M22" s="5">
        <v>2.66</v>
      </c>
      <c r="N22" s="5">
        <v>0.1</v>
      </c>
      <c r="O22" s="5">
        <v>-3.8715993877406873E-2</v>
      </c>
      <c r="P22" s="5">
        <v>0.11</v>
      </c>
    </row>
    <row r="23" spans="1:16">
      <c r="A23" s="6" t="s">
        <v>100</v>
      </c>
      <c r="B23" s="24">
        <v>0.62847222222222221</v>
      </c>
      <c r="C23" s="6" t="s">
        <v>191</v>
      </c>
      <c r="D23" s="4">
        <v>1055</v>
      </c>
      <c r="E23" s="4">
        <v>2531</v>
      </c>
      <c r="F23" s="5">
        <v>4.97</v>
      </c>
      <c r="G23" s="58">
        <v>3250000000</v>
      </c>
      <c r="H23" s="5">
        <v>0.06</v>
      </c>
      <c r="I23" s="58">
        <v>1250000</v>
      </c>
      <c r="J23" s="5">
        <v>0.05</v>
      </c>
      <c r="K23" s="5">
        <v>3.17</v>
      </c>
      <c r="L23" s="5">
        <v>0.05</v>
      </c>
      <c r="M23" s="5">
        <v>0.9</v>
      </c>
      <c r="N23" s="5">
        <v>0.15</v>
      </c>
      <c r="O23" s="5">
        <v>-1.8217973225514328E-2</v>
      </c>
      <c r="P23" s="5">
        <v>0.15</v>
      </c>
    </row>
    <row r="24" spans="1:16">
      <c r="A24" s="6" t="s">
        <v>101</v>
      </c>
      <c r="B24" s="24">
        <v>0.63124999999999998</v>
      </c>
      <c r="C24" s="6" t="s">
        <v>191</v>
      </c>
      <c r="D24" s="4">
        <v>1081</v>
      </c>
      <c r="E24" s="4">
        <v>2422</v>
      </c>
      <c r="F24" s="5">
        <v>4.97</v>
      </c>
      <c r="G24" s="58">
        <v>3170000000</v>
      </c>
      <c r="H24" s="5">
        <v>0.04</v>
      </c>
      <c r="I24" s="58">
        <v>1210000</v>
      </c>
      <c r="J24" s="5">
        <v>0.05</v>
      </c>
      <c r="K24" s="5">
        <v>2.7</v>
      </c>
      <c r="L24" s="5">
        <v>0.05</v>
      </c>
      <c r="M24" s="5">
        <v>0.59</v>
      </c>
      <c r="N24" s="5">
        <v>0.14000000000000001</v>
      </c>
      <c r="O24" s="5">
        <v>-8.1238346625291502E-2</v>
      </c>
      <c r="P24" s="5">
        <v>0.14000000000000001</v>
      </c>
    </row>
    <row r="25" spans="1:16">
      <c r="A25" s="6" t="s">
        <v>102</v>
      </c>
      <c r="B25" s="24">
        <v>0.6333333333333333</v>
      </c>
      <c r="C25" s="6" t="s">
        <v>191</v>
      </c>
      <c r="D25" s="4">
        <v>1047</v>
      </c>
      <c r="E25" s="4">
        <v>2384</v>
      </c>
      <c r="F25" s="5">
        <v>4.97</v>
      </c>
      <c r="G25" s="58">
        <v>3230000000</v>
      </c>
      <c r="H25" s="5">
        <v>0.05</v>
      </c>
      <c r="I25" s="58">
        <v>1240000</v>
      </c>
      <c r="J25" s="5">
        <v>0.05</v>
      </c>
      <c r="K25" s="5">
        <v>3.33</v>
      </c>
      <c r="L25" s="5">
        <v>0.05</v>
      </c>
      <c r="M25" s="5">
        <v>1.05</v>
      </c>
      <c r="N25" s="5">
        <v>0.12</v>
      </c>
      <c r="O25" s="5">
        <v>4.7760934088863394E-2</v>
      </c>
      <c r="P25" s="5">
        <v>0.12</v>
      </c>
    </row>
    <row r="26" spans="1:16">
      <c r="A26" s="6" t="s">
        <v>103</v>
      </c>
      <c r="B26" s="24">
        <v>0.63611111111111118</v>
      </c>
      <c r="C26" s="6" t="s">
        <v>191</v>
      </c>
      <c r="D26" s="4">
        <v>894</v>
      </c>
      <c r="E26" s="4">
        <v>2491</v>
      </c>
      <c r="F26" s="5">
        <v>4.96</v>
      </c>
      <c r="G26" s="58">
        <v>3220000000</v>
      </c>
      <c r="H26" s="5">
        <v>0.04</v>
      </c>
      <c r="I26" s="58">
        <v>1230000</v>
      </c>
      <c r="J26" s="5">
        <v>0.05</v>
      </c>
      <c r="K26" s="5">
        <v>2.71</v>
      </c>
      <c r="L26" s="5">
        <v>0.05</v>
      </c>
      <c r="M26" s="5">
        <v>0.57999999999999996</v>
      </c>
      <c r="N26" s="5">
        <v>0.15</v>
      </c>
      <c r="O26" s="5">
        <v>-9.6520354397812369E-2</v>
      </c>
      <c r="P26" s="5">
        <v>0.15</v>
      </c>
    </row>
    <row r="27" spans="1:16">
      <c r="A27" s="6" t="s">
        <v>104</v>
      </c>
      <c r="B27" s="24">
        <v>0.66111111111111109</v>
      </c>
      <c r="C27" s="6" t="s">
        <v>191</v>
      </c>
      <c r="D27" s="4">
        <v>334</v>
      </c>
      <c r="E27" s="4">
        <v>-1554</v>
      </c>
      <c r="F27" s="5">
        <v>4.88</v>
      </c>
      <c r="G27" s="58">
        <v>3140000000</v>
      </c>
      <c r="H27" s="5">
        <v>0.04</v>
      </c>
      <c r="I27" s="58">
        <v>1210000</v>
      </c>
      <c r="J27" s="5">
        <v>0.04</v>
      </c>
      <c r="K27" s="5">
        <v>8.43</v>
      </c>
      <c r="L27" s="5">
        <v>0.05</v>
      </c>
      <c r="M27" s="5">
        <v>3.57</v>
      </c>
      <c r="N27" s="5">
        <v>0.15</v>
      </c>
      <c r="O27" s="5">
        <v>-0.10955098316087941</v>
      </c>
      <c r="P27" s="5">
        <v>0.15</v>
      </c>
    </row>
    <row r="28" spans="1:16">
      <c r="A28" s="6" t="s">
        <v>105</v>
      </c>
      <c r="B28" s="24">
        <v>0.66388888888888886</v>
      </c>
      <c r="C28" s="6" t="s">
        <v>191</v>
      </c>
      <c r="D28" s="4">
        <v>365</v>
      </c>
      <c r="E28" s="4">
        <v>-1547</v>
      </c>
      <c r="F28" s="5">
        <v>4.88</v>
      </c>
      <c r="G28" s="58">
        <v>3150000000</v>
      </c>
      <c r="H28" s="5">
        <v>7.0000000000000007E-2</v>
      </c>
      <c r="I28" s="58">
        <v>1210000</v>
      </c>
      <c r="J28" s="5">
        <v>0.08</v>
      </c>
      <c r="K28" s="5">
        <v>8.06</v>
      </c>
      <c r="L28" s="5">
        <v>7.0000000000000007E-2</v>
      </c>
      <c r="M28" s="5">
        <v>3.5</v>
      </c>
      <c r="N28" s="5">
        <v>0.17</v>
      </c>
      <c r="O28" s="5">
        <v>1.4303793269962561E-2</v>
      </c>
      <c r="P28" s="5">
        <v>0.17</v>
      </c>
    </row>
    <row r="29" spans="1:16">
      <c r="A29" s="6" t="s">
        <v>106</v>
      </c>
      <c r="B29" s="24">
        <v>0.66666666666666663</v>
      </c>
      <c r="C29" s="6" t="s">
        <v>191</v>
      </c>
      <c r="D29" s="4">
        <v>389</v>
      </c>
      <c r="E29" s="4">
        <v>-1633</v>
      </c>
      <c r="F29" s="5">
        <v>4.87</v>
      </c>
      <c r="G29" s="58">
        <v>3140000000</v>
      </c>
      <c r="H29" s="5">
        <v>0.05</v>
      </c>
      <c r="I29" s="58">
        <v>1200000</v>
      </c>
      <c r="J29" s="5">
        <v>0.06</v>
      </c>
      <c r="K29" s="5">
        <v>8.5299999999999994</v>
      </c>
      <c r="L29" s="5">
        <v>7.0000000000000007E-2</v>
      </c>
      <c r="M29" s="5">
        <v>3.59</v>
      </c>
      <c r="N29" s="5">
        <v>0.18</v>
      </c>
      <c r="O29" s="5">
        <v>-0.14193428418371301</v>
      </c>
      <c r="P29" s="5">
        <v>0.19</v>
      </c>
    </row>
    <row r="30" spans="1:16">
      <c r="A30" s="6" t="s">
        <v>107</v>
      </c>
      <c r="B30" s="24">
        <v>0.69305555555555554</v>
      </c>
      <c r="C30" s="6" t="s">
        <v>191</v>
      </c>
      <c r="D30" s="4">
        <v>1126</v>
      </c>
      <c r="E30" s="4">
        <v>-938</v>
      </c>
      <c r="F30" s="5">
        <v>4.82</v>
      </c>
      <c r="G30" s="58">
        <v>3130000000</v>
      </c>
      <c r="H30" s="5">
        <v>0.02</v>
      </c>
      <c r="I30" s="58">
        <v>1200000</v>
      </c>
      <c r="J30" s="5">
        <v>0.02</v>
      </c>
      <c r="K30" s="5">
        <v>8.0399999999999991</v>
      </c>
      <c r="L30" s="5">
        <v>0.05</v>
      </c>
      <c r="M30" s="5">
        <v>3.37</v>
      </c>
      <c r="N30" s="5">
        <v>0.16</v>
      </c>
      <c r="O30" s="5">
        <v>-0.10506197566351361</v>
      </c>
      <c r="P30" s="5">
        <v>0.17</v>
      </c>
    </row>
    <row r="31" spans="1:16">
      <c r="A31" s="6" t="s">
        <v>108</v>
      </c>
      <c r="B31" s="24">
        <v>0.6958333333333333</v>
      </c>
      <c r="C31" s="6" t="s">
        <v>191</v>
      </c>
      <c r="D31" s="4">
        <v>1162</v>
      </c>
      <c r="E31" s="4">
        <v>-973</v>
      </c>
      <c r="F31" s="5">
        <v>4.82</v>
      </c>
      <c r="G31" s="58">
        <v>3110000000</v>
      </c>
      <c r="H31" s="5">
        <v>0.04</v>
      </c>
      <c r="I31" s="58">
        <v>1190000</v>
      </c>
      <c r="J31" s="5">
        <v>0.04</v>
      </c>
      <c r="K31" s="5">
        <v>8.01</v>
      </c>
      <c r="L31" s="5">
        <v>0.05</v>
      </c>
      <c r="M31" s="5">
        <v>3.58</v>
      </c>
      <c r="N31" s="5">
        <v>0.11</v>
      </c>
      <c r="O31" s="5">
        <v>0.12038742435907679</v>
      </c>
      <c r="P31" s="5">
        <v>0.12</v>
      </c>
    </row>
    <row r="32" spans="1:16">
      <c r="A32" s="6" t="s">
        <v>109</v>
      </c>
      <c r="B32" s="24">
        <v>0.69791666666666663</v>
      </c>
      <c r="C32" s="6" t="s">
        <v>191</v>
      </c>
      <c r="D32" s="4">
        <v>1162</v>
      </c>
      <c r="E32" s="4">
        <v>-1008</v>
      </c>
      <c r="F32" s="5">
        <v>4.8099999999999996</v>
      </c>
      <c r="G32" s="58">
        <v>3100000000</v>
      </c>
      <c r="H32" s="5">
        <v>0.04</v>
      </c>
      <c r="I32" s="58">
        <v>1190000</v>
      </c>
      <c r="J32" s="5">
        <v>0.04</v>
      </c>
      <c r="K32" s="5">
        <v>8.01</v>
      </c>
      <c r="L32" s="5">
        <v>0.06</v>
      </c>
      <c r="M32" s="5">
        <v>3.55</v>
      </c>
      <c r="N32" s="5">
        <v>0.1</v>
      </c>
      <c r="O32" s="5">
        <v>9.0427896623753057E-2</v>
      </c>
      <c r="P32" s="5">
        <v>0.11</v>
      </c>
    </row>
    <row r="33" spans="1:28">
      <c r="A33" s="6" t="s">
        <v>110</v>
      </c>
      <c r="B33" s="24">
        <v>0.7006944444444444</v>
      </c>
      <c r="C33" s="6" t="s">
        <v>191</v>
      </c>
      <c r="D33" s="4">
        <v>1126</v>
      </c>
      <c r="E33" s="4">
        <v>-1008</v>
      </c>
      <c r="F33" s="5">
        <v>4.8099999999999996</v>
      </c>
      <c r="G33" s="58">
        <v>3130000000</v>
      </c>
      <c r="H33" s="5">
        <v>0.05</v>
      </c>
      <c r="I33" s="58">
        <v>1200000</v>
      </c>
      <c r="J33" s="5">
        <v>0.05</v>
      </c>
      <c r="K33" s="5">
        <v>8.27</v>
      </c>
      <c r="L33" s="5">
        <v>0.06</v>
      </c>
      <c r="M33" s="5">
        <v>3.66</v>
      </c>
      <c r="N33" s="5">
        <v>0.11</v>
      </c>
      <c r="O33" s="5">
        <v>6.4103555912929266E-2</v>
      </c>
      <c r="P33" s="5">
        <v>0.12</v>
      </c>
    </row>
    <row r="34" spans="1:28">
      <c r="A34" s="6" t="s">
        <v>111</v>
      </c>
      <c r="B34" s="24">
        <v>0.7284722222222223</v>
      </c>
      <c r="C34" s="6" t="s">
        <v>191</v>
      </c>
      <c r="D34" s="4">
        <v>726</v>
      </c>
      <c r="E34" s="4">
        <v>-1260</v>
      </c>
      <c r="F34" s="5">
        <v>4.7300000000000004</v>
      </c>
      <c r="G34" s="58">
        <v>3240000000</v>
      </c>
      <c r="H34" s="5">
        <v>0.05</v>
      </c>
      <c r="I34" s="58">
        <v>1250000</v>
      </c>
      <c r="J34" s="5">
        <v>0.05</v>
      </c>
      <c r="K34" s="5">
        <v>7.03</v>
      </c>
      <c r="L34" s="5">
        <v>0.05</v>
      </c>
      <c r="M34" s="5">
        <v>2.75</v>
      </c>
      <c r="N34" s="5">
        <v>0.12</v>
      </c>
      <c r="O34" s="5">
        <v>-0.19524546155116163</v>
      </c>
      <c r="P34" s="5">
        <v>0.12</v>
      </c>
    </row>
    <row r="35" spans="1:28">
      <c r="A35" s="6" t="s">
        <v>112</v>
      </c>
      <c r="B35" s="24">
        <v>0.7319444444444444</v>
      </c>
      <c r="C35" s="6" t="s">
        <v>191</v>
      </c>
      <c r="D35" s="4">
        <v>761</v>
      </c>
      <c r="E35" s="4">
        <v>-1216</v>
      </c>
      <c r="F35" s="5">
        <v>4.72</v>
      </c>
      <c r="G35" s="58">
        <v>3230000000</v>
      </c>
      <c r="H35" s="5">
        <v>0.05</v>
      </c>
      <c r="I35" s="58">
        <v>1240000</v>
      </c>
      <c r="J35" s="5">
        <v>0.05</v>
      </c>
      <c r="K35" s="5">
        <v>6.93</v>
      </c>
      <c r="L35" s="5">
        <v>0.05</v>
      </c>
      <c r="M35" s="5">
        <v>2.92</v>
      </c>
      <c r="N35" s="5">
        <v>0.13</v>
      </c>
      <c r="O35" s="5">
        <v>2.7082788882301756E-2</v>
      </c>
      <c r="P35" s="5">
        <v>0.13</v>
      </c>
    </row>
    <row r="36" spans="1:28">
      <c r="A36" s="6" t="s">
        <v>113</v>
      </c>
      <c r="B36" s="24">
        <v>0.73472222222222217</v>
      </c>
      <c r="C36" s="6" t="s">
        <v>191</v>
      </c>
      <c r="D36" s="4">
        <v>763</v>
      </c>
      <c r="E36" s="4">
        <v>-1295</v>
      </c>
      <c r="F36" s="5">
        <v>4.72</v>
      </c>
      <c r="G36" s="58">
        <v>3250000000</v>
      </c>
      <c r="H36" s="5">
        <v>0.04</v>
      </c>
      <c r="I36" s="58">
        <v>1250000</v>
      </c>
      <c r="J36" s="5">
        <v>0.05</v>
      </c>
      <c r="K36" s="5">
        <v>6.99</v>
      </c>
      <c r="L36" s="5">
        <v>0.05</v>
      </c>
      <c r="M36" s="5">
        <v>2.67</v>
      </c>
      <c r="N36" s="5">
        <v>0.17</v>
      </c>
      <c r="O36" s="5">
        <v>-0.25423267924091331</v>
      </c>
      <c r="P36" s="5">
        <v>0.17</v>
      </c>
    </row>
    <row r="37" spans="1:28">
      <c r="A37" s="6" t="s">
        <v>114</v>
      </c>
      <c r="B37" s="24">
        <v>0.7368055555555556</v>
      </c>
      <c r="C37" s="6" t="s">
        <v>191</v>
      </c>
      <c r="D37" s="4">
        <v>792</v>
      </c>
      <c r="E37" s="4">
        <v>-1249</v>
      </c>
      <c r="F37" s="5">
        <v>4.71</v>
      </c>
      <c r="G37" s="58">
        <v>3230000000</v>
      </c>
      <c r="H37" s="5">
        <v>0.06</v>
      </c>
      <c r="I37" s="58">
        <v>1240000</v>
      </c>
      <c r="J37" s="5">
        <v>0.06</v>
      </c>
      <c r="K37" s="5">
        <v>7.01</v>
      </c>
      <c r="L37" s="5">
        <v>0.06</v>
      </c>
      <c r="M37" s="5">
        <v>2.86</v>
      </c>
      <c r="N37" s="5">
        <v>0.14000000000000001</v>
      </c>
      <c r="O37" s="5">
        <v>-7.4824220489182913E-2</v>
      </c>
      <c r="P37" s="5">
        <v>0.14000000000000001</v>
      </c>
    </row>
    <row r="38" spans="1:28" ht="15.6">
      <c r="A38" s="6" t="s">
        <v>115</v>
      </c>
      <c r="B38" s="24">
        <v>0.7402777777777777</v>
      </c>
      <c r="C38" s="6" t="s">
        <v>191</v>
      </c>
      <c r="D38" s="4">
        <v>668</v>
      </c>
      <c r="E38" s="4">
        <v>-1291</v>
      </c>
      <c r="F38" s="5">
        <v>4.7</v>
      </c>
      <c r="G38" s="58">
        <v>3250000000</v>
      </c>
      <c r="H38" s="5">
        <v>0.05</v>
      </c>
      <c r="I38" s="58">
        <v>1250000</v>
      </c>
      <c r="J38" s="5">
        <v>0.05</v>
      </c>
      <c r="K38" s="5">
        <v>6.96</v>
      </c>
      <c r="L38" s="5">
        <v>0.06</v>
      </c>
      <c r="M38" s="5">
        <v>2.75</v>
      </c>
      <c r="N38" s="5">
        <v>0.11</v>
      </c>
      <c r="O38" s="5">
        <v>-0.15854220084484094</v>
      </c>
      <c r="P38" s="5">
        <v>0.11</v>
      </c>
      <c r="X38" s="20" t="s">
        <v>192</v>
      </c>
      <c r="Y38" s="20" t="s">
        <v>239</v>
      </c>
      <c r="Z38" s="21" t="s">
        <v>240</v>
      </c>
      <c r="AA38" s="20" t="s">
        <v>226</v>
      </c>
      <c r="AB38" s="21" t="s">
        <v>241</v>
      </c>
    </row>
    <row r="39" spans="1:28">
      <c r="A39" s="6" t="s">
        <v>116</v>
      </c>
      <c r="B39" s="24">
        <v>0.74305555555555547</v>
      </c>
      <c r="C39" s="6" t="s">
        <v>191</v>
      </c>
      <c r="D39" s="4">
        <v>684</v>
      </c>
      <c r="E39" s="4">
        <v>-1219</v>
      </c>
      <c r="F39" s="5">
        <v>4.71</v>
      </c>
      <c r="G39" s="58">
        <v>3230000000</v>
      </c>
      <c r="H39" s="5">
        <v>0.04</v>
      </c>
      <c r="I39" s="58">
        <v>1240000</v>
      </c>
      <c r="J39" s="5">
        <v>0.04</v>
      </c>
      <c r="K39" s="5">
        <v>6.92</v>
      </c>
      <c r="L39" s="5">
        <v>0.06</v>
      </c>
      <c r="M39" s="5">
        <v>3</v>
      </c>
      <c r="N39" s="5">
        <v>0.11</v>
      </c>
      <c r="O39" s="5">
        <v>0.11226674239987933</v>
      </c>
      <c r="P39" s="5">
        <v>0.11</v>
      </c>
    </row>
    <row r="40" spans="1:28">
      <c r="A40" s="29" t="s">
        <v>117</v>
      </c>
      <c r="B40" s="24">
        <v>0.75069444444444444</v>
      </c>
      <c r="C40" s="6" t="s">
        <v>225</v>
      </c>
      <c r="D40" s="4">
        <v>-716</v>
      </c>
      <c r="E40" s="4">
        <v>-4161</v>
      </c>
      <c r="F40" s="5">
        <v>4.68</v>
      </c>
      <c r="G40" s="58">
        <v>3010000000</v>
      </c>
      <c r="H40" s="5">
        <v>0.04</v>
      </c>
      <c r="I40" s="58">
        <v>1160000</v>
      </c>
      <c r="J40" s="5">
        <v>0.04</v>
      </c>
      <c r="K40" s="5">
        <v>15.79</v>
      </c>
      <c r="L40" s="5">
        <v>0.06</v>
      </c>
      <c r="M40" s="5">
        <v>7</v>
      </c>
      <c r="N40" s="5">
        <v>0.11</v>
      </c>
      <c r="Q40" s="5">
        <v>18.602323313061</v>
      </c>
      <c r="R40" s="5">
        <v>0.06</v>
      </c>
      <c r="S40" s="5">
        <v>9.2446225764191148</v>
      </c>
      <c r="T40" s="5">
        <v>0.11</v>
      </c>
      <c r="U40" s="5">
        <v>-0.52963523665357748</v>
      </c>
      <c r="V40" s="5">
        <v>0.11</v>
      </c>
      <c r="X40" s="15">
        <v>18.520096287286282</v>
      </c>
      <c r="Y40" s="15">
        <v>9.2888181681466619</v>
      </c>
      <c r="Z40" s="15">
        <v>-0.44322300935674974</v>
      </c>
      <c r="AA40" s="14">
        <v>5</v>
      </c>
      <c r="AB40" s="15">
        <v>0.1154685043554852</v>
      </c>
    </row>
    <row r="41" spans="1:28">
      <c r="A41" s="29" t="s">
        <v>118</v>
      </c>
      <c r="B41" s="24">
        <v>0.75347222222222221</v>
      </c>
      <c r="C41" s="6" t="s">
        <v>225</v>
      </c>
      <c r="D41" s="4">
        <v>-716</v>
      </c>
      <c r="E41" s="4">
        <v>-4111</v>
      </c>
      <c r="F41" s="5">
        <v>4.68</v>
      </c>
      <c r="G41" s="58">
        <v>3010000000</v>
      </c>
      <c r="H41" s="5">
        <v>0.05</v>
      </c>
      <c r="I41" s="58">
        <v>1160000</v>
      </c>
      <c r="J41" s="5">
        <v>0.05</v>
      </c>
      <c r="K41" s="5">
        <v>15.71</v>
      </c>
      <c r="L41" s="5">
        <v>0.05</v>
      </c>
      <c r="M41" s="5">
        <v>7.02</v>
      </c>
      <c r="N41" s="5">
        <v>0.09</v>
      </c>
      <c r="Q41" s="5">
        <v>18.522101824500314</v>
      </c>
      <c r="R41" s="5">
        <v>0.05</v>
      </c>
      <c r="S41" s="5">
        <v>9.2647114781210238</v>
      </c>
      <c r="T41" s="5">
        <v>0.09</v>
      </c>
      <c r="U41" s="5">
        <v>-0.46814551052358944</v>
      </c>
      <c r="V41" s="5">
        <v>0.1</v>
      </c>
    </row>
    <row r="42" spans="1:28">
      <c r="A42" s="29" t="s">
        <v>119</v>
      </c>
      <c r="B42" s="24">
        <v>0.75624999999999998</v>
      </c>
      <c r="C42" s="6" t="s">
        <v>225</v>
      </c>
      <c r="D42" s="4">
        <v>-716</v>
      </c>
      <c r="E42" s="4">
        <v>-4061</v>
      </c>
      <c r="F42" s="5">
        <v>4.68</v>
      </c>
      <c r="G42" s="58">
        <v>3010000000</v>
      </c>
      <c r="H42" s="5">
        <v>0.04</v>
      </c>
      <c r="I42" s="58">
        <v>1160000</v>
      </c>
      <c r="J42" s="5">
        <v>0.05</v>
      </c>
      <c r="K42" s="5">
        <v>15.73</v>
      </c>
      <c r="L42" s="5">
        <v>0.04</v>
      </c>
      <c r="M42" s="5">
        <v>6.99</v>
      </c>
      <c r="N42" s="5">
        <v>0.12</v>
      </c>
      <c r="Q42" s="5">
        <v>18.542157196640431</v>
      </c>
      <c r="R42" s="5">
        <v>0.04</v>
      </c>
      <c r="S42" s="5">
        <v>9.2345781258991178</v>
      </c>
      <c r="T42" s="5">
        <v>0.12</v>
      </c>
      <c r="U42" s="5">
        <v>-0.5083992603852483</v>
      </c>
      <c r="V42" s="5">
        <v>0.12</v>
      </c>
    </row>
    <row r="43" spans="1:28">
      <c r="A43" s="29" t="s">
        <v>120</v>
      </c>
      <c r="B43" s="24">
        <v>0.7583333333333333</v>
      </c>
      <c r="C43" s="6" t="s">
        <v>225</v>
      </c>
      <c r="D43" s="4">
        <v>-716</v>
      </c>
      <c r="E43" s="4">
        <v>-4011</v>
      </c>
      <c r="F43" s="5">
        <v>4.68</v>
      </c>
      <c r="G43" s="58">
        <v>3010000000</v>
      </c>
      <c r="H43" s="5">
        <v>0.03</v>
      </c>
      <c r="I43" s="58">
        <v>1160000</v>
      </c>
      <c r="J43" s="5">
        <v>0.04</v>
      </c>
      <c r="K43" s="5">
        <v>15.69</v>
      </c>
      <c r="L43" s="5">
        <v>0.04</v>
      </c>
      <c r="M43" s="5">
        <v>7.01</v>
      </c>
      <c r="N43" s="5">
        <v>0.15</v>
      </c>
      <c r="Q43" s="5">
        <v>18.502046452360197</v>
      </c>
      <c r="R43" s="5">
        <v>0.04</v>
      </c>
      <c r="S43" s="5">
        <v>9.2546670271600462</v>
      </c>
      <c r="T43" s="5">
        <v>0.15</v>
      </c>
      <c r="U43" s="5">
        <v>-0.4677010356180844</v>
      </c>
      <c r="V43" s="5">
        <v>0.15</v>
      </c>
    </row>
    <row r="44" spans="1:28">
      <c r="A44" s="29" t="s">
        <v>121</v>
      </c>
      <c r="B44" s="24">
        <v>0.76111111111111107</v>
      </c>
      <c r="C44" s="6" t="s">
        <v>225</v>
      </c>
      <c r="D44" s="4">
        <v>-716</v>
      </c>
      <c r="E44" s="4">
        <v>-3961</v>
      </c>
      <c r="F44" s="5">
        <v>4.68</v>
      </c>
      <c r="G44" s="58">
        <v>3000000000</v>
      </c>
      <c r="H44" s="5">
        <v>0.05</v>
      </c>
      <c r="I44" s="58">
        <v>1160000</v>
      </c>
      <c r="J44" s="5">
        <v>0.06</v>
      </c>
      <c r="K44" s="5">
        <v>15.62</v>
      </c>
      <c r="L44" s="5">
        <v>0.06</v>
      </c>
      <c r="M44" s="5">
        <v>7.2</v>
      </c>
      <c r="N44" s="5">
        <v>0.12</v>
      </c>
      <c r="Q44" s="5">
        <v>18.431852649869462</v>
      </c>
      <c r="R44" s="5">
        <v>0.06</v>
      </c>
      <c r="S44" s="5">
        <v>9.4455116331340072</v>
      </c>
      <c r="T44" s="5">
        <v>0.12</v>
      </c>
      <c r="U44" s="5">
        <v>-0.24223400360324909</v>
      </c>
      <c r="V44" s="5">
        <v>0.13</v>
      </c>
    </row>
    <row r="45" spans="1:28">
      <c r="A45" s="29" t="s">
        <v>122</v>
      </c>
      <c r="B45" s="24">
        <v>0.76527777777777783</v>
      </c>
      <c r="C45" s="6" t="s">
        <v>225</v>
      </c>
      <c r="D45" s="4">
        <v>-600</v>
      </c>
      <c r="E45" s="4">
        <v>1310</v>
      </c>
      <c r="F45" s="5">
        <v>4.66</v>
      </c>
      <c r="G45" s="58">
        <v>2980000000</v>
      </c>
      <c r="H45" s="5">
        <v>0.04</v>
      </c>
      <c r="I45" s="58">
        <v>1150000</v>
      </c>
      <c r="J45" s="5">
        <v>0.04</v>
      </c>
      <c r="K45" s="5">
        <v>15.32</v>
      </c>
      <c r="L45" s="5">
        <v>0.04</v>
      </c>
      <c r="M45" s="5">
        <v>7.07</v>
      </c>
      <c r="N45" s="5">
        <v>0.16</v>
      </c>
      <c r="Q45" s="5">
        <v>18.131022067767066</v>
      </c>
      <c r="R45" s="5">
        <v>0.04</v>
      </c>
      <c r="S45" s="5">
        <v>9.3149337362350426</v>
      </c>
      <c r="T45" s="5">
        <v>0.16</v>
      </c>
      <c r="U45" s="5">
        <v>-0.21561154946830818</v>
      </c>
      <c r="V45" s="5">
        <v>0.16</v>
      </c>
      <c r="X45" s="15">
        <v>18.229627647456208</v>
      </c>
      <c r="Y45" s="15">
        <v>9.2462966570932004</v>
      </c>
      <c r="Z45" s="15">
        <v>-0.33475254589419795</v>
      </c>
      <c r="AA45" s="14">
        <v>6</v>
      </c>
      <c r="AB45" s="15">
        <v>0.11518704595574425</v>
      </c>
    </row>
    <row r="46" spans="1:28">
      <c r="A46" s="29" t="s">
        <v>123</v>
      </c>
      <c r="B46" s="24">
        <v>0.76736111111111116</v>
      </c>
      <c r="C46" s="6" t="s">
        <v>225</v>
      </c>
      <c r="D46" s="4">
        <v>-600</v>
      </c>
      <c r="E46" s="4">
        <v>1260</v>
      </c>
      <c r="F46" s="5">
        <v>4.6500000000000004</v>
      </c>
      <c r="G46" s="58">
        <v>2980000000</v>
      </c>
      <c r="H46" s="5">
        <v>0.03</v>
      </c>
      <c r="I46" s="58">
        <v>1150000</v>
      </c>
      <c r="J46" s="5">
        <v>0.04</v>
      </c>
      <c r="K46" s="5">
        <v>15.43</v>
      </c>
      <c r="L46" s="5">
        <v>0.06</v>
      </c>
      <c r="M46" s="5">
        <v>7.04</v>
      </c>
      <c r="N46" s="5">
        <v>0.17</v>
      </c>
      <c r="Q46" s="5">
        <v>18.241326614538032</v>
      </c>
      <c r="R46" s="5">
        <v>0.06</v>
      </c>
      <c r="S46" s="5">
        <v>9.284800380704894</v>
      </c>
      <c r="T46" s="5">
        <v>0.17</v>
      </c>
      <c r="U46" s="5">
        <v>-0.30266779267380173</v>
      </c>
      <c r="V46" s="5">
        <v>0.18</v>
      </c>
    </row>
    <row r="47" spans="1:28">
      <c r="A47" s="29" t="s">
        <v>124</v>
      </c>
      <c r="B47" s="24">
        <v>0.77013888888888893</v>
      </c>
      <c r="C47" s="6" t="s">
        <v>225</v>
      </c>
      <c r="D47" s="4">
        <v>-600</v>
      </c>
      <c r="E47" s="4">
        <v>1210</v>
      </c>
      <c r="F47" s="5">
        <v>4.6399999999999997</v>
      </c>
      <c r="G47" s="58">
        <v>2960000000</v>
      </c>
      <c r="H47" s="5">
        <v>0.03</v>
      </c>
      <c r="I47" s="58">
        <v>1140000</v>
      </c>
      <c r="J47" s="5">
        <v>0.03</v>
      </c>
      <c r="K47" s="5">
        <v>15.42</v>
      </c>
      <c r="L47" s="5">
        <v>0.05</v>
      </c>
      <c r="M47" s="5">
        <v>7.02</v>
      </c>
      <c r="N47" s="5">
        <v>0.18</v>
      </c>
      <c r="Q47" s="5">
        <v>18.231298928467865</v>
      </c>
      <c r="R47" s="5">
        <v>0.05</v>
      </c>
      <c r="S47" s="5">
        <v>9.2647114781210238</v>
      </c>
      <c r="T47" s="5">
        <v>0.18</v>
      </c>
      <c r="U47" s="5">
        <v>-0.31737229458912886</v>
      </c>
      <c r="V47" s="5">
        <v>0.18</v>
      </c>
    </row>
    <row r="48" spans="1:28">
      <c r="A48" s="29" t="s">
        <v>125</v>
      </c>
      <c r="B48" s="24">
        <v>0.7729166666666667</v>
      </c>
      <c r="C48" s="6" t="s">
        <v>225</v>
      </c>
      <c r="D48" s="4">
        <v>-600</v>
      </c>
      <c r="E48" s="4">
        <v>1160</v>
      </c>
      <c r="F48" s="5">
        <v>4.63</v>
      </c>
      <c r="G48" s="58">
        <v>2960000000</v>
      </c>
      <c r="H48" s="5">
        <v>0.03</v>
      </c>
      <c r="I48" s="58">
        <v>1140000</v>
      </c>
      <c r="J48" s="5">
        <v>0.03</v>
      </c>
      <c r="K48" s="5">
        <v>15.34</v>
      </c>
      <c r="L48" s="5">
        <v>0.05</v>
      </c>
      <c r="M48" s="5">
        <v>7.07</v>
      </c>
      <c r="N48" s="5">
        <v>0.12</v>
      </c>
      <c r="Q48" s="5">
        <v>18.151077439907183</v>
      </c>
      <c r="R48" s="5">
        <v>0.05</v>
      </c>
      <c r="S48" s="5">
        <v>9.3149337362350426</v>
      </c>
      <c r="T48" s="5">
        <v>0.12</v>
      </c>
      <c r="U48" s="5">
        <v>-0.22601210889264678</v>
      </c>
      <c r="V48" s="5">
        <v>0.13</v>
      </c>
    </row>
    <row r="49" spans="1:28">
      <c r="A49" s="29" t="s">
        <v>126</v>
      </c>
      <c r="B49" s="24">
        <v>0.77500000000000002</v>
      </c>
      <c r="C49" s="6" t="s">
        <v>225</v>
      </c>
      <c r="D49" s="4">
        <v>-600</v>
      </c>
      <c r="E49" s="4">
        <v>1110</v>
      </c>
      <c r="F49" s="5">
        <v>4.63</v>
      </c>
      <c r="G49" s="58">
        <v>2960000000</v>
      </c>
      <c r="H49" s="5">
        <v>0.04</v>
      </c>
      <c r="I49" s="58">
        <v>1140000</v>
      </c>
      <c r="J49" s="5">
        <v>0.05</v>
      </c>
      <c r="K49" s="5">
        <v>15.44</v>
      </c>
      <c r="L49" s="5">
        <v>0.06</v>
      </c>
      <c r="M49" s="5">
        <v>6.89</v>
      </c>
      <c r="N49" s="5">
        <v>0.15</v>
      </c>
      <c r="Q49" s="5">
        <v>18.251354300607979</v>
      </c>
      <c r="R49" s="5">
        <v>0.06</v>
      </c>
      <c r="S49" s="5">
        <v>9.1341336328292222</v>
      </c>
      <c r="T49" s="5">
        <v>0.15</v>
      </c>
      <c r="U49" s="5">
        <v>-0.45715938444678628</v>
      </c>
      <c r="V49" s="5">
        <v>0.16</v>
      </c>
    </row>
    <row r="50" spans="1:28">
      <c r="A50" s="29" t="s">
        <v>127</v>
      </c>
      <c r="B50" s="24">
        <v>0.78263888888888899</v>
      </c>
      <c r="C50" s="6" t="s">
        <v>225</v>
      </c>
      <c r="D50" s="4">
        <v>-635</v>
      </c>
      <c r="E50" s="4">
        <v>-1434</v>
      </c>
      <c r="F50" s="5">
        <v>4.5999999999999996</v>
      </c>
      <c r="G50" s="58">
        <v>2960000000</v>
      </c>
      <c r="H50" s="5">
        <v>0.03</v>
      </c>
      <c r="I50" s="58">
        <v>1140000</v>
      </c>
      <c r="J50" s="5">
        <v>0.02</v>
      </c>
      <c r="K50" s="5">
        <v>15.55</v>
      </c>
      <c r="L50" s="5">
        <v>7.0000000000000007E-2</v>
      </c>
      <c r="M50" s="5">
        <v>6.99</v>
      </c>
      <c r="N50" s="5">
        <v>0.15</v>
      </c>
      <c r="Q50" s="5">
        <v>18.361658847378948</v>
      </c>
      <c r="R50" s="5">
        <v>7.0000000000000007E-2</v>
      </c>
      <c r="S50" s="5">
        <v>9.2345781258991178</v>
      </c>
      <c r="T50" s="5">
        <v>0.15</v>
      </c>
      <c r="U50" s="5">
        <v>-0.41482279603887839</v>
      </c>
      <c r="V50" s="5">
        <v>0.16</v>
      </c>
      <c r="X50" s="15">
        <v>18.470292113138218</v>
      </c>
      <c r="Y50" s="15">
        <v>9.3132596695654204</v>
      </c>
      <c r="Z50" s="15">
        <v>-0.39318617399871564</v>
      </c>
      <c r="AA50" s="14">
        <v>6</v>
      </c>
      <c r="AB50" s="15">
        <v>6.1306241848896853E-2</v>
      </c>
    </row>
    <row r="51" spans="1:28">
      <c r="A51" s="29" t="s">
        <v>128</v>
      </c>
      <c r="B51" s="24">
        <v>0.78472222222222221</v>
      </c>
      <c r="C51" s="6" t="s">
        <v>225</v>
      </c>
      <c r="D51" s="4">
        <v>-635</v>
      </c>
      <c r="E51" s="4">
        <v>-1384</v>
      </c>
      <c r="F51" s="5">
        <v>4.6100000000000003</v>
      </c>
      <c r="G51" s="58">
        <v>2960000000</v>
      </c>
      <c r="H51" s="5">
        <v>0.04</v>
      </c>
      <c r="I51" s="58">
        <v>1140000</v>
      </c>
      <c r="J51" s="5">
        <v>0.04</v>
      </c>
      <c r="K51" s="5">
        <v>15.74</v>
      </c>
      <c r="L51" s="5">
        <v>0.05</v>
      </c>
      <c r="M51" s="5">
        <v>7.01</v>
      </c>
      <c r="N51" s="5">
        <v>0.14000000000000001</v>
      </c>
      <c r="Q51" s="5">
        <v>18.552184882710598</v>
      </c>
      <c r="R51" s="5">
        <v>0.05</v>
      </c>
      <c r="S51" s="5">
        <v>9.2546670271600462</v>
      </c>
      <c r="T51" s="5">
        <v>0.14000000000000001</v>
      </c>
      <c r="U51" s="5">
        <v>-0.49369257852659665</v>
      </c>
      <c r="V51" s="5">
        <v>0.15</v>
      </c>
    </row>
    <row r="52" spans="1:28">
      <c r="A52" s="29" t="s">
        <v>129</v>
      </c>
      <c r="B52" s="24">
        <v>0.78749999999999998</v>
      </c>
      <c r="C52" s="6" t="s">
        <v>225</v>
      </c>
      <c r="D52" s="4">
        <v>-635</v>
      </c>
      <c r="E52" s="4">
        <v>-1334</v>
      </c>
      <c r="F52" s="5">
        <v>4.6100000000000003</v>
      </c>
      <c r="G52" s="58">
        <v>2950000000</v>
      </c>
      <c r="H52" s="5">
        <v>0.04</v>
      </c>
      <c r="I52" s="58">
        <v>1140000</v>
      </c>
      <c r="J52" s="5">
        <v>0.04</v>
      </c>
      <c r="K52" s="5">
        <v>15.66</v>
      </c>
      <c r="L52" s="5">
        <v>0.06</v>
      </c>
      <c r="M52" s="5">
        <v>7.07</v>
      </c>
      <c r="N52" s="5">
        <v>0.13</v>
      </c>
      <c r="Q52" s="5">
        <v>18.471963394149917</v>
      </c>
      <c r="R52" s="5">
        <v>0.06</v>
      </c>
      <c r="S52" s="5">
        <v>9.3149337362350426</v>
      </c>
      <c r="T52" s="5">
        <v>0.13</v>
      </c>
      <c r="U52" s="5">
        <v>-0.39239320332705141</v>
      </c>
      <c r="V52" s="5">
        <v>0.14000000000000001</v>
      </c>
    </row>
    <row r="53" spans="1:28">
      <c r="A53" s="29" t="s">
        <v>130</v>
      </c>
      <c r="B53" s="24">
        <v>0.7895833333333333</v>
      </c>
      <c r="C53" s="6" t="s">
        <v>225</v>
      </c>
      <c r="D53" s="4">
        <v>-635</v>
      </c>
      <c r="E53" s="4">
        <v>-1284</v>
      </c>
      <c r="F53" s="5">
        <v>4.5999999999999996</v>
      </c>
      <c r="G53" s="58">
        <v>2960000000</v>
      </c>
      <c r="H53" s="5">
        <v>0.03</v>
      </c>
      <c r="I53" s="58">
        <v>1140000</v>
      </c>
      <c r="J53" s="5">
        <v>0.04</v>
      </c>
      <c r="K53" s="5">
        <v>15.67</v>
      </c>
      <c r="L53" s="5">
        <v>0.06</v>
      </c>
      <c r="M53" s="5">
        <v>7.13</v>
      </c>
      <c r="N53" s="5">
        <v>0.2</v>
      </c>
      <c r="Q53" s="5">
        <v>18.481991080220084</v>
      </c>
      <c r="R53" s="5">
        <v>0.06</v>
      </c>
      <c r="S53" s="5">
        <v>9.37520045324991</v>
      </c>
      <c r="T53" s="5">
        <v>0.2</v>
      </c>
      <c r="U53" s="5">
        <v>-0.33788303291564326</v>
      </c>
      <c r="V53" s="5">
        <v>0.2</v>
      </c>
    </row>
    <row r="54" spans="1:28">
      <c r="A54" s="29" t="s">
        <v>131</v>
      </c>
      <c r="B54" s="24">
        <v>0.79236111111111107</v>
      </c>
      <c r="C54" s="6" t="s">
        <v>225</v>
      </c>
      <c r="D54" s="4">
        <v>-635</v>
      </c>
      <c r="E54" s="4">
        <v>-1234</v>
      </c>
      <c r="F54" s="5">
        <v>4.59</v>
      </c>
      <c r="G54" s="58">
        <v>2950000000</v>
      </c>
      <c r="H54" s="5">
        <v>0.04</v>
      </c>
      <c r="I54" s="58">
        <v>1140000</v>
      </c>
      <c r="J54" s="5">
        <v>0.05</v>
      </c>
      <c r="K54" s="5">
        <v>15.5</v>
      </c>
      <c r="L54" s="5">
        <v>0.06</v>
      </c>
      <c r="M54" s="5">
        <v>6.98</v>
      </c>
      <c r="N54" s="5">
        <v>0.17</v>
      </c>
      <c r="Q54" s="5">
        <v>18.311520417028547</v>
      </c>
      <c r="R54" s="5">
        <v>0.06</v>
      </c>
      <c r="S54" s="5">
        <v>9.224533675599611</v>
      </c>
      <c r="T54" s="5">
        <v>0.17</v>
      </c>
      <c r="U54" s="5">
        <v>-0.39877898252643007</v>
      </c>
      <c r="V54" s="5">
        <v>0.17</v>
      </c>
    </row>
    <row r="55" spans="1:28">
      <c r="A55" s="29" t="s">
        <v>132</v>
      </c>
      <c r="B55" s="24">
        <v>0.79513888888888884</v>
      </c>
      <c r="C55" s="6" t="s">
        <v>225</v>
      </c>
      <c r="D55" s="4">
        <v>-635</v>
      </c>
      <c r="E55" s="4">
        <v>-1184</v>
      </c>
      <c r="F55" s="5">
        <v>4.59</v>
      </c>
      <c r="G55" s="58">
        <v>2950000000</v>
      </c>
      <c r="H55" s="5">
        <v>0.03</v>
      </c>
      <c r="I55" s="58">
        <v>1140000</v>
      </c>
      <c r="J55" s="5">
        <v>0.04</v>
      </c>
      <c r="K55" s="5">
        <v>15.83</v>
      </c>
      <c r="L55" s="5">
        <v>0.06</v>
      </c>
      <c r="M55" s="5">
        <v>7.23</v>
      </c>
      <c r="N55" s="5">
        <v>0.16</v>
      </c>
      <c r="Q55" s="5">
        <v>18.642434057341227</v>
      </c>
      <c r="R55" s="5">
        <v>0.06</v>
      </c>
      <c r="S55" s="5">
        <v>9.4756449992488001</v>
      </c>
      <c r="T55" s="5">
        <v>0.16</v>
      </c>
      <c r="U55" s="5">
        <v>-0.32154645065769394</v>
      </c>
      <c r="V55" s="5">
        <v>0.16</v>
      </c>
    </row>
    <row r="56" spans="1:28">
      <c r="A56" s="29" t="s">
        <v>133</v>
      </c>
      <c r="B56" s="24">
        <v>0.79791666666666661</v>
      </c>
      <c r="C56" s="6" t="s">
        <v>225</v>
      </c>
      <c r="D56" s="4">
        <v>-605</v>
      </c>
      <c r="E56" s="4">
        <v>1061</v>
      </c>
      <c r="F56" s="5">
        <v>4.58</v>
      </c>
      <c r="G56" s="58">
        <v>2950000000</v>
      </c>
      <c r="H56" s="5">
        <v>0.03</v>
      </c>
      <c r="I56" s="58">
        <v>1140000</v>
      </c>
      <c r="J56" s="5">
        <v>0.03</v>
      </c>
      <c r="K56" s="5">
        <v>15.56</v>
      </c>
      <c r="L56" s="5">
        <v>0.06</v>
      </c>
      <c r="M56" s="5">
        <v>6.92</v>
      </c>
      <c r="N56" s="5">
        <v>0.12</v>
      </c>
      <c r="Q56" s="5">
        <v>18.371686533449115</v>
      </c>
      <c r="R56" s="5">
        <v>0.06</v>
      </c>
      <c r="S56" s="5">
        <v>9.164266978433977</v>
      </c>
      <c r="T56" s="5">
        <v>0.12</v>
      </c>
      <c r="U56" s="5">
        <v>-0.48969214529451577</v>
      </c>
      <c r="V56" s="5">
        <v>0.13</v>
      </c>
    </row>
    <row r="57" spans="1:28">
      <c r="A57" s="6" t="s">
        <v>134</v>
      </c>
      <c r="B57" s="24">
        <v>0.80833333333333324</v>
      </c>
      <c r="C57" s="6" t="s">
        <v>191</v>
      </c>
      <c r="D57" s="4">
        <v>-3177</v>
      </c>
      <c r="E57" s="4">
        <v>842</v>
      </c>
      <c r="F57" s="5">
        <v>4.5599999999999996</v>
      </c>
      <c r="G57" s="58">
        <v>2950000000</v>
      </c>
      <c r="H57" s="5">
        <v>0.04</v>
      </c>
      <c r="I57" s="58">
        <v>1130000</v>
      </c>
      <c r="J57" s="5">
        <v>0.04</v>
      </c>
      <c r="K57" s="5">
        <v>8.2100000000000009</v>
      </c>
      <c r="L57" s="5">
        <v>0.05</v>
      </c>
      <c r="M57" s="5">
        <v>3.68</v>
      </c>
      <c r="N57" s="5">
        <v>0.13</v>
      </c>
      <c r="O57" s="5">
        <v>0.1154955751296054</v>
      </c>
      <c r="P57" s="5">
        <v>0.13</v>
      </c>
    </row>
    <row r="58" spans="1:28">
      <c r="A58" s="6" t="s">
        <v>135</v>
      </c>
      <c r="B58" s="24">
        <v>0.81111111111111101</v>
      </c>
      <c r="C58" s="6" t="s">
        <v>191</v>
      </c>
      <c r="D58" s="4">
        <v>-3259</v>
      </c>
      <c r="E58" s="4">
        <v>810</v>
      </c>
      <c r="F58" s="5">
        <v>4.57</v>
      </c>
      <c r="G58" s="58">
        <v>2950000000</v>
      </c>
      <c r="H58" s="5">
        <v>0.03</v>
      </c>
      <c r="I58" s="58">
        <v>1140000</v>
      </c>
      <c r="J58" s="5">
        <v>0.03</v>
      </c>
      <c r="K58" s="5">
        <v>8.4</v>
      </c>
      <c r="L58" s="5">
        <v>0.06</v>
      </c>
      <c r="M58" s="5">
        <v>3.38</v>
      </c>
      <c r="N58" s="5">
        <v>0.17</v>
      </c>
      <c r="O58" s="5">
        <v>-0.28360385845756575</v>
      </c>
      <c r="P58" s="5">
        <v>0.17</v>
      </c>
    </row>
    <row r="59" spans="1:28">
      <c r="A59" s="6" t="s">
        <v>136</v>
      </c>
      <c r="B59" s="24">
        <v>0.81388888888888899</v>
      </c>
      <c r="C59" s="6" t="s">
        <v>191</v>
      </c>
      <c r="D59" s="4">
        <v>-3268</v>
      </c>
      <c r="E59" s="4">
        <v>909</v>
      </c>
      <c r="F59" s="5">
        <v>4.57</v>
      </c>
      <c r="G59" s="58">
        <v>2920000000</v>
      </c>
      <c r="H59" s="5">
        <v>0.03</v>
      </c>
      <c r="I59" s="58">
        <v>1120000</v>
      </c>
      <c r="J59" s="5">
        <v>0.03</v>
      </c>
      <c r="K59" s="5">
        <v>8.0399999999999991</v>
      </c>
      <c r="L59" s="5">
        <v>0.04</v>
      </c>
      <c r="M59" s="5">
        <v>3.24</v>
      </c>
      <c r="N59" s="5">
        <v>0.16</v>
      </c>
      <c r="O59" s="5">
        <v>-0.23492023923221872</v>
      </c>
      <c r="P59" s="5">
        <v>0.16</v>
      </c>
    </row>
    <row r="60" spans="1:28">
      <c r="A60" s="6" t="s">
        <v>137</v>
      </c>
      <c r="B60" s="24">
        <v>0.81666666666666676</v>
      </c>
      <c r="C60" s="6" t="s">
        <v>191</v>
      </c>
      <c r="D60" s="4">
        <v>-3210</v>
      </c>
      <c r="E60" s="4">
        <v>907</v>
      </c>
      <c r="F60" s="5">
        <v>4.57</v>
      </c>
      <c r="G60" s="58">
        <v>2940000000</v>
      </c>
      <c r="H60" s="5">
        <v>0.06</v>
      </c>
      <c r="I60" s="58">
        <v>1130000</v>
      </c>
      <c r="J60" s="5">
        <v>7.0000000000000007E-2</v>
      </c>
      <c r="K60" s="5">
        <v>8.1999999999999993</v>
      </c>
      <c r="L60" s="5">
        <v>0.06</v>
      </c>
      <c r="M60" s="5">
        <v>3.45</v>
      </c>
      <c r="N60" s="5">
        <v>0.15</v>
      </c>
      <c r="O60" s="5">
        <v>-0.10895710832752492</v>
      </c>
      <c r="P60" s="5">
        <v>0.15</v>
      </c>
    </row>
    <row r="61" spans="1:28">
      <c r="A61" s="6" t="s">
        <v>138</v>
      </c>
      <c r="B61" s="24">
        <v>0.82013888888888886</v>
      </c>
      <c r="C61" s="6" t="s">
        <v>191</v>
      </c>
      <c r="D61" s="4">
        <v>-3159</v>
      </c>
      <c r="E61" s="4">
        <v>892</v>
      </c>
      <c r="F61" s="5">
        <v>4.5599999999999996</v>
      </c>
      <c r="G61" s="58">
        <v>2940000000</v>
      </c>
      <c r="H61" s="5">
        <v>0.04</v>
      </c>
      <c r="I61" s="58">
        <v>1130000</v>
      </c>
      <c r="J61" s="5">
        <v>0.04</v>
      </c>
      <c r="K61" s="5">
        <v>7.99</v>
      </c>
      <c r="L61" s="5">
        <v>0.05</v>
      </c>
      <c r="M61" s="5">
        <v>3.49</v>
      </c>
      <c r="N61" s="5">
        <v>0.13</v>
      </c>
      <c r="O61" s="5">
        <v>4.0982344717035879E-2</v>
      </c>
      <c r="P61" s="5">
        <v>0.13</v>
      </c>
    </row>
    <row r="62" spans="1:28">
      <c r="A62" s="6" t="s">
        <v>139</v>
      </c>
      <c r="B62" s="24">
        <v>0.83263888888888893</v>
      </c>
      <c r="C62" s="6" t="s">
        <v>191</v>
      </c>
      <c r="D62" s="4">
        <v>-2496</v>
      </c>
      <c r="E62" s="4">
        <v>-1311</v>
      </c>
      <c r="F62" s="5">
        <v>4.55</v>
      </c>
      <c r="G62" s="58">
        <v>2920000000</v>
      </c>
      <c r="H62" s="5">
        <v>0.04</v>
      </c>
      <c r="I62" s="58">
        <v>1120000</v>
      </c>
      <c r="J62" s="5">
        <v>0.05</v>
      </c>
      <c r="K62" s="5">
        <v>4.6900000000000004</v>
      </c>
      <c r="L62" s="5">
        <v>0.04</v>
      </c>
      <c r="M62" s="5">
        <v>1.54</v>
      </c>
      <c r="N62" s="5">
        <v>0.21</v>
      </c>
      <c r="O62" s="5">
        <v>-0.177002849592931</v>
      </c>
      <c r="P62" s="5">
        <v>0.21</v>
      </c>
    </row>
    <row r="63" spans="1:28">
      <c r="A63" s="6" t="s">
        <v>140</v>
      </c>
      <c r="B63" s="24">
        <v>0.8354166666666667</v>
      </c>
      <c r="C63" s="6" t="s">
        <v>191</v>
      </c>
      <c r="D63" s="4">
        <v>-2460</v>
      </c>
      <c r="E63" s="4">
        <v>-1352</v>
      </c>
      <c r="F63" s="5">
        <v>4.55</v>
      </c>
      <c r="G63" s="58">
        <v>2920000000</v>
      </c>
      <c r="H63" s="5">
        <v>0.01</v>
      </c>
      <c r="I63" s="58">
        <v>1120000</v>
      </c>
      <c r="J63" s="5">
        <v>0.02</v>
      </c>
      <c r="K63" s="5">
        <v>4.75</v>
      </c>
      <c r="L63" s="5">
        <v>0.06</v>
      </c>
      <c r="M63" s="5">
        <v>1.79</v>
      </c>
      <c r="N63" s="5">
        <v>0.15</v>
      </c>
      <c r="O63" s="5">
        <v>4.1602280634145394E-2</v>
      </c>
      <c r="P63" s="5">
        <v>0.15</v>
      </c>
    </row>
    <row r="64" spans="1:28">
      <c r="A64" s="6" t="s">
        <v>141</v>
      </c>
      <c r="B64" s="24">
        <v>0.83750000000000002</v>
      </c>
      <c r="C64" s="6" t="s">
        <v>191</v>
      </c>
      <c r="D64" s="4">
        <v>-2528</v>
      </c>
      <c r="E64" s="4">
        <v>-1359</v>
      </c>
      <c r="F64" s="5">
        <v>4.54</v>
      </c>
      <c r="G64" s="58">
        <v>2940000000</v>
      </c>
      <c r="H64" s="5">
        <v>0.03</v>
      </c>
      <c r="I64" s="58">
        <v>1130000</v>
      </c>
      <c r="J64" s="5">
        <v>0.03</v>
      </c>
      <c r="K64" s="5">
        <v>5.0199999999999996</v>
      </c>
      <c r="L64" s="5">
        <v>0.06</v>
      </c>
      <c r="M64" s="5">
        <v>1.74</v>
      </c>
      <c r="N64" s="5">
        <v>0.21</v>
      </c>
      <c r="O64" s="5">
        <v>-0.15028696648181405</v>
      </c>
      <c r="P64" s="5">
        <v>0.21</v>
      </c>
    </row>
    <row r="65" spans="1:28">
      <c r="A65" s="6" t="s">
        <v>142</v>
      </c>
      <c r="B65" s="24">
        <v>0.84027777777777779</v>
      </c>
      <c r="C65" s="6" t="s">
        <v>191</v>
      </c>
      <c r="D65" s="4">
        <v>-2493</v>
      </c>
      <c r="E65" s="4">
        <v>-1400</v>
      </c>
      <c r="F65" s="5">
        <v>4.54</v>
      </c>
      <c r="G65" s="58">
        <v>2940000000</v>
      </c>
      <c r="H65" s="5">
        <v>0.04</v>
      </c>
      <c r="I65" s="58">
        <v>1130000</v>
      </c>
      <c r="J65" s="5">
        <v>0.05</v>
      </c>
      <c r="K65" s="5">
        <v>5.25</v>
      </c>
      <c r="L65" s="5">
        <v>0.06</v>
      </c>
      <c r="M65" s="5">
        <v>1.88</v>
      </c>
      <c r="N65" s="5">
        <v>0.16</v>
      </c>
      <c r="O65" s="5">
        <v>-0.13105050354125503</v>
      </c>
      <c r="P65" s="5">
        <v>0.16</v>
      </c>
    </row>
    <row r="66" spans="1:28">
      <c r="A66" s="34" t="s">
        <v>143</v>
      </c>
      <c r="B66" s="50">
        <v>0.84305555555555556</v>
      </c>
      <c r="C66" s="34" t="s">
        <v>191</v>
      </c>
      <c r="D66" s="67">
        <v>-2444</v>
      </c>
      <c r="E66" s="67">
        <v>-1408</v>
      </c>
      <c r="F66" s="68">
        <v>4.53</v>
      </c>
      <c r="G66" s="69">
        <v>2930000000</v>
      </c>
      <c r="H66" s="68">
        <v>0.19</v>
      </c>
      <c r="I66" s="69">
        <v>1130000</v>
      </c>
      <c r="J66" s="68">
        <v>0.2</v>
      </c>
      <c r="K66" s="68">
        <v>4.9800000000000004</v>
      </c>
      <c r="L66" s="68">
        <v>0.17</v>
      </c>
      <c r="M66" s="68">
        <v>1.94</v>
      </c>
      <c r="N66" s="68">
        <v>0.22</v>
      </c>
      <c r="O66" s="68">
        <v>7.0802046234617499E-2</v>
      </c>
      <c r="P66" s="68">
        <v>0.24</v>
      </c>
      <c r="Q66" s="68"/>
      <c r="R66" s="68"/>
      <c r="S66" s="68"/>
      <c r="T66" s="68"/>
      <c r="U66" s="68"/>
      <c r="V66" s="68"/>
      <c r="W66" s="23"/>
      <c r="X66" s="23"/>
      <c r="Y66" s="23"/>
      <c r="Z66" s="23"/>
      <c r="AA66" s="22"/>
      <c r="AB66" s="23"/>
    </row>
    <row r="68" spans="1:28">
      <c r="A68" s="6" t="s">
        <v>453</v>
      </c>
    </row>
    <row r="73" spans="1:28">
      <c r="O73" s="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D8E5-7C4F-4FB7-8194-472E1D800160}">
  <dimension ref="A1:R54"/>
  <sheetViews>
    <sheetView zoomScaleNormal="100" workbookViewId="0">
      <selection activeCell="C11" sqref="C11"/>
    </sheetView>
  </sheetViews>
  <sheetFormatPr baseColWidth="10" defaultColWidth="8.77734375" defaultRowHeight="13.2"/>
  <cols>
    <col min="1" max="1" width="28.109375" style="6" bestFit="1" customWidth="1"/>
    <col min="2" max="2" width="5.44140625" style="6" bestFit="1" customWidth="1"/>
    <col min="3" max="3" width="10.33203125" style="6" bestFit="1" customWidth="1"/>
    <col min="4" max="4" width="9.44140625" style="14" bestFit="1" customWidth="1"/>
    <col min="5" max="5" width="11.33203125" style="14" customWidth="1"/>
    <col min="6" max="6" width="9.109375" style="14" bestFit="1" customWidth="1"/>
    <col min="7" max="8" width="5.6640625" style="14" bestFit="1" customWidth="1"/>
    <col min="9" max="9" width="6.6640625" style="14" bestFit="1" customWidth="1"/>
    <col min="10" max="10" width="9.33203125" style="14" bestFit="1" customWidth="1"/>
    <col min="11" max="11" width="8.109375" style="14" bestFit="1" customWidth="1"/>
    <col min="12" max="12" width="9.109375" style="14" customWidth="1"/>
    <col min="13" max="13" width="12.109375" style="14" bestFit="1" customWidth="1"/>
    <col min="14" max="14" width="11.33203125" style="14" bestFit="1" customWidth="1"/>
    <col min="15" max="18" width="9.109375" style="14" customWidth="1"/>
    <col min="19" max="16384" width="8.77734375" style="1"/>
  </cols>
  <sheetData>
    <row r="1" spans="1:18" ht="15.6">
      <c r="A1" s="6" t="s">
        <v>246</v>
      </c>
    </row>
    <row r="3" spans="1:18">
      <c r="A3" s="34"/>
      <c r="B3" s="34"/>
      <c r="C3" s="3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26.4">
      <c r="A4" s="29" t="s">
        <v>0</v>
      </c>
      <c r="B4" s="29" t="s">
        <v>1</v>
      </c>
      <c r="C4" s="29" t="s">
        <v>233</v>
      </c>
      <c r="D4" s="79" t="s">
        <v>192</v>
      </c>
      <c r="E4" s="79" t="s">
        <v>192</v>
      </c>
      <c r="F4" s="101" t="s">
        <v>2</v>
      </c>
      <c r="G4" s="79" t="s">
        <v>3</v>
      </c>
      <c r="H4" s="79" t="s">
        <v>4</v>
      </c>
      <c r="I4" s="79" t="s">
        <v>5</v>
      </c>
      <c r="J4" s="79" t="s">
        <v>195</v>
      </c>
      <c r="K4" s="79" t="s">
        <v>6</v>
      </c>
      <c r="L4" s="101"/>
      <c r="M4" s="102"/>
      <c r="N4" s="102"/>
      <c r="O4" s="102" t="s">
        <v>234</v>
      </c>
      <c r="P4" s="102" t="s">
        <v>235</v>
      </c>
      <c r="Q4" s="102" t="s">
        <v>236</v>
      </c>
      <c r="R4" s="102" t="s">
        <v>226</v>
      </c>
    </row>
    <row r="5" spans="1:18" ht="26.4">
      <c r="A5" s="27"/>
      <c r="B5" s="27"/>
      <c r="C5" s="27"/>
      <c r="D5" s="63" t="s">
        <v>194</v>
      </c>
      <c r="E5" s="92" t="s">
        <v>198</v>
      </c>
      <c r="F5" s="63"/>
      <c r="G5" s="63"/>
      <c r="H5" s="63"/>
      <c r="I5" s="63"/>
      <c r="J5" s="63"/>
      <c r="K5" s="63"/>
      <c r="L5" s="63"/>
      <c r="M5" s="18"/>
      <c r="N5" s="18"/>
      <c r="O5" s="18"/>
      <c r="P5" s="18"/>
      <c r="Q5" s="18"/>
      <c r="R5" s="18"/>
    </row>
    <row r="6" spans="1:18">
      <c r="D6" s="4"/>
      <c r="E6" s="4"/>
      <c r="F6" s="4"/>
      <c r="G6" s="4"/>
      <c r="H6" s="4"/>
      <c r="I6" s="4"/>
      <c r="J6" s="4"/>
      <c r="K6" s="4"/>
      <c r="L6" s="4"/>
    </row>
    <row r="7" spans="1:18">
      <c r="A7" s="6" t="s">
        <v>144</v>
      </c>
      <c r="B7" s="37">
        <v>0.81736111111111109</v>
      </c>
      <c r="C7" s="41" t="s">
        <v>223</v>
      </c>
      <c r="D7" s="71">
        <v>15.5</v>
      </c>
      <c r="E7" s="72">
        <v>18.34</v>
      </c>
      <c r="F7" s="72">
        <v>0.13</v>
      </c>
      <c r="G7" s="72">
        <v>3497</v>
      </c>
      <c r="H7" s="72">
        <v>3741</v>
      </c>
      <c r="I7" s="72">
        <v>0.9</v>
      </c>
      <c r="J7" s="73">
        <v>978000000</v>
      </c>
      <c r="K7" s="72">
        <v>0.03</v>
      </c>
      <c r="L7" s="4"/>
      <c r="M7" s="15" t="s">
        <v>228</v>
      </c>
      <c r="N7" s="14" t="s">
        <v>194</v>
      </c>
      <c r="O7" s="38">
        <f>AVERAGE(D7:D10,D47:D48)</f>
        <v>15.466666666666667</v>
      </c>
      <c r="P7" s="38">
        <f>STDEV(D7:D10,D47:D48)</f>
        <v>9.7707045122993441E-2</v>
      </c>
      <c r="Q7" s="38">
        <f>P7/SQRT(R7)</f>
        <v>3.9888734137737601E-2</v>
      </c>
      <c r="R7" s="39">
        <v>6</v>
      </c>
    </row>
    <row r="8" spans="1:18">
      <c r="A8" s="6" t="s">
        <v>145</v>
      </c>
      <c r="B8" s="37">
        <v>0.81874999999999998</v>
      </c>
      <c r="C8" s="41" t="s">
        <v>223</v>
      </c>
      <c r="D8" s="72">
        <v>15.43</v>
      </c>
      <c r="E8" s="72">
        <v>18.260000000000002</v>
      </c>
      <c r="F8" s="72">
        <v>0.12</v>
      </c>
      <c r="G8" s="72">
        <v>3497</v>
      </c>
      <c r="H8" s="72">
        <v>3641</v>
      </c>
      <c r="I8" s="72">
        <v>0.89</v>
      </c>
      <c r="J8" s="73">
        <v>977000000</v>
      </c>
      <c r="K8" s="72">
        <v>0.05</v>
      </c>
      <c r="L8" s="4"/>
      <c r="M8" s="44" t="s">
        <v>223</v>
      </c>
      <c r="N8" s="14" t="s">
        <v>193</v>
      </c>
      <c r="O8" s="38">
        <f>AVERAGE(E7:E10,E47:E48)</f>
        <v>18.305000000000003</v>
      </c>
      <c r="P8" s="38">
        <f>STDEV(E7:E10,E47:E48)</f>
        <v>9.8539332248599856E-2</v>
      </c>
      <c r="Q8" s="38">
        <f>P8/SQRT(R8)</f>
        <v>4.0228513933941501E-2</v>
      </c>
      <c r="R8" s="39">
        <v>6</v>
      </c>
    </row>
    <row r="9" spans="1:18">
      <c r="A9" s="6" t="s">
        <v>146</v>
      </c>
      <c r="B9" s="37">
        <v>0.8208333333333333</v>
      </c>
      <c r="C9" s="41" t="s">
        <v>223</v>
      </c>
      <c r="D9" s="72">
        <v>15.36</v>
      </c>
      <c r="E9" s="71">
        <v>18.2</v>
      </c>
      <c r="F9" s="72">
        <v>0.15</v>
      </c>
      <c r="G9" s="72">
        <v>3397</v>
      </c>
      <c r="H9" s="72">
        <v>3641</v>
      </c>
      <c r="I9" s="72">
        <v>0.89</v>
      </c>
      <c r="J9" s="73">
        <v>979000000</v>
      </c>
      <c r="K9" s="72">
        <v>0.04</v>
      </c>
      <c r="L9" s="4"/>
      <c r="O9" s="39"/>
      <c r="P9" s="39"/>
      <c r="Q9" s="39"/>
      <c r="R9" s="39"/>
    </row>
    <row r="10" spans="1:18">
      <c r="A10" s="6" t="s">
        <v>147</v>
      </c>
      <c r="B10" s="37">
        <v>0.8222222222222223</v>
      </c>
      <c r="C10" s="41" t="s">
        <v>223</v>
      </c>
      <c r="D10" s="72">
        <v>15.61</v>
      </c>
      <c r="E10" s="72">
        <v>18.45</v>
      </c>
      <c r="F10" s="72">
        <v>0.08</v>
      </c>
      <c r="G10" s="72">
        <v>3397</v>
      </c>
      <c r="H10" s="72">
        <v>3741</v>
      </c>
      <c r="I10" s="72">
        <v>0.89</v>
      </c>
      <c r="J10" s="73">
        <v>975000000</v>
      </c>
      <c r="K10" s="72">
        <v>0.04</v>
      </c>
      <c r="L10" s="4"/>
      <c r="N10" s="15"/>
      <c r="O10" s="38"/>
      <c r="P10" s="38"/>
      <c r="Q10" s="39"/>
      <c r="R10" s="39"/>
    </row>
    <row r="11" spans="1:18">
      <c r="A11" s="6" t="s">
        <v>148</v>
      </c>
      <c r="B11" s="37">
        <v>0.82430555555555562</v>
      </c>
      <c r="C11" s="37"/>
      <c r="D11" s="72">
        <v>10.82</v>
      </c>
      <c r="E11" s="72"/>
      <c r="F11" s="72">
        <v>0.08</v>
      </c>
      <c r="G11" s="72">
        <v>5773</v>
      </c>
      <c r="H11" s="72">
        <v>4936</v>
      </c>
      <c r="I11" s="72">
        <v>0.89</v>
      </c>
      <c r="J11" s="73">
        <v>1180000000</v>
      </c>
      <c r="K11" s="72">
        <v>0.02</v>
      </c>
      <c r="L11" s="4"/>
      <c r="M11" s="15" t="s">
        <v>227</v>
      </c>
      <c r="O11" s="38"/>
      <c r="P11" s="38"/>
      <c r="Q11" s="39"/>
      <c r="R11" s="39"/>
    </row>
    <row r="12" spans="1:18">
      <c r="A12" s="6" t="s">
        <v>149</v>
      </c>
      <c r="B12" s="37">
        <v>0.82638888888888884</v>
      </c>
      <c r="C12" s="37"/>
      <c r="D12" s="72">
        <v>10.87</v>
      </c>
      <c r="E12" s="72"/>
      <c r="F12" s="72">
        <v>0.09</v>
      </c>
      <c r="G12" s="72">
        <v>5773</v>
      </c>
      <c r="H12" s="72">
        <v>4836</v>
      </c>
      <c r="I12" s="72">
        <v>0.89</v>
      </c>
      <c r="J12" s="73">
        <v>1180000000</v>
      </c>
      <c r="K12" s="72">
        <v>0.04</v>
      </c>
      <c r="L12" s="4"/>
      <c r="N12" s="14" t="s">
        <v>232</v>
      </c>
      <c r="O12" s="38">
        <f>AVERAGE(D11:D16,D21:D22,D41:D44)</f>
        <v>10.605833333333333</v>
      </c>
      <c r="P12" s="38">
        <f>STDEVA(D11:D16,D21:D22,D41:D44)</f>
        <v>0.17541941083292242</v>
      </c>
      <c r="Q12" s="38">
        <f>P12/SQRT(R12)</f>
        <v>5.0639222032736658E-2</v>
      </c>
      <c r="R12" s="39">
        <f>COUNT(D11:D16,D21:D22,D41:D44)</f>
        <v>12</v>
      </c>
    </row>
    <row r="13" spans="1:18">
      <c r="A13" s="6" t="s">
        <v>150</v>
      </c>
      <c r="B13" s="37">
        <v>0.82916666666666661</v>
      </c>
      <c r="C13" s="37"/>
      <c r="D13" s="72">
        <v>10.61</v>
      </c>
      <c r="E13" s="72"/>
      <c r="F13" s="72">
        <v>0.14000000000000001</v>
      </c>
      <c r="G13" s="72">
        <v>-299</v>
      </c>
      <c r="H13" s="72">
        <v>6221</v>
      </c>
      <c r="I13" s="72">
        <v>0.89</v>
      </c>
      <c r="J13" s="73">
        <v>1180000000</v>
      </c>
      <c r="K13" s="72">
        <v>0.04</v>
      </c>
      <c r="L13" s="4"/>
      <c r="N13" s="14" t="s">
        <v>231</v>
      </c>
      <c r="O13" s="38">
        <f>AVERAGE(D15:D16,D21:D26,D41:D44)</f>
        <v>10.533333333333333</v>
      </c>
      <c r="P13" s="38">
        <f>STDEVA(D15:D16,D21:D26,D41:D44)</f>
        <v>0.11956993642621735</v>
      </c>
      <c r="Q13" s="38">
        <f>P13/SQRT(R13)</f>
        <v>3.4516867491331517E-2</v>
      </c>
      <c r="R13" s="39">
        <f>COUNT(D15:D16,D21:D26,D41:D44)</f>
        <v>12</v>
      </c>
    </row>
    <row r="14" spans="1:18">
      <c r="A14" s="6" t="s">
        <v>151</v>
      </c>
      <c r="B14" s="37">
        <v>0.8305555555555556</v>
      </c>
      <c r="C14" s="37"/>
      <c r="D14" s="72">
        <v>10.75</v>
      </c>
      <c r="E14" s="72"/>
      <c r="F14" s="72">
        <v>0.13</v>
      </c>
      <c r="G14" s="72">
        <v>-199</v>
      </c>
      <c r="H14" s="72">
        <v>6221</v>
      </c>
      <c r="I14" s="72">
        <v>0.89</v>
      </c>
      <c r="J14" s="73">
        <v>1180000000</v>
      </c>
      <c r="K14" s="72">
        <v>0.06</v>
      </c>
      <c r="L14" s="4"/>
      <c r="N14" s="15"/>
      <c r="O14" s="38"/>
      <c r="P14" s="38"/>
      <c r="Q14" s="39"/>
      <c r="R14" s="39"/>
    </row>
    <row r="15" spans="1:18">
      <c r="A15" s="6" t="s">
        <v>152</v>
      </c>
      <c r="B15" s="37">
        <v>0.83333333333333337</v>
      </c>
      <c r="C15" s="37"/>
      <c r="D15" s="72">
        <v>10.53</v>
      </c>
      <c r="E15" s="72"/>
      <c r="F15" s="72">
        <v>0.12</v>
      </c>
      <c r="G15" s="72">
        <v>241</v>
      </c>
      <c r="H15" s="72">
        <v>-1398</v>
      </c>
      <c r="I15" s="72">
        <v>0.89</v>
      </c>
      <c r="J15" s="73">
        <v>1160000000</v>
      </c>
      <c r="K15" s="72">
        <v>0.02</v>
      </c>
      <c r="L15" s="4"/>
      <c r="N15" s="15"/>
      <c r="O15" s="38"/>
      <c r="P15" s="38"/>
      <c r="Q15" s="39"/>
      <c r="R15" s="39"/>
    </row>
    <row r="16" spans="1:18">
      <c r="A16" s="6" t="s">
        <v>153</v>
      </c>
      <c r="B16" s="37">
        <v>0.83472222222222225</v>
      </c>
      <c r="C16" s="37"/>
      <c r="D16" s="72">
        <v>10.68</v>
      </c>
      <c r="E16" s="72"/>
      <c r="F16" s="72">
        <v>0.13</v>
      </c>
      <c r="G16" s="72">
        <v>158</v>
      </c>
      <c r="H16" s="72">
        <v>-1349</v>
      </c>
      <c r="I16" s="72">
        <v>0.89</v>
      </c>
      <c r="J16" s="73">
        <v>1170000000</v>
      </c>
      <c r="K16" s="72">
        <v>0.05</v>
      </c>
      <c r="L16" s="4"/>
      <c r="N16" s="15"/>
      <c r="O16" s="38"/>
      <c r="P16" s="38"/>
      <c r="Q16" s="39"/>
      <c r="R16" s="39"/>
    </row>
    <row r="17" spans="1:18">
      <c r="A17" s="6" t="s">
        <v>154</v>
      </c>
      <c r="B17" s="37">
        <v>0.83750000000000002</v>
      </c>
      <c r="C17" s="41" t="s">
        <v>221</v>
      </c>
      <c r="D17" s="72">
        <v>15.77</v>
      </c>
      <c r="E17" s="72">
        <v>18.61</v>
      </c>
      <c r="F17" s="72">
        <v>0.12</v>
      </c>
      <c r="G17" s="72">
        <v>3262</v>
      </c>
      <c r="H17" s="72">
        <v>-3328</v>
      </c>
      <c r="I17" s="72">
        <v>0.89</v>
      </c>
      <c r="J17" s="73">
        <v>976000000</v>
      </c>
      <c r="K17" s="72">
        <v>0.04</v>
      </c>
      <c r="L17" s="4"/>
      <c r="M17" s="15" t="s">
        <v>228</v>
      </c>
      <c r="N17" s="14" t="s">
        <v>194</v>
      </c>
      <c r="O17" s="38">
        <f>AVERAGE(D17:D20,D49:D50)</f>
        <v>15.57</v>
      </c>
      <c r="P17" s="38">
        <f>STDEV(D17:D20,D49:D50)</f>
        <v>0.2060097085090897</v>
      </c>
      <c r="Q17" s="38">
        <f>P17/SQRT(R17)</f>
        <v>8.4103111317794618E-2</v>
      </c>
      <c r="R17" s="39">
        <v>6</v>
      </c>
    </row>
    <row r="18" spans="1:18">
      <c r="A18" s="6" t="s">
        <v>155</v>
      </c>
      <c r="B18" s="37">
        <v>0.83888888888888891</v>
      </c>
      <c r="C18" s="41" t="s">
        <v>221</v>
      </c>
      <c r="D18" s="72">
        <v>15.88</v>
      </c>
      <c r="E18" s="72">
        <v>18.72</v>
      </c>
      <c r="F18" s="72">
        <v>0.13</v>
      </c>
      <c r="G18" s="72">
        <v>3262</v>
      </c>
      <c r="H18" s="72">
        <v>-3428</v>
      </c>
      <c r="I18" s="72">
        <v>0.88</v>
      </c>
      <c r="J18" s="73">
        <v>975000000</v>
      </c>
      <c r="K18" s="72">
        <v>0.04</v>
      </c>
      <c r="L18" s="4"/>
      <c r="M18" s="44" t="s">
        <v>221</v>
      </c>
      <c r="N18" s="14" t="s">
        <v>193</v>
      </c>
      <c r="O18" s="38">
        <f>AVERAGE(E17:E20,E49:E50)</f>
        <v>18.41</v>
      </c>
      <c r="P18" s="38">
        <f>STDEV(E17:E20,E49:E50)</f>
        <v>0.20600970850908865</v>
      </c>
      <c r="Q18" s="38">
        <f>P18/SQRT(R18)</f>
        <v>8.4103111317794188E-2</v>
      </c>
      <c r="R18" s="39">
        <v>6</v>
      </c>
    </row>
    <row r="19" spans="1:18">
      <c r="A19" s="6" t="s">
        <v>156</v>
      </c>
      <c r="B19" s="37">
        <v>0.84097222222222223</v>
      </c>
      <c r="C19" s="41" t="s">
        <v>221</v>
      </c>
      <c r="D19" s="72">
        <v>15.37</v>
      </c>
      <c r="E19" s="72">
        <v>18.21</v>
      </c>
      <c r="F19" s="72">
        <v>0.11</v>
      </c>
      <c r="G19" s="72">
        <v>3362</v>
      </c>
      <c r="H19" s="72">
        <v>-3428</v>
      </c>
      <c r="I19" s="72">
        <v>0.88</v>
      </c>
      <c r="J19" s="73">
        <v>973000000</v>
      </c>
      <c r="K19" s="72">
        <v>0.03</v>
      </c>
      <c r="L19" s="4"/>
      <c r="O19" s="39"/>
      <c r="P19" s="39"/>
      <c r="Q19" s="39"/>
      <c r="R19" s="39"/>
    </row>
    <row r="20" spans="1:18">
      <c r="A20" s="6" t="s">
        <v>157</v>
      </c>
      <c r="B20" s="37">
        <v>0.84305555555555556</v>
      </c>
      <c r="C20" s="41" t="s">
        <v>221</v>
      </c>
      <c r="D20" s="72">
        <v>15.51</v>
      </c>
      <c r="E20" s="72">
        <v>18.350000000000001</v>
      </c>
      <c r="F20" s="72">
        <v>0.11</v>
      </c>
      <c r="G20" s="72">
        <v>3362</v>
      </c>
      <c r="H20" s="72">
        <v>-3328</v>
      </c>
      <c r="I20" s="72">
        <v>0.88</v>
      </c>
      <c r="J20" s="73">
        <v>970000000</v>
      </c>
      <c r="K20" s="72">
        <v>0.04</v>
      </c>
      <c r="L20" s="4"/>
      <c r="O20" s="38"/>
      <c r="P20" s="38"/>
      <c r="Q20" s="39"/>
      <c r="R20" s="39"/>
    </row>
    <row r="21" spans="1:18">
      <c r="A21" s="6" t="s">
        <v>158</v>
      </c>
      <c r="B21" s="37">
        <v>0.84583333333333333</v>
      </c>
      <c r="C21" s="37"/>
      <c r="D21" s="72">
        <v>10.47</v>
      </c>
      <c r="E21" s="72"/>
      <c r="F21" s="72">
        <v>0.06</v>
      </c>
      <c r="G21" s="72">
        <v>6606</v>
      </c>
      <c r="H21" s="72">
        <v>-1535</v>
      </c>
      <c r="I21" s="72">
        <v>0.88</v>
      </c>
      <c r="J21" s="73">
        <v>1170000000</v>
      </c>
      <c r="K21" s="72">
        <v>0.02</v>
      </c>
      <c r="L21" s="4"/>
      <c r="M21" s="15" t="s">
        <v>227</v>
      </c>
      <c r="O21" s="38"/>
      <c r="P21" s="38"/>
      <c r="Q21" s="38"/>
      <c r="R21" s="39"/>
    </row>
    <row r="22" spans="1:18">
      <c r="A22" s="6" t="s">
        <v>159</v>
      </c>
      <c r="B22" s="37">
        <v>0.84722222222222221</v>
      </c>
      <c r="C22" s="37"/>
      <c r="D22" s="72">
        <v>10.210000000000001</v>
      </c>
      <c r="E22" s="72"/>
      <c r="F22" s="72">
        <v>0.11</v>
      </c>
      <c r="G22" s="72">
        <v>6593</v>
      </c>
      <c r="H22" s="72">
        <v>-1449</v>
      </c>
      <c r="I22" s="72">
        <v>0.88</v>
      </c>
      <c r="J22" s="73">
        <v>1150000000</v>
      </c>
      <c r="K22" s="72">
        <v>0.06</v>
      </c>
      <c r="L22" s="4"/>
      <c r="N22" s="14" t="s">
        <v>230</v>
      </c>
      <c r="O22" s="38">
        <f>AVERAGE(D15:D16,D25:D26,D31:D34,D41:D44)</f>
        <v>10.512500000000001</v>
      </c>
      <c r="P22" s="38">
        <f>STDEVA(D15:D16,D25:D26,D31:D34,D41:D44)</f>
        <v>0.15190457530963319</v>
      </c>
      <c r="Q22" s="38">
        <f>P22/SQRT(R22)</f>
        <v>4.3851073723076256E-2</v>
      </c>
      <c r="R22" s="39">
        <f>COUNT(D15:D16,D25:D26,D31:D34,D41:D44)</f>
        <v>12</v>
      </c>
    </row>
    <row r="23" spans="1:18">
      <c r="A23" s="6" t="s">
        <v>160</v>
      </c>
      <c r="B23" s="37">
        <v>0.85</v>
      </c>
      <c r="C23" s="37"/>
      <c r="D23" s="72">
        <v>10.55</v>
      </c>
      <c r="E23" s="72"/>
      <c r="F23" s="72">
        <v>0.16</v>
      </c>
      <c r="G23" s="72">
        <v>6740</v>
      </c>
      <c r="H23" s="72">
        <v>-7426</v>
      </c>
      <c r="I23" s="72">
        <v>0.87</v>
      </c>
      <c r="J23" s="73">
        <v>1140000000</v>
      </c>
      <c r="K23" s="72">
        <v>7.0000000000000007E-2</v>
      </c>
      <c r="L23" s="4"/>
      <c r="N23" s="15"/>
      <c r="O23" s="38"/>
      <c r="P23" s="38"/>
      <c r="Q23" s="39"/>
      <c r="R23" s="39"/>
    </row>
    <row r="24" spans="1:18">
      <c r="A24" s="6" t="s">
        <v>161</v>
      </c>
      <c r="B24" s="37">
        <v>0.8520833333333333</v>
      </c>
      <c r="C24" s="37"/>
      <c r="D24" s="72">
        <v>10.51</v>
      </c>
      <c r="E24" s="72"/>
      <c r="F24" s="72">
        <v>0.08</v>
      </c>
      <c r="G24" s="72">
        <v>6626</v>
      </c>
      <c r="H24" s="72">
        <v>-7395</v>
      </c>
      <c r="I24" s="72">
        <v>0.87</v>
      </c>
      <c r="J24" s="73">
        <v>1160000000</v>
      </c>
      <c r="K24" s="72">
        <v>0.05</v>
      </c>
      <c r="L24" s="4"/>
      <c r="O24" s="38"/>
      <c r="P24" s="38"/>
      <c r="Q24" s="39"/>
      <c r="R24" s="39"/>
    </row>
    <row r="25" spans="1:18">
      <c r="A25" s="6" t="s">
        <v>162</v>
      </c>
      <c r="B25" s="37">
        <v>0.85486111111111107</v>
      </c>
      <c r="C25" s="37"/>
      <c r="D25" s="72">
        <v>10.59</v>
      </c>
      <c r="E25" s="72"/>
      <c r="F25" s="72">
        <v>0.12</v>
      </c>
      <c r="G25" s="72">
        <v>897</v>
      </c>
      <c r="H25" s="72">
        <v>-8858</v>
      </c>
      <c r="I25" s="72">
        <v>0.88</v>
      </c>
      <c r="J25" s="73">
        <v>1170000000</v>
      </c>
      <c r="K25" s="72">
        <v>0.03</v>
      </c>
      <c r="L25" s="4"/>
      <c r="N25" s="15"/>
      <c r="O25" s="38"/>
      <c r="P25" s="38"/>
      <c r="Q25" s="39"/>
      <c r="R25" s="39"/>
    </row>
    <row r="26" spans="1:18">
      <c r="A26" s="6" t="s">
        <v>163</v>
      </c>
      <c r="B26" s="37">
        <v>0.8569444444444444</v>
      </c>
      <c r="C26" s="37"/>
      <c r="D26" s="72">
        <v>10.53</v>
      </c>
      <c r="E26" s="72"/>
      <c r="F26" s="72">
        <v>0.08</v>
      </c>
      <c r="G26" s="72">
        <v>865</v>
      </c>
      <c r="H26" s="72">
        <v>-8749</v>
      </c>
      <c r="I26" s="72">
        <v>0.94</v>
      </c>
      <c r="J26" s="73">
        <v>1160000000</v>
      </c>
      <c r="K26" s="72">
        <v>0.03</v>
      </c>
      <c r="L26" s="4"/>
      <c r="N26" s="15"/>
      <c r="O26" s="38"/>
      <c r="P26" s="38"/>
      <c r="Q26" s="39"/>
      <c r="R26" s="39"/>
    </row>
    <row r="27" spans="1:18">
      <c r="A27" s="6" t="s">
        <v>164</v>
      </c>
      <c r="B27" s="37">
        <v>0.85902777777777783</v>
      </c>
      <c r="C27" s="41" t="s">
        <v>224</v>
      </c>
      <c r="D27" s="72">
        <v>15.79</v>
      </c>
      <c r="E27" s="72">
        <v>18.63</v>
      </c>
      <c r="F27" s="72">
        <v>0.12</v>
      </c>
      <c r="G27" s="72">
        <v>-2384</v>
      </c>
      <c r="H27" s="72">
        <v>-5482</v>
      </c>
      <c r="I27" s="72">
        <v>0.88</v>
      </c>
      <c r="J27" s="73">
        <v>967000000</v>
      </c>
      <c r="K27" s="72">
        <v>0.03</v>
      </c>
      <c r="L27" s="4"/>
      <c r="M27" s="15" t="s">
        <v>228</v>
      </c>
      <c r="N27" s="14" t="s">
        <v>194</v>
      </c>
      <c r="O27" s="38">
        <f>AVERAGE(D27:D30,D51:D52)</f>
        <v>15.578333333333331</v>
      </c>
      <c r="P27" s="38">
        <f>STDEV(D27:D30,D51:D52)</f>
        <v>0.28308420419844427</v>
      </c>
      <c r="Q27" s="38">
        <f>P27/SQRT(R27)</f>
        <v>0.11556864242133799</v>
      </c>
      <c r="R27" s="39">
        <v>6</v>
      </c>
    </row>
    <row r="28" spans="1:18">
      <c r="A28" s="6" t="s">
        <v>165</v>
      </c>
      <c r="B28" s="37">
        <v>0.86111111111111116</v>
      </c>
      <c r="C28" s="41" t="s">
        <v>224</v>
      </c>
      <c r="D28" s="72">
        <v>15.62</v>
      </c>
      <c r="E28" s="72">
        <v>18.46</v>
      </c>
      <c r="F28" s="72">
        <v>0.14000000000000001</v>
      </c>
      <c r="G28" s="72">
        <v>-2384</v>
      </c>
      <c r="H28" s="72">
        <v>-5382</v>
      </c>
      <c r="I28" s="72">
        <v>0.88</v>
      </c>
      <c r="J28" s="73">
        <v>963000000</v>
      </c>
      <c r="K28" s="72">
        <v>0.03</v>
      </c>
      <c r="L28" s="4"/>
      <c r="M28" s="44" t="s">
        <v>224</v>
      </c>
      <c r="N28" s="14" t="s">
        <v>193</v>
      </c>
      <c r="O28" s="38">
        <f>AVERAGE(E27:E30,E51:E52)</f>
        <v>18.418333333333333</v>
      </c>
      <c r="P28" s="38">
        <f>STDEV(E27:E30,E51:E52)</f>
        <v>0.28308420419844477</v>
      </c>
      <c r="Q28" s="38">
        <f>P28/SQRT(R28)</f>
        <v>0.1155686424213382</v>
      </c>
      <c r="R28" s="39">
        <v>6</v>
      </c>
    </row>
    <row r="29" spans="1:18">
      <c r="A29" s="6" t="s">
        <v>166</v>
      </c>
      <c r="B29" s="37">
        <v>0.86249999999999993</v>
      </c>
      <c r="C29" s="41" t="s">
        <v>224</v>
      </c>
      <c r="D29" s="72">
        <v>15.27</v>
      </c>
      <c r="E29" s="72">
        <v>18.11</v>
      </c>
      <c r="F29" s="72">
        <v>0.11</v>
      </c>
      <c r="G29" s="72">
        <v>-2384</v>
      </c>
      <c r="H29" s="72">
        <v>-5282</v>
      </c>
      <c r="I29" s="72">
        <v>0.88</v>
      </c>
      <c r="J29" s="73">
        <v>962000000</v>
      </c>
      <c r="K29" s="72">
        <v>0.02</v>
      </c>
      <c r="L29" s="4"/>
      <c r="O29" s="39"/>
      <c r="P29" s="39"/>
      <c r="Q29" s="39"/>
      <c r="R29" s="39"/>
    </row>
    <row r="30" spans="1:18">
      <c r="A30" s="6" t="s">
        <v>167</v>
      </c>
      <c r="B30" s="37">
        <v>0.86458333333333337</v>
      </c>
      <c r="C30" s="41" t="s">
        <v>224</v>
      </c>
      <c r="D30" s="72">
        <v>15.21</v>
      </c>
      <c r="E30" s="72">
        <v>18.05</v>
      </c>
      <c r="F30" s="72">
        <v>0.1</v>
      </c>
      <c r="G30" s="72">
        <v>-2484</v>
      </c>
      <c r="H30" s="72">
        <v>-5282</v>
      </c>
      <c r="I30" s="72">
        <v>0.88</v>
      </c>
      <c r="J30" s="73">
        <v>962000000</v>
      </c>
      <c r="K30" s="72">
        <v>0.03</v>
      </c>
      <c r="L30" s="4"/>
      <c r="O30" s="38"/>
      <c r="P30" s="38"/>
      <c r="Q30" s="39"/>
      <c r="R30" s="39"/>
    </row>
    <row r="31" spans="1:18">
      <c r="A31" s="6" t="s">
        <v>168</v>
      </c>
      <c r="B31" s="37">
        <v>0.87361111111111101</v>
      </c>
      <c r="C31" s="37"/>
      <c r="D31" s="72">
        <v>10.23</v>
      </c>
      <c r="E31" s="72"/>
      <c r="F31" s="72">
        <v>0.13</v>
      </c>
      <c r="G31" s="72">
        <v>-5622</v>
      </c>
      <c r="H31" s="72">
        <v>-8967</v>
      </c>
      <c r="I31" s="72">
        <v>0.87</v>
      </c>
      <c r="J31" s="73">
        <v>1120000000</v>
      </c>
      <c r="K31" s="72">
        <v>0.03</v>
      </c>
      <c r="L31" s="4"/>
      <c r="M31" s="15" t="s">
        <v>227</v>
      </c>
      <c r="O31" s="38"/>
      <c r="P31" s="38"/>
      <c r="Q31" s="38"/>
      <c r="R31" s="39"/>
    </row>
    <row r="32" spans="1:18">
      <c r="A32" s="6" t="s">
        <v>169</v>
      </c>
      <c r="B32" s="37">
        <v>0.875</v>
      </c>
      <c r="C32" s="37"/>
      <c r="D32" s="72">
        <v>10.19</v>
      </c>
      <c r="E32" s="72"/>
      <c r="F32" s="72">
        <v>0.11</v>
      </c>
      <c r="G32" s="72">
        <v>-5622</v>
      </c>
      <c r="H32" s="72">
        <v>-9067</v>
      </c>
      <c r="I32" s="72">
        <v>0.87</v>
      </c>
      <c r="J32" s="73">
        <v>1120000000</v>
      </c>
      <c r="K32" s="72">
        <v>0.05</v>
      </c>
      <c r="L32" s="4"/>
      <c r="N32" s="14" t="s">
        <v>229</v>
      </c>
      <c r="O32" s="38">
        <f>AVERAGE(D13:D16,D39:D44,D33:D34)</f>
        <v>10.6775</v>
      </c>
      <c r="P32" s="38">
        <f>STDEVA(D13:D16,D39:D44,D33:D34)</f>
        <v>0.20907262765929863</v>
      </c>
      <c r="Q32" s="38">
        <f>P32/SQRT(R32)</f>
        <v>6.035406892963923E-2</v>
      </c>
      <c r="R32" s="39">
        <f>COUNT(D13:D16,D39:D44,D33:D34)</f>
        <v>12</v>
      </c>
    </row>
    <row r="33" spans="1:18">
      <c r="A33" s="6" t="s">
        <v>170</v>
      </c>
      <c r="B33" s="37">
        <v>0.87777777777777777</v>
      </c>
      <c r="C33" s="37"/>
      <c r="D33" s="72">
        <v>10.56</v>
      </c>
      <c r="E33" s="72"/>
      <c r="F33" s="72">
        <v>0.12</v>
      </c>
      <c r="G33" s="72">
        <v>-5663</v>
      </c>
      <c r="H33" s="72">
        <v>-1845</v>
      </c>
      <c r="I33" s="72">
        <v>0.87</v>
      </c>
      <c r="J33" s="73">
        <v>1150000000</v>
      </c>
      <c r="K33" s="72">
        <v>0.04</v>
      </c>
      <c r="L33" s="4"/>
      <c r="N33" s="15"/>
      <c r="O33" s="38"/>
      <c r="P33" s="38"/>
      <c r="Q33" s="39"/>
      <c r="R33" s="39"/>
    </row>
    <row r="34" spans="1:18">
      <c r="A34" s="6" t="s">
        <v>171</v>
      </c>
      <c r="B34" s="37">
        <v>0.87986111111111109</v>
      </c>
      <c r="C34" s="37"/>
      <c r="D34" s="72">
        <v>10.51</v>
      </c>
      <c r="E34" s="72"/>
      <c r="F34" s="72">
        <v>0.11</v>
      </c>
      <c r="G34" s="72">
        <v>-5563</v>
      </c>
      <c r="H34" s="72">
        <v>-1845</v>
      </c>
      <c r="I34" s="72">
        <v>0.87</v>
      </c>
      <c r="J34" s="73">
        <v>1150000000</v>
      </c>
      <c r="K34" s="72">
        <v>0.06</v>
      </c>
      <c r="L34" s="4"/>
      <c r="N34" s="15"/>
      <c r="O34" s="38"/>
      <c r="P34" s="38"/>
      <c r="Q34" s="39"/>
      <c r="R34" s="39"/>
    </row>
    <row r="35" spans="1:18">
      <c r="A35" s="6" t="s">
        <v>172</v>
      </c>
      <c r="B35" s="37">
        <v>0.88263888888888886</v>
      </c>
      <c r="C35" s="41" t="s">
        <v>222</v>
      </c>
      <c r="D35" s="72">
        <v>15.47</v>
      </c>
      <c r="E35" s="72">
        <v>18.309999999999999</v>
      </c>
      <c r="F35" s="72">
        <v>0.12</v>
      </c>
      <c r="G35" s="72">
        <v>-2916</v>
      </c>
      <c r="H35" s="72">
        <v>1706</v>
      </c>
      <c r="I35" s="72">
        <v>0.86</v>
      </c>
      <c r="J35" s="73">
        <v>958000000</v>
      </c>
      <c r="K35" s="72">
        <v>0.03</v>
      </c>
      <c r="L35" s="4"/>
      <c r="M35" s="15" t="s">
        <v>228</v>
      </c>
      <c r="N35" s="14" t="s">
        <v>194</v>
      </c>
      <c r="O35" s="38">
        <f>AVERAGE(D35:D38,D45:D46)</f>
        <v>15.616666666666667</v>
      </c>
      <c r="P35" s="38">
        <f>STDEV(D35:D38,D45:D46)</f>
        <v>0.10347302385968354</v>
      </c>
      <c r="Q35" s="38">
        <f>P35/SQRT(R35)</f>
        <v>4.2242685099842317E-2</v>
      </c>
      <c r="R35" s="39">
        <v>6</v>
      </c>
    </row>
    <row r="36" spans="1:18">
      <c r="A36" s="6" t="s">
        <v>173</v>
      </c>
      <c r="B36" s="37">
        <v>0.88402777777777775</v>
      </c>
      <c r="C36" s="41" t="s">
        <v>222</v>
      </c>
      <c r="D36" s="72">
        <v>15.65</v>
      </c>
      <c r="E36" s="72">
        <v>18.48</v>
      </c>
      <c r="F36" s="72">
        <v>0.14000000000000001</v>
      </c>
      <c r="G36" s="72">
        <v>-2916</v>
      </c>
      <c r="H36" s="72">
        <v>1606</v>
      </c>
      <c r="I36" s="72">
        <v>0.87</v>
      </c>
      <c r="J36" s="73">
        <v>956000000</v>
      </c>
      <c r="K36" s="72">
        <v>0.02</v>
      </c>
      <c r="L36" s="4"/>
      <c r="M36" s="44" t="s">
        <v>222</v>
      </c>
      <c r="N36" s="14" t="s">
        <v>193</v>
      </c>
      <c r="O36" s="38">
        <f>AVERAGE(E35:E38,E45:E46)</f>
        <v>18.455000000000002</v>
      </c>
      <c r="P36" s="38">
        <f>STDEV(E35:E38,E45:E46)</f>
        <v>0.10290772565750428</v>
      </c>
      <c r="Q36" s="38">
        <f>P36/SQRT(R36)</f>
        <v>4.2011903075200342E-2</v>
      </c>
      <c r="R36" s="39">
        <v>6</v>
      </c>
    </row>
    <row r="37" spans="1:18">
      <c r="A37" s="6" t="s">
        <v>174</v>
      </c>
      <c r="B37" s="37">
        <v>0.88611111111111107</v>
      </c>
      <c r="C37" s="41" t="s">
        <v>222</v>
      </c>
      <c r="D37" s="72">
        <v>15.76</v>
      </c>
      <c r="E37" s="71">
        <v>18.600000000000001</v>
      </c>
      <c r="F37" s="72">
        <v>0.11</v>
      </c>
      <c r="G37" s="72">
        <v>-3016</v>
      </c>
      <c r="H37" s="72">
        <v>1606</v>
      </c>
      <c r="I37" s="72">
        <v>0.86</v>
      </c>
      <c r="J37" s="73">
        <v>956000000</v>
      </c>
      <c r="K37" s="72">
        <v>0.01</v>
      </c>
      <c r="L37" s="4"/>
      <c r="O37" s="39"/>
      <c r="P37" s="39"/>
      <c r="Q37" s="39"/>
      <c r="R37" s="39"/>
    </row>
    <row r="38" spans="1:18" ht="14.4">
      <c r="A38" s="6" t="s">
        <v>175</v>
      </c>
      <c r="B38" s="37">
        <v>0.8881944444444444</v>
      </c>
      <c r="C38" s="41" t="s">
        <v>222</v>
      </c>
      <c r="D38" s="72">
        <v>15.67</v>
      </c>
      <c r="E38" s="72">
        <v>18.510000000000002</v>
      </c>
      <c r="F38" s="72">
        <v>0.15</v>
      </c>
      <c r="G38" s="72">
        <v>-3016</v>
      </c>
      <c r="H38" s="72">
        <v>1706</v>
      </c>
      <c r="I38" s="72">
        <v>0.86</v>
      </c>
      <c r="J38" s="73">
        <v>955000000</v>
      </c>
      <c r="K38" s="72">
        <v>0.05</v>
      </c>
      <c r="L38" s="4"/>
      <c r="M38" s="45"/>
      <c r="N38" s="46"/>
      <c r="O38" s="47"/>
      <c r="P38" s="47"/>
      <c r="Q38" s="48"/>
      <c r="R38" s="48"/>
    </row>
    <row r="39" spans="1:18" ht="14.4">
      <c r="A39" s="6" t="s">
        <v>176</v>
      </c>
      <c r="B39" s="37">
        <v>0.89027777777777783</v>
      </c>
      <c r="C39" s="37"/>
      <c r="D39" s="72">
        <v>10.95</v>
      </c>
      <c r="E39" s="72"/>
      <c r="F39" s="72">
        <v>0.17</v>
      </c>
      <c r="G39" s="72">
        <v>-5993</v>
      </c>
      <c r="H39" s="72">
        <v>4309</v>
      </c>
      <c r="I39" s="72">
        <v>0.86</v>
      </c>
      <c r="J39" s="73">
        <v>1140000000</v>
      </c>
      <c r="K39" s="72">
        <v>0.54</v>
      </c>
      <c r="L39" s="4"/>
      <c r="M39" s="46"/>
      <c r="N39" s="45"/>
      <c r="O39" s="47"/>
      <c r="P39" s="47"/>
      <c r="Q39" s="47"/>
      <c r="R39" s="48"/>
    </row>
    <row r="40" spans="1:18" ht="14.4">
      <c r="A40" s="6" t="s">
        <v>177</v>
      </c>
      <c r="B40" s="37">
        <v>0.89166666666666661</v>
      </c>
      <c r="C40" s="37"/>
      <c r="D40" s="72">
        <v>11.21</v>
      </c>
      <c r="E40" s="72"/>
      <c r="F40" s="72">
        <v>0.12</v>
      </c>
      <c r="G40" s="72">
        <v>-5893</v>
      </c>
      <c r="H40" s="72">
        <v>4309</v>
      </c>
      <c r="I40" s="72">
        <v>0.86</v>
      </c>
      <c r="J40" s="73">
        <v>1150000000</v>
      </c>
      <c r="K40" s="72">
        <v>0.26</v>
      </c>
      <c r="L40" s="4"/>
      <c r="M40" s="45"/>
      <c r="N40" s="46"/>
      <c r="O40" s="47"/>
      <c r="P40" s="47"/>
      <c r="Q40" s="48"/>
      <c r="R40" s="48"/>
    </row>
    <row r="41" spans="1:18" ht="14.4">
      <c r="A41" s="6" t="s">
        <v>178</v>
      </c>
      <c r="B41" s="37">
        <v>0.89444444444444438</v>
      </c>
      <c r="C41" s="37"/>
      <c r="D41" s="72">
        <v>10.65</v>
      </c>
      <c r="E41" s="72"/>
      <c r="F41" s="72">
        <v>0.12</v>
      </c>
      <c r="G41" s="72">
        <v>68</v>
      </c>
      <c r="H41" s="72">
        <v>-1136</v>
      </c>
      <c r="I41" s="72">
        <v>0.86</v>
      </c>
      <c r="J41" s="73">
        <v>1130000000</v>
      </c>
      <c r="K41" s="72">
        <v>0.03</v>
      </c>
      <c r="L41" s="4"/>
      <c r="M41" s="45"/>
      <c r="N41" s="46"/>
      <c r="O41" s="47"/>
      <c r="P41" s="47"/>
      <c r="Q41" s="48"/>
      <c r="R41" s="48"/>
    </row>
    <row r="42" spans="1:18" ht="14.4">
      <c r="A42" s="6" t="s">
        <v>179</v>
      </c>
      <c r="B42" s="37">
        <v>0.89583333333333337</v>
      </c>
      <c r="C42" s="37"/>
      <c r="D42" s="72">
        <v>10.52</v>
      </c>
      <c r="E42" s="72"/>
      <c r="F42" s="72">
        <v>0.1</v>
      </c>
      <c r="G42" s="72">
        <v>132</v>
      </c>
      <c r="H42" s="72">
        <v>-1117</v>
      </c>
      <c r="I42" s="72">
        <v>0.86</v>
      </c>
      <c r="J42" s="73">
        <v>1130000000</v>
      </c>
      <c r="K42" s="72">
        <v>0.04</v>
      </c>
      <c r="L42" s="4"/>
      <c r="M42" s="45"/>
      <c r="N42" s="46"/>
      <c r="O42" s="47"/>
      <c r="P42" s="47"/>
      <c r="Q42" s="48"/>
      <c r="R42" s="48"/>
    </row>
    <row r="43" spans="1:18" ht="14.4">
      <c r="A43" s="6" t="s">
        <v>180</v>
      </c>
      <c r="B43" s="37">
        <v>0.8979166666666667</v>
      </c>
      <c r="C43" s="37"/>
      <c r="D43" s="72">
        <v>10.63</v>
      </c>
      <c r="E43" s="72"/>
      <c r="F43" s="72">
        <v>0.32</v>
      </c>
      <c r="G43" s="72">
        <v>150</v>
      </c>
      <c r="H43" s="72">
        <v>-1249</v>
      </c>
      <c r="I43" s="72">
        <v>0.86</v>
      </c>
      <c r="J43" s="73">
        <v>1130000000</v>
      </c>
      <c r="K43" s="72">
        <v>0.24</v>
      </c>
      <c r="L43" s="4"/>
      <c r="M43" s="45"/>
      <c r="N43" s="46"/>
      <c r="O43" s="47"/>
      <c r="P43" s="47"/>
      <c r="Q43" s="48"/>
      <c r="R43" s="48"/>
    </row>
    <row r="44" spans="1:18" ht="14.4">
      <c r="A44" s="6" t="s">
        <v>181</v>
      </c>
      <c r="B44" s="37">
        <v>0.89930555555555547</v>
      </c>
      <c r="C44" s="37"/>
      <c r="D44" s="72">
        <v>10.53</v>
      </c>
      <c r="E44" s="72"/>
      <c r="F44" s="72">
        <v>0.15</v>
      </c>
      <c r="G44" s="72">
        <v>142</v>
      </c>
      <c r="H44" s="72">
        <v>-1205</v>
      </c>
      <c r="I44" s="72">
        <v>0.85</v>
      </c>
      <c r="J44" s="73">
        <v>1130000000</v>
      </c>
      <c r="K44" s="72">
        <v>0.15</v>
      </c>
      <c r="L44" s="4"/>
      <c r="M44" s="45"/>
      <c r="N44" s="46"/>
      <c r="O44" s="47"/>
      <c r="P44" s="47"/>
      <c r="Q44" s="48"/>
      <c r="R44" s="48"/>
    </row>
    <row r="45" spans="1:18" ht="14.4">
      <c r="A45" s="6" t="s">
        <v>182</v>
      </c>
      <c r="B45" s="37">
        <v>0.90277777777777779</v>
      </c>
      <c r="C45" s="41" t="s">
        <v>222</v>
      </c>
      <c r="D45" s="72">
        <v>15.53</v>
      </c>
      <c r="E45" s="72">
        <v>18.37</v>
      </c>
      <c r="F45" s="72">
        <v>0.12</v>
      </c>
      <c r="G45" s="72">
        <v>-3013</v>
      </c>
      <c r="H45" s="72">
        <v>1793</v>
      </c>
      <c r="I45" s="72">
        <v>0.85</v>
      </c>
      <c r="J45" s="73">
        <v>949000000</v>
      </c>
      <c r="K45" s="72">
        <v>0.03</v>
      </c>
      <c r="L45" s="4"/>
      <c r="M45" s="46"/>
      <c r="N45" s="45"/>
      <c r="O45" s="47"/>
      <c r="P45" s="47"/>
      <c r="Q45" s="47"/>
      <c r="R45" s="48"/>
    </row>
    <row r="46" spans="1:18">
      <c r="A46" s="6" t="s">
        <v>183</v>
      </c>
      <c r="B46" s="37">
        <v>0.90486111111111101</v>
      </c>
      <c r="C46" s="41" t="s">
        <v>222</v>
      </c>
      <c r="D46" s="72">
        <v>15.62</v>
      </c>
      <c r="E46" s="72">
        <v>18.46</v>
      </c>
      <c r="F46" s="72">
        <v>0.18</v>
      </c>
      <c r="G46" s="72">
        <v>-2913</v>
      </c>
      <c r="H46" s="72">
        <v>1793</v>
      </c>
      <c r="I46" s="72">
        <v>0.85</v>
      </c>
      <c r="J46" s="73">
        <v>946000000</v>
      </c>
      <c r="K46" s="72">
        <v>0.08</v>
      </c>
      <c r="L46" s="4"/>
    </row>
    <row r="47" spans="1:18">
      <c r="A47" s="6" t="s">
        <v>184</v>
      </c>
      <c r="B47" s="37">
        <v>0.90694444444444444</v>
      </c>
      <c r="C47" s="41" t="s">
        <v>223</v>
      </c>
      <c r="D47" s="72">
        <v>15.53</v>
      </c>
      <c r="E47" s="72">
        <v>18.37</v>
      </c>
      <c r="F47" s="72">
        <v>0.1</v>
      </c>
      <c r="G47" s="72">
        <v>3380</v>
      </c>
      <c r="H47" s="72">
        <v>3550</v>
      </c>
      <c r="I47" s="72">
        <v>0.86</v>
      </c>
      <c r="J47" s="73">
        <v>947000000</v>
      </c>
      <c r="K47" s="72">
        <v>0.03</v>
      </c>
      <c r="L47" s="4"/>
    </row>
    <row r="48" spans="1:18">
      <c r="A48" s="6" t="s">
        <v>185</v>
      </c>
      <c r="B48" s="37">
        <v>0.90902777777777777</v>
      </c>
      <c r="C48" s="41" t="s">
        <v>223</v>
      </c>
      <c r="D48" s="72">
        <v>15.37</v>
      </c>
      <c r="E48" s="72">
        <v>18.21</v>
      </c>
      <c r="F48" s="72">
        <v>0.14000000000000001</v>
      </c>
      <c r="G48" s="72">
        <v>3480</v>
      </c>
      <c r="H48" s="72">
        <v>3550</v>
      </c>
      <c r="I48" s="72">
        <v>0.86</v>
      </c>
      <c r="J48" s="73">
        <v>942000000</v>
      </c>
      <c r="K48" s="72">
        <v>0.05</v>
      </c>
      <c r="L48" s="4"/>
    </row>
    <row r="49" spans="1:18">
      <c r="A49" s="6" t="s">
        <v>186</v>
      </c>
      <c r="B49" s="37">
        <v>0.91111111111111109</v>
      </c>
      <c r="C49" s="41" t="s">
        <v>221</v>
      </c>
      <c r="D49" s="72">
        <v>15.47</v>
      </c>
      <c r="E49" s="72">
        <v>18.309999999999999</v>
      </c>
      <c r="F49" s="72">
        <v>0.1</v>
      </c>
      <c r="G49" s="72">
        <v>2996</v>
      </c>
      <c r="H49" s="72">
        <v>-3096</v>
      </c>
      <c r="I49" s="72">
        <v>0.86</v>
      </c>
      <c r="J49" s="73">
        <v>943000000</v>
      </c>
      <c r="K49" s="72">
        <v>0.02</v>
      </c>
      <c r="L49" s="4"/>
    </row>
    <row r="50" spans="1:18">
      <c r="A50" s="6" t="s">
        <v>187</v>
      </c>
      <c r="B50" s="37">
        <v>0.91319444444444453</v>
      </c>
      <c r="C50" s="41" t="s">
        <v>221</v>
      </c>
      <c r="D50" s="72">
        <v>15.42</v>
      </c>
      <c r="E50" s="72">
        <v>18.260000000000002</v>
      </c>
      <c r="F50" s="72">
        <v>0.1</v>
      </c>
      <c r="G50" s="72">
        <v>2896</v>
      </c>
      <c r="H50" s="72">
        <v>-3096</v>
      </c>
      <c r="I50" s="72">
        <v>0.85</v>
      </c>
      <c r="J50" s="73">
        <v>942000000</v>
      </c>
      <c r="K50" s="72">
        <v>0.03</v>
      </c>
      <c r="L50" s="4"/>
    </row>
    <row r="51" spans="1:18">
      <c r="A51" s="6" t="s">
        <v>188</v>
      </c>
      <c r="B51" s="37">
        <v>0.91527777777777775</v>
      </c>
      <c r="C51" s="41" t="s">
        <v>224</v>
      </c>
      <c r="D51" s="72">
        <v>15.92</v>
      </c>
      <c r="E51" s="72">
        <v>18.760000000000002</v>
      </c>
      <c r="F51" s="72">
        <v>0.1</v>
      </c>
      <c r="G51" s="72">
        <v>-2590</v>
      </c>
      <c r="H51" s="72">
        <v>-5208</v>
      </c>
      <c r="I51" s="72">
        <v>0.85</v>
      </c>
      <c r="J51" s="73">
        <v>951000000</v>
      </c>
      <c r="K51" s="72">
        <v>0.05</v>
      </c>
      <c r="L51" s="4"/>
    </row>
    <row r="52" spans="1:18">
      <c r="A52" s="34" t="s">
        <v>189</v>
      </c>
      <c r="B52" s="42">
        <v>0.91666666666666663</v>
      </c>
      <c r="C52" s="43" t="s">
        <v>224</v>
      </c>
      <c r="D52" s="74">
        <v>15.66</v>
      </c>
      <c r="E52" s="75">
        <v>18.5</v>
      </c>
      <c r="F52" s="74">
        <v>0.14000000000000001</v>
      </c>
      <c r="G52" s="74">
        <v>-2490</v>
      </c>
      <c r="H52" s="74">
        <v>-5208</v>
      </c>
      <c r="I52" s="74">
        <v>0.85</v>
      </c>
      <c r="J52" s="76">
        <v>946000000</v>
      </c>
      <c r="K52" s="74">
        <v>0.03</v>
      </c>
      <c r="L52" s="67"/>
      <c r="M52" s="22"/>
      <c r="N52" s="22"/>
      <c r="O52" s="22"/>
      <c r="P52" s="22"/>
      <c r="Q52" s="22"/>
      <c r="R52" s="22"/>
    </row>
    <row r="54" spans="1:18">
      <c r="A54" s="6" t="s">
        <v>196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0015-AE48-604B-9583-BF1D8FDB89B6}">
  <dimension ref="A1:Q178"/>
  <sheetViews>
    <sheetView topLeftCell="A157" zoomScaleNormal="100" workbookViewId="0">
      <selection activeCell="Q176" sqref="A176:Q176"/>
    </sheetView>
  </sheetViews>
  <sheetFormatPr baseColWidth="10" defaultColWidth="10.77734375" defaultRowHeight="13.2"/>
  <cols>
    <col min="1" max="1" width="21.33203125" style="6" customWidth="1"/>
    <col min="2" max="2" width="10.77734375" style="6" bestFit="1" customWidth="1"/>
    <col min="3" max="4" width="10.77734375" style="6"/>
    <col min="5" max="5" width="16.6640625" style="7" customWidth="1"/>
    <col min="6" max="6" width="9.6640625" style="14" customWidth="1"/>
    <col min="7" max="9" width="10.77734375" style="14"/>
    <col min="10" max="11" width="10.77734375" style="39"/>
    <col min="12" max="17" width="10.77734375" style="14"/>
    <col min="18" max="16384" width="10.77734375" style="1"/>
  </cols>
  <sheetData>
    <row r="1" spans="1:17" ht="15.6">
      <c r="A1" s="105" t="s">
        <v>601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>
      <c r="A2" s="104" t="s">
        <v>563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3" customFormat="1" ht="26.4">
      <c r="A3" s="29" t="s">
        <v>0</v>
      </c>
      <c r="B3" s="29" t="s">
        <v>419</v>
      </c>
      <c r="C3" s="79" t="s">
        <v>1</v>
      </c>
      <c r="D3" s="29" t="s">
        <v>631</v>
      </c>
      <c r="E3" s="29" t="s">
        <v>233</v>
      </c>
      <c r="F3" s="72" t="s">
        <v>602</v>
      </c>
      <c r="G3" s="87" t="s">
        <v>2</v>
      </c>
      <c r="H3" s="88" t="s">
        <v>564</v>
      </c>
      <c r="I3" s="88" t="s">
        <v>235</v>
      </c>
      <c r="J3" s="88" t="s">
        <v>226</v>
      </c>
      <c r="K3" s="88" t="s">
        <v>564</v>
      </c>
      <c r="L3" s="88" t="s">
        <v>235</v>
      </c>
      <c r="M3" s="79" t="s">
        <v>3</v>
      </c>
      <c r="N3" s="79" t="s">
        <v>4</v>
      </c>
      <c r="O3" s="78" t="s">
        <v>5</v>
      </c>
      <c r="P3" s="79" t="s">
        <v>195</v>
      </c>
      <c r="Q3" s="89" t="s">
        <v>6</v>
      </c>
    </row>
    <row r="4" spans="1:17" s="3" customFormat="1" ht="26.4">
      <c r="A4" s="27"/>
      <c r="B4" s="27"/>
      <c r="C4" s="63"/>
      <c r="D4" s="27"/>
      <c r="E4" s="90"/>
      <c r="F4" s="91" t="s">
        <v>565</v>
      </c>
      <c r="G4" s="67"/>
      <c r="H4" s="92" t="s">
        <v>566</v>
      </c>
      <c r="I4" s="92" t="s">
        <v>567</v>
      </c>
      <c r="J4" s="92" t="s">
        <v>567</v>
      </c>
      <c r="K4" s="92" t="s">
        <v>568</v>
      </c>
      <c r="L4" s="92" t="s">
        <v>568</v>
      </c>
      <c r="M4" s="63"/>
      <c r="N4" s="63"/>
      <c r="O4" s="64"/>
      <c r="P4" s="63"/>
      <c r="Q4" s="93"/>
    </row>
    <row r="5" spans="1:17">
      <c r="A5" s="6" t="s">
        <v>247</v>
      </c>
      <c r="B5" s="36">
        <v>44701</v>
      </c>
      <c r="C5" s="84">
        <v>0.39374999999999999</v>
      </c>
      <c r="D5" s="6" t="s">
        <v>228</v>
      </c>
      <c r="E5" s="7" t="s">
        <v>569</v>
      </c>
      <c r="F5" s="71">
        <v>13.988501664623287</v>
      </c>
      <c r="G5" s="71">
        <v>0.15444718661873388</v>
      </c>
      <c r="H5" s="4"/>
      <c r="I5" s="4"/>
      <c r="J5" s="72"/>
      <c r="K5" s="72"/>
      <c r="L5" s="4"/>
      <c r="M5" s="72">
        <v>-1784</v>
      </c>
      <c r="N5" s="72">
        <v>-1628</v>
      </c>
      <c r="O5" s="71">
        <v>0.89389149999999995</v>
      </c>
      <c r="P5" s="73">
        <v>931434258.01138067</v>
      </c>
      <c r="Q5" s="71">
        <v>6.0971944552785123E-2</v>
      </c>
    </row>
    <row r="6" spans="1:17">
      <c r="A6" s="6" t="s">
        <v>248</v>
      </c>
      <c r="B6" s="36">
        <v>44701</v>
      </c>
      <c r="C6" s="84">
        <v>0.39583333333333331</v>
      </c>
      <c r="D6" s="6" t="s">
        <v>228</v>
      </c>
      <c r="E6" s="7" t="s">
        <v>569</v>
      </c>
      <c r="F6" s="71">
        <v>14.100821693067367</v>
      </c>
      <c r="G6" s="71">
        <v>0.15931423964958644</v>
      </c>
      <c r="H6" s="4"/>
      <c r="I6" s="4"/>
      <c r="J6" s="72"/>
      <c r="K6" s="72"/>
      <c r="L6" s="4"/>
      <c r="M6" s="72">
        <v>-1972</v>
      </c>
      <c r="N6" s="72">
        <v>-1576</v>
      </c>
      <c r="O6" s="71">
        <v>0.88935249999999999</v>
      </c>
      <c r="P6" s="73">
        <v>928812985.31133437</v>
      </c>
      <c r="Q6" s="71">
        <v>4.21896614200961E-2</v>
      </c>
    </row>
    <row r="7" spans="1:17">
      <c r="A7" s="6" t="s">
        <v>249</v>
      </c>
      <c r="B7" s="36">
        <v>44701</v>
      </c>
      <c r="C7" s="84">
        <v>0.3979166666666667</v>
      </c>
      <c r="D7" s="6" t="s">
        <v>228</v>
      </c>
      <c r="E7" s="7" t="s">
        <v>569</v>
      </c>
      <c r="F7" s="71">
        <v>14.315792387014747</v>
      </c>
      <c r="G7" s="71">
        <v>0.1112375397166339</v>
      </c>
      <c r="H7" s="4"/>
      <c r="I7" s="4"/>
      <c r="J7" s="72"/>
      <c r="K7" s="72"/>
      <c r="L7" s="4"/>
      <c r="M7" s="72">
        <v>-1982</v>
      </c>
      <c r="N7" s="72">
        <v>-1630</v>
      </c>
      <c r="O7" s="71">
        <v>0.88461639999999997</v>
      </c>
      <c r="P7" s="73">
        <v>926221627.32445741</v>
      </c>
      <c r="Q7" s="71">
        <v>4.5053717647020979E-2</v>
      </c>
    </row>
    <row r="8" spans="1:17">
      <c r="A8" s="6" t="s">
        <v>250</v>
      </c>
      <c r="B8" s="36">
        <v>44701</v>
      </c>
      <c r="C8" s="84">
        <v>0.39999999999999997</v>
      </c>
      <c r="D8" s="6" t="s">
        <v>228</v>
      </c>
      <c r="E8" s="7" t="s">
        <v>569</v>
      </c>
      <c r="F8" s="71">
        <v>14.342286625374401</v>
      </c>
      <c r="G8" s="71">
        <v>0.17638791148519484</v>
      </c>
      <c r="H8" s="4"/>
      <c r="I8" s="4"/>
      <c r="J8" s="72"/>
      <c r="K8" s="72"/>
      <c r="L8" s="4"/>
      <c r="M8" s="72">
        <v>-1947</v>
      </c>
      <c r="N8" s="72">
        <v>-1662</v>
      </c>
      <c r="O8" s="71">
        <v>0.87939129999999999</v>
      </c>
      <c r="P8" s="73">
        <v>928064735.63124526</v>
      </c>
      <c r="Q8" s="71">
        <v>5.4256847748909022E-2</v>
      </c>
    </row>
    <row r="9" spans="1:17">
      <c r="A9" s="6" t="s">
        <v>251</v>
      </c>
      <c r="B9" s="36">
        <v>44701</v>
      </c>
      <c r="C9" s="84">
        <v>0.40277777777777773</v>
      </c>
      <c r="D9" s="6" t="s">
        <v>228</v>
      </c>
      <c r="E9" s="7" t="s">
        <v>569</v>
      </c>
      <c r="F9" s="71">
        <v>14.194609646697609</v>
      </c>
      <c r="G9" s="71">
        <v>0.1235194770181816</v>
      </c>
      <c r="H9" s="4"/>
      <c r="I9" s="4"/>
      <c r="J9" s="72"/>
      <c r="K9" s="72"/>
      <c r="L9" s="4"/>
      <c r="M9" s="72">
        <v>-1898</v>
      </c>
      <c r="N9" s="72">
        <v>-1684</v>
      </c>
      <c r="O9" s="71">
        <v>0.88002650000000004</v>
      </c>
      <c r="P9" s="73">
        <v>920255165.87709987</v>
      </c>
      <c r="Q9" s="71">
        <v>6.8666129707854462E-2</v>
      </c>
    </row>
    <row r="10" spans="1:17">
      <c r="A10" s="6" t="s">
        <v>252</v>
      </c>
      <c r="B10" s="36">
        <v>44701</v>
      </c>
      <c r="C10" s="84">
        <v>0.40486111111111112</v>
      </c>
      <c r="D10" s="6" t="s">
        <v>228</v>
      </c>
      <c r="E10" s="7" t="s">
        <v>569</v>
      </c>
      <c r="F10" s="71">
        <v>14.185921055163142</v>
      </c>
      <c r="G10" s="71">
        <v>0.13476399694445027</v>
      </c>
      <c r="H10" s="5">
        <f>AVERAGE(F5:F10)</f>
        <v>14.187988845323426</v>
      </c>
      <c r="I10" s="5">
        <f>STDEV(F5:F10)</f>
        <v>0.13235022377057654</v>
      </c>
      <c r="J10" s="77">
        <f>COUNT(F5:F10)</f>
        <v>6</v>
      </c>
      <c r="K10" s="77"/>
      <c r="L10" s="4"/>
      <c r="M10" s="72">
        <v>-1823</v>
      </c>
      <c r="N10" s="72">
        <v>-1701</v>
      </c>
      <c r="O10" s="71">
        <v>0.87681039999999999</v>
      </c>
      <c r="P10" s="73">
        <v>921040518.39146173</v>
      </c>
      <c r="Q10" s="71">
        <v>5.5853240901683018E-2</v>
      </c>
    </row>
    <row r="11" spans="1:17">
      <c r="A11" s="6" t="s">
        <v>253</v>
      </c>
      <c r="B11" s="36">
        <v>44701</v>
      </c>
      <c r="C11" s="84">
        <v>0.44444444444444442</v>
      </c>
      <c r="D11" s="6" t="s">
        <v>228</v>
      </c>
      <c r="E11" s="7" t="s">
        <v>570</v>
      </c>
      <c r="F11" s="71">
        <v>13.991539833765998</v>
      </c>
      <c r="G11" s="71">
        <v>0.12830578553044084</v>
      </c>
      <c r="H11" s="4"/>
      <c r="I11" s="4"/>
      <c r="J11" s="72"/>
      <c r="K11" s="72"/>
      <c r="L11" s="4"/>
      <c r="M11" s="72">
        <v>563</v>
      </c>
      <c r="N11" s="72">
        <v>676</v>
      </c>
      <c r="O11" s="71">
        <v>0.83266680000000004</v>
      </c>
      <c r="P11" s="73">
        <v>876381353.97097647</v>
      </c>
      <c r="Q11" s="71">
        <v>5.0906162288406685E-2</v>
      </c>
    </row>
    <row r="12" spans="1:17">
      <c r="A12" s="6" t="s">
        <v>254</v>
      </c>
      <c r="B12" s="36">
        <v>44701</v>
      </c>
      <c r="C12" s="84">
        <v>0.4465277777777778</v>
      </c>
      <c r="D12" s="6" t="s">
        <v>228</v>
      </c>
      <c r="E12" s="7" t="s">
        <v>571</v>
      </c>
      <c r="F12" s="71">
        <v>14.431783145542498</v>
      </c>
      <c r="G12" s="71">
        <v>0.13178705029320759</v>
      </c>
      <c r="H12" s="4"/>
      <c r="I12" s="4"/>
      <c r="J12" s="72"/>
      <c r="K12" s="72"/>
      <c r="L12" s="4"/>
      <c r="M12" s="72">
        <v>3984</v>
      </c>
      <c r="N12" s="72">
        <v>441</v>
      </c>
      <c r="O12" s="71">
        <v>0.8315184000000001</v>
      </c>
      <c r="P12" s="73">
        <v>881496393.17705369</v>
      </c>
      <c r="Q12" s="71">
        <v>5.8115316081873473E-2</v>
      </c>
    </row>
    <row r="13" spans="1:17">
      <c r="A13" s="6" t="s">
        <v>255</v>
      </c>
      <c r="B13" s="36">
        <v>44701</v>
      </c>
      <c r="C13" s="84">
        <v>0.46111111111111108</v>
      </c>
      <c r="D13" s="6" t="s">
        <v>228</v>
      </c>
      <c r="E13" s="7" t="s">
        <v>572</v>
      </c>
      <c r="F13" s="71">
        <v>14.398371270153865</v>
      </c>
      <c r="G13" s="71">
        <v>0.16491572013292055</v>
      </c>
      <c r="H13" s="4"/>
      <c r="I13" s="4"/>
      <c r="J13" s="72"/>
      <c r="K13" s="72"/>
      <c r="L13" s="4"/>
      <c r="M13" s="72">
        <v>3040</v>
      </c>
      <c r="N13" s="72">
        <v>615</v>
      </c>
      <c r="O13" s="71">
        <v>0.82054879999999997</v>
      </c>
      <c r="P13" s="73">
        <v>873366979.4304229</v>
      </c>
      <c r="Q13" s="71">
        <v>4.424011927869443E-2</v>
      </c>
    </row>
    <row r="14" spans="1:17">
      <c r="A14" s="6" t="s">
        <v>256</v>
      </c>
      <c r="B14" s="36">
        <v>44701</v>
      </c>
      <c r="C14" s="84">
        <v>0.46319444444444446</v>
      </c>
      <c r="D14" s="6" t="s">
        <v>228</v>
      </c>
      <c r="E14" s="7" t="s">
        <v>573</v>
      </c>
      <c r="F14" s="71">
        <v>14.459006411858377</v>
      </c>
      <c r="G14" s="71">
        <v>0.15827827098180219</v>
      </c>
      <c r="H14" s="4"/>
      <c r="I14" s="4"/>
      <c r="J14" s="72"/>
      <c r="K14" s="72"/>
      <c r="L14" s="4"/>
      <c r="M14" s="72">
        <v>-362</v>
      </c>
      <c r="N14" s="72">
        <v>614</v>
      </c>
      <c r="O14" s="71">
        <v>0.81894889999999998</v>
      </c>
      <c r="P14" s="73">
        <v>869167077.44561517</v>
      </c>
      <c r="Q14" s="71">
        <v>5.1760240335676999E-2</v>
      </c>
    </row>
    <row r="15" spans="1:17">
      <c r="A15" s="6" t="s">
        <v>257</v>
      </c>
      <c r="B15" s="36">
        <v>44701</v>
      </c>
      <c r="C15" s="84">
        <v>0.4777777777777778</v>
      </c>
      <c r="D15" s="6" t="s">
        <v>228</v>
      </c>
      <c r="E15" s="7" t="s">
        <v>574</v>
      </c>
      <c r="F15" s="71">
        <v>14.321452013502434</v>
      </c>
      <c r="G15" s="71">
        <v>0.15572508200342042</v>
      </c>
      <c r="H15" s="4"/>
      <c r="I15" s="4"/>
      <c r="J15" s="72"/>
      <c r="K15" s="72"/>
      <c r="L15" s="4"/>
      <c r="M15" s="72">
        <v>-4114</v>
      </c>
      <c r="N15" s="72">
        <v>831</v>
      </c>
      <c r="O15" s="71">
        <v>0.80220349999999996</v>
      </c>
      <c r="P15" s="73">
        <v>852532768.04432476</v>
      </c>
      <c r="Q15" s="71">
        <v>4.8935198819248821E-2</v>
      </c>
    </row>
    <row r="16" spans="1:17">
      <c r="A16" s="6" t="s">
        <v>258</v>
      </c>
      <c r="B16" s="36">
        <v>44701</v>
      </c>
      <c r="C16" s="84">
        <v>0.47986111111111113</v>
      </c>
      <c r="D16" s="6" t="s">
        <v>228</v>
      </c>
      <c r="E16" s="7" t="s">
        <v>575</v>
      </c>
      <c r="F16" s="71">
        <v>14.596035792811213</v>
      </c>
      <c r="G16" s="71">
        <v>0.11987355298563816</v>
      </c>
      <c r="H16" s="5"/>
      <c r="I16" s="5"/>
      <c r="J16" s="71"/>
      <c r="K16" s="71"/>
      <c r="L16" s="5"/>
      <c r="M16" s="72">
        <v>-2999</v>
      </c>
      <c r="N16" s="72">
        <v>738</v>
      </c>
      <c r="O16" s="71">
        <v>0.8015331</v>
      </c>
      <c r="P16" s="73">
        <v>852393093.672575</v>
      </c>
      <c r="Q16" s="71">
        <v>3.8546096385812238E-2</v>
      </c>
    </row>
    <row r="17" spans="1:17">
      <c r="A17" s="6" t="s">
        <v>259</v>
      </c>
      <c r="B17" s="36">
        <v>44701</v>
      </c>
      <c r="C17" s="84">
        <v>0.49583333333333335</v>
      </c>
      <c r="D17" s="6" t="s">
        <v>228</v>
      </c>
      <c r="E17" s="7" t="s">
        <v>576</v>
      </c>
      <c r="F17" s="71">
        <v>14.337859398531716</v>
      </c>
      <c r="G17" s="71">
        <v>0.10369460087011319</v>
      </c>
      <c r="H17" s="4"/>
      <c r="I17" s="4"/>
      <c r="J17" s="72"/>
      <c r="K17" s="72"/>
      <c r="L17" s="4"/>
      <c r="M17" s="72">
        <v>2411</v>
      </c>
      <c r="N17" s="72">
        <v>472</v>
      </c>
      <c r="O17" s="71">
        <v>0.79217499999999996</v>
      </c>
      <c r="P17" s="73">
        <v>843839567.1676333</v>
      </c>
      <c r="Q17" s="71">
        <v>5.6532802362795856E-2</v>
      </c>
    </row>
    <row r="18" spans="1:17">
      <c r="A18" s="6" t="s">
        <v>260</v>
      </c>
      <c r="B18" s="36">
        <v>44701</v>
      </c>
      <c r="C18" s="84">
        <v>0.49791666666666662</v>
      </c>
      <c r="D18" s="6" t="s">
        <v>228</v>
      </c>
      <c r="E18" s="7" t="s">
        <v>577</v>
      </c>
      <c r="F18" s="71">
        <v>14.206694885323001</v>
      </c>
      <c r="G18" s="71">
        <v>0.12897512699939748</v>
      </c>
      <c r="H18" s="5"/>
      <c r="I18" s="5"/>
      <c r="J18" s="71"/>
      <c r="K18" s="71"/>
      <c r="L18" s="5"/>
      <c r="M18" s="72">
        <v>3098</v>
      </c>
      <c r="N18" s="72">
        <v>627</v>
      </c>
      <c r="O18" s="71">
        <v>0.79039839999999995</v>
      </c>
      <c r="P18" s="73">
        <v>835067450.78820562</v>
      </c>
      <c r="Q18" s="71">
        <v>4.4681769476355007E-2</v>
      </c>
    </row>
    <row r="19" spans="1:17">
      <c r="A19" s="6" t="s">
        <v>261</v>
      </c>
      <c r="B19" s="36">
        <v>44701</v>
      </c>
      <c r="C19" s="84">
        <v>0.5131944444444444</v>
      </c>
      <c r="D19" s="6" t="s">
        <v>228</v>
      </c>
      <c r="E19" s="7" t="s">
        <v>573</v>
      </c>
      <c r="F19" s="71">
        <v>14.576501873612147</v>
      </c>
      <c r="G19" s="71">
        <v>8.417672033582764E-2</v>
      </c>
      <c r="H19" s="5">
        <f>AVERAGE(F19,F14)</f>
        <v>14.517754142735262</v>
      </c>
      <c r="I19" s="5">
        <f>STDEV(F14,F19)</f>
        <v>8.3081837764734948E-2</v>
      </c>
      <c r="J19" s="77">
        <v>2</v>
      </c>
      <c r="K19" s="77"/>
      <c r="L19" s="4"/>
      <c r="M19" s="72">
        <v>-499</v>
      </c>
      <c r="N19" s="72">
        <v>594</v>
      </c>
      <c r="O19" s="71">
        <v>0.78435890000000008</v>
      </c>
      <c r="P19" s="73">
        <v>840791500.58536875</v>
      </c>
      <c r="Q19" s="71">
        <v>4.4021137142325105E-2</v>
      </c>
    </row>
    <row r="20" spans="1:17">
      <c r="A20" s="34" t="s">
        <v>262</v>
      </c>
      <c r="B20" s="94">
        <v>44701</v>
      </c>
      <c r="C20" s="95">
        <v>0.51527777777777783</v>
      </c>
      <c r="D20" s="34" t="s">
        <v>228</v>
      </c>
      <c r="E20" s="96" t="s">
        <v>578</v>
      </c>
      <c r="F20" s="75">
        <v>14.448203950674143</v>
      </c>
      <c r="G20" s="75">
        <v>0.18222725176609281</v>
      </c>
      <c r="H20" s="75"/>
      <c r="I20" s="75"/>
      <c r="J20" s="75"/>
      <c r="K20" s="75">
        <f>AVERAGE(F5:F20)</f>
        <v>14.30596135298225</v>
      </c>
      <c r="L20" s="75">
        <f>STDEV(F5:F12,F13:F16,F17:F18,F19:F20)</f>
        <v>0.18374293095256039</v>
      </c>
      <c r="M20" s="74">
        <v>-1575</v>
      </c>
      <c r="N20" s="74">
        <v>778</v>
      </c>
      <c r="O20" s="75">
        <v>0.78251660000000001</v>
      </c>
      <c r="P20" s="76">
        <v>830426427.68656909</v>
      </c>
      <c r="Q20" s="75">
        <v>4.9818630211212876E-2</v>
      </c>
    </row>
    <row r="21" spans="1:17">
      <c r="A21" s="6" t="s">
        <v>263</v>
      </c>
      <c r="B21" s="36">
        <v>44701</v>
      </c>
      <c r="C21" s="84">
        <v>0.54166666666666663</v>
      </c>
      <c r="D21" s="7" t="s">
        <v>228</v>
      </c>
      <c r="E21" s="7" t="s">
        <v>569</v>
      </c>
      <c r="F21" s="71">
        <v>13.970939272856198</v>
      </c>
      <c r="G21" s="5">
        <v>0.1261002662186986</v>
      </c>
      <c r="H21" s="4"/>
      <c r="I21" s="4"/>
      <c r="J21" s="72"/>
      <c r="K21" s="72"/>
      <c r="L21" s="4"/>
      <c r="M21" s="72">
        <v>873</v>
      </c>
      <c r="N21" s="72">
        <v>-801</v>
      </c>
      <c r="O21" s="71">
        <v>0.84280089999999996</v>
      </c>
      <c r="P21" s="73">
        <v>863882224.53646982</v>
      </c>
      <c r="Q21" s="71">
        <v>6.472184531919406E-2</v>
      </c>
    </row>
    <row r="22" spans="1:17">
      <c r="A22" s="6" t="s">
        <v>264</v>
      </c>
      <c r="B22" s="36">
        <v>44701</v>
      </c>
      <c r="C22" s="84">
        <v>0.54375000000000007</v>
      </c>
      <c r="D22" s="7" t="s">
        <v>228</v>
      </c>
      <c r="E22" s="7" t="s">
        <v>569</v>
      </c>
      <c r="F22" s="71">
        <v>14.302812169339818</v>
      </c>
      <c r="G22" s="5">
        <v>0.14053067401799368</v>
      </c>
      <c r="H22" s="4"/>
      <c r="I22" s="4"/>
      <c r="J22" s="72"/>
      <c r="K22" s="72"/>
      <c r="L22" s="4"/>
      <c r="M22" s="72">
        <v>890</v>
      </c>
      <c r="N22" s="72">
        <v>-740</v>
      </c>
      <c r="O22" s="71">
        <v>0.84482630000000003</v>
      </c>
      <c r="P22" s="73">
        <v>867604167.00699723</v>
      </c>
      <c r="Q22" s="71">
        <v>5.2714756687214336E-2</v>
      </c>
    </row>
    <row r="23" spans="1:17">
      <c r="A23" s="6" t="s">
        <v>265</v>
      </c>
      <c r="B23" s="36">
        <v>44701</v>
      </c>
      <c r="C23" s="84">
        <v>0.54583333333333328</v>
      </c>
      <c r="D23" s="7" t="s">
        <v>228</v>
      </c>
      <c r="E23" s="7" t="s">
        <v>569</v>
      </c>
      <c r="F23" s="71">
        <v>14.21636017642669</v>
      </c>
      <c r="G23" s="5">
        <v>0.16000799393477261</v>
      </c>
      <c r="H23" s="4"/>
      <c r="I23" s="4"/>
      <c r="J23" s="72"/>
      <c r="K23" s="72"/>
      <c r="L23" s="4"/>
      <c r="M23" s="72">
        <v>822</v>
      </c>
      <c r="N23" s="72">
        <v>-831</v>
      </c>
      <c r="O23" s="71">
        <v>0.84466200000000002</v>
      </c>
      <c r="P23" s="73">
        <v>865791177.95202708</v>
      </c>
      <c r="Q23" s="71">
        <v>6.0254018784044641E-2</v>
      </c>
    </row>
    <row r="24" spans="1:17">
      <c r="A24" s="6" t="s">
        <v>266</v>
      </c>
      <c r="B24" s="36">
        <v>44701</v>
      </c>
      <c r="C24" s="84">
        <v>0.54722222222222217</v>
      </c>
      <c r="D24" s="7" t="s">
        <v>228</v>
      </c>
      <c r="E24" s="7" t="s">
        <v>569</v>
      </c>
      <c r="F24" s="71">
        <v>14.300344595167047</v>
      </c>
      <c r="G24" s="5">
        <v>0.1152189132287092</v>
      </c>
      <c r="H24" s="5">
        <f>AVERAGE(F21:F24,F35:F36)</f>
        <v>14.281362086769112</v>
      </c>
      <c r="I24" s="5">
        <f>STDEV(F21:F24,F35:F36)</f>
        <v>0.17787317422186025</v>
      </c>
      <c r="J24" s="72">
        <v>6</v>
      </c>
      <c r="K24" s="72"/>
      <c r="L24" s="4"/>
      <c r="M24" s="72">
        <v>782</v>
      </c>
      <c r="N24" s="72">
        <v>-796</v>
      </c>
      <c r="O24" s="71">
        <v>0.84242700000000004</v>
      </c>
      <c r="P24" s="73">
        <v>865866559.46255004</v>
      </c>
      <c r="Q24" s="71">
        <v>6.1399789704072998E-2</v>
      </c>
    </row>
    <row r="25" spans="1:17">
      <c r="A25" s="6" t="s">
        <v>267</v>
      </c>
      <c r="B25" s="36">
        <v>44701</v>
      </c>
      <c r="C25" s="84">
        <v>0.5625</v>
      </c>
      <c r="D25" s="7" t="s">
        <v>228</v>
      </c>
      <c r="E25" s="7" t="s">
        <v>570</v>
      </c>
      <c r="F25" s="71">
        <v>14.418362434718945</v>
      </c>
      <c r="G25" s="5">
        <v>0.12722570541394501</v>
      </c>
      <c r="H25" s="5">
        <f>AVERAGE(F25,F30)</f>
        <v>14.461309699532855</v>
      </c>
      <c r="I25" s="5">
        <f>STDEV(F25,F30)</f>
        <v>6.0736604366658113E-2</v>
      </c>
      <c r="J25" s="72">
        <v>2</v>
      </c>
      <c r="K25" s="4"/>
      <c r="L25" s="4"/>
      <c r="M25" s="72">
        <v>3638</v>
      </c>
      <c r="N25" s="72">
        <v>-416</v>
      </c>
      <c r="O25" s="71">
        <v>0.83594079999999993</v>
      </c>
      <c r="P25" s="73">
        <v>871538091.15412891</v>
      </c>
      <c r="Q25" s="71">
        <v>2.7081863640605532E-2</v>
      </c>
    </row>
    <row r="26" spans="1:17">
      <c r="A26" s="6" t="s">
        <v>268</v>
      </c>
      <c r="B26" s="36">
        <v>44701</v>
      </c>
      <c r="C26" s="84">
        <v>0.56458333333333333</v>
      </c>
      <c r="D26" s="7" t="s">
        <v>228</v>
      </c>
      <c r="E26" s="7" t="s">
        <v>571</v>
      </c>
      <c r="F26" s="71">
        <v>14.219825591169633</v>
      </c>
      <c r="G26" s="5">
        <v>0.17912919930233193</v>
      </c>
      <c r="H26" s="5">
        <f>AVERAGE(F26,F32)</f>
        <v>14.38754912710516</v>
      </c>
      <c r="I26" s="5">
        <f>STDEV(F26,F32)</f>
        <v>0.23719689924919302</v>
      </c>
      <c r="J26" s="72">
        <v>2</v>
      </c>
      <c r="K26" s="4"/>
      <c r="L26" s="4"/>
      <c r="M26" s="72">
        <v>4419</v>
      </c>
      <c r="N26" s="72">
        <v>-460</v>
      </c>
      <c r="O26" s="71">
        <v>0.83353520000000003</v>
      </c>
      <c r="P26" s="73">
        <v>858721911.1601187</v>
      </c>
      <c r="Q26" s="71">
        <v>5.5390048687448866E-2</v>
      </c>
    </row>
    <row r="27" spans="1:17">
      <c r="A27" s="6" t="s">
        <v>269</v>
      </c>
      <c r="B27" s="36">
        <v>44701</v>
      </c>
      <c r="C27" s="84">
        <v>0.57708333333333328</v>
      </c>
      <c r="D27" s="7" t="s">
        <v>228</v>
      </c>
      <c r="E27" s="7" t="s">
        <v>572</v>
      </c>
      <c r="F27" s="71">
        <v>14.46907890569582</v>
      </c>
      <c r="G27" s="5">
        <v>0.13161164064176867</v>
      </c>
      <c r="H27" s="4"/>
      <c r="I27" s="4"/>
      <c r="J27" s="72"/>
      <c r="K27" s="4"/>
      <c r="L27" s="4"/>
      <c r="M27" s="72">
        <v>-2855</v>
      </c>
      <c r="N27" s="72">
        <v>-1124</v>
      </c>
      <c r="O27" s="71">
        <v>0.8332527999999999</v>
      </c>
      <c r="P27" s="73">
        <v>864814877.8894062</v>
      </c>
      <c r="Q27" s="71">
        <v>4.8671421906183281E-2</v>
      </c>
    </row>
    <row r="28" spans="1:17">
      <c r="A28" s="6" t="s">
        <v>270</v>
      </c>
      <c r="B28" s="36">
        <v>44701</v>
      </c>
      <c r="C28" s="84">
        <v>0.57916666666666672</v>
      </c>
      <c r="D28" s="7" t="s">
        <v>228</v>
      </c>
      <c r="E28" s="7" t="s">
        <v>573</v>
      </c>
      <c r="F28" s="71">
        <v>14.78837460630511</v>
      </c>
      <c r="G28" s="5">
        <v>0.11883729735445799</v>
      </c>
      <c r="H28" s="4"/>
      <c r="I28" s="4"/>
      <c r="J28" s="72"/>
      <c r="K28" s="4"/>
      <c r="L28" s="4"/>
      <c r="M28" s="72">
        <v>-4270</v>
      </c>
      <c r="N28" s="72">
        <v>-1069</v>
      </c>
      <c r="O28" s="71">
        <v>0.82995920000000001</v>
      </c>
      <c r="P28" s="73">
        <v>874215291.39099908</v>
      </c>
      <c r="Q28" s="71">
        <v>4.4593804326501695E-2</v>
      </c>
    </row>
    <row r="29" spans="1:17">
      <c r="A29" s="6" t="s">
        <v>271</v>
      </c>
      <c r="B29" s="36">
        <v>44701</v>
      </c>
      <c r="C29" s="84">
        <v>0.58124999999999993</v>
      </c>
      <c r="D29" s="7" t="s">
        <v>228</v>
      </c>
      <c r="E29" s="7" t="s">
        <v>574</v>
      </c>
      <c r="F29" s="71">
        <v>14.730298355923432</v>
      </c>
      <c r="G29" s="5">
        <v>0.1390993445649277</v>
      </c>
      <c r="H29" s="5">
        <f>AVERAGE(F29,F33:F34,F37:F38)</f>
        <v>14.667705626913641</v>
      </c>
      <c r="I29" s="5">
        <f>STDEV(F29,F33:F34,F37:F38)</f>
        <v>4.3891189381732178E-2</v>
      </c>
      <c r="J29" s="72">
        <v>5</v>
      </c>
      <c r="K29" s="4"/>
      <c r="L29" s="4"/>
      <c r="M29" s="72">
        <v>-5205</v>
      </c>
      <c r="N29" s="72">
        <v>-1166</v>
      </c>
      <c r="O29" s="71">
        <v>0.82835390000000009</v>
      </c>
      <c r="P29" s="73">
        <v>868368764.12371707</v>
      </c>
      <c r="Q29" s="71">
        <v>3.4544467987935923E-2</v>
      </c>
    </row>
    <row r="30" spans="1:17">
      <c r="A30" s="6" t="s">
        <v>272</v>
      </c>
      <c r="B30" s="36">
        <v>44701</v>
      </c>
      <c r="C30" s="84">
        <v>0.59722222222222221</v>
      </c>
      <c r="D30" s="7" t="s">
        <v>228</v>
      </c>
      <c r="E30" s="7" t="s">
        <v>570</v>
      </c>
      <c r="F30" s="71">
        <v>14.504256964346762</v>
      </c>
      <c r="G30" s="5">
        <v>0.12046807655824876</v>
      </c>
      <c r="H30" s="4"/>
      <c r="I30" s="4"/>
      <c r="J30" s="72"/>
      <c r="K30" s="4"/>
      <c r="L30" s="4"/>
      <c r="M30" s="72">
        <v>3702</v>
      </c>
      <c r="N30" s="72">
        <v>-318</v>
      </c>
      <c r="O30" s="71">
        <v>0.8189959</v>
      </c>
      <c r="P30" s="73">
        <v>846685179.62645328</v>
      </c>
      <c r="Q30" s="71">
        <v>4.4266174614669744E-2</v>
      </c>
    </row>
    <row r="31" spans="1:17">
      <c r="A31" s="6" t="s">
        <v>273</v>
      </c>
      <c r="B31" s="36">
        <v>44701</v>
      </c>
      <c r="C31" s="84">
        <v>0.59930555555555554</v>
      </c>
      <c r="D31" s="7" t="s">
        <v>228</v>
      </c>
      <c r="E31" s="7" t="s">
        <v>575</v>
      </c>
      <c r="F31" s="71">
        <v>14.610497467026251</v>
      </c>
      <c r="G31" s="5">
        <v>0.12478429403891941</v>
      </c>
      <c r="H31" s="4"/>
      <c r="I31" s="4"/>
      <c r="J31" s="72"/>
      <c r="K31" s="72"/>
      <c r="L31" s="4"/>
      <c r="M31" s="72">
        <v>2891</v>
      </c>
      <c r="N31" s="72">
        <v>-447</v>
      </c>
      <c r="O31" s="71">
        <v>0.81958809999999993</v>
      </c>
      <c r="P31" s="73">
        <v>857174440.83694088</v>
      </c>
      <c r="Q31" s="71">
        <v>4.8379267345022077E-2</v>
      </c>
    </row>
    <row r="32" spans="1:17">
      <c r="A32" s="6" t="s">
        <v>274</v>
      </c>
      <c r="B32" s="36">
        <v>44701</v>
      </c>
      <c r="C32" s="84">
        <v>0.60138888888888886</v>
      </c>
      <c r="D32" s="7" t="s">
        <v>228</v>
      </c>
      <c r="E32" s="7" t="s">
        <v>571</v>
      </c>
      <c r="F32" s="71">
        <v>14.555272663040686</v>
      </c>
      <c r="G32" s="5">
        <v>0.18836802188537233</v>
      </c>
      <c r="H32" s="4"/>
      <c r="I32" s="4"/>
      <c r="J32" s="72"/>
      <c r="K32" s="4"/>
      <c r="L32" s="4"/>
      <c r="M32" s="72">
        <v>4457</v>
      </c>
      <c r="N32" s="72">
        <v>-396</v>
      </c>
      <c r="O32" s="71">
        <v>0.81935099999999994</v>
      </c>
      <c r="P32" s="73">
        <v>841617988.51044142</v>
      </c>
      <c r="Q32" s="71">
        <v>6.3466053526125998E-2</v>
      </c>
    </row>
    <row r="33" spans="1:17">
      <c r="A33" s="6" t="s">
        <v>275</v>
      </c>
      <c r="B33" s="36">
        <v>44701</v>
      </c>
      <c r="C33" s="84">
        <v>0.6118055555555556</v>
      </c>
      <c r="D33" s="7" t="s">
        <v>228</v>
      </c>
      <c r="E33" s="7" t="s">
        <v>574</v>
      </c>
      <c r="F33" s="71">
        <v>14.652986655884437</v>
      </c>
      <c r="G33" s="5">
        <v>0.12436486691547767</v>
      </c>
      <c r="H33" s="4"/>
      <c r="I33" s="4"/>
      <c r="J33" s="72"/>
      <c r="K33" s="4"/>
      <c r="L33" s="4"/>
      <c r="M33" s="72">
        <v>-4806</v>
      </c>
      <c r="N33" s="72">
        <v>2848</v>
      </c>
      <c r="O33" s="71">
        <v>0.8174906999999999</v>
      </c>
      <c r="P33" s="73">
        <v>849772822.22494495</v>
      </c>
      <c r="Q33" s="71">
        <v>3.1651318182175585E-2</v>
      </c>
    </row>
    <row r="34" spans="1:17">
      <c r="A34" s="6" t="s">
        <v>276</v>
      </c>
      <c r="B34" s="36">
        <v>44701</v>
      </c>
      <c r="C34" s="84">
        <v>0.61388888888888882</v>
      </c>
      <c r="D34" s="7" t="s">
        <v>228</v>
      </c>
      <c r="E34" s="7" t="s">
        <v>574</v>
      </c>
      <c r="F34" s="71">
        <v>14.621640365536148</v>
      </c>
      <c r="G34" s="5">
        <v>0.14328597973350787</v>
      </c>
      <c r="H34" s="4"/>
      <c r="I34" s="4"/>
      <c r="J34" s="72"/>
      <c r="K34" s="4"/>
      <c r="L34" s="4"/>
      <c r="M34" s="72">
        <v>-4711</v>
      </c>
      <c r="N34" s="72">
        <v>2852</v>
      </c>
      <c r="O34" s="71">
        <v>0.81372699999999998</v>
      </c>
      <c r="P34" s="73">
        <v>846871418.36151254</v>
      </c>
      <c r="Q34" s="71">
        <v>4.047384143664013E-2</v>
      </c>
    </row>
    <row r="35" spans="1:17">
      <c r="A35" s="6" t="s">
        <v>277</v>
      </c>
      <c r="B35" s="36">
        <v>44701</v>
      </c>
      <c r="C35" s="84">
        <v>0.61597222222222225</v>
      </c>
      <c r="D35" s="7" t="s">
        <v>228</v>
      </c>
      <c r="E35" s="7" t="s">
        <v>569</v>
      </c>
      <c r="F35" s="71">
        <v>14.467249081117073</v>
      </c>
      <c r="G35" s="5">
        <v>0.14462762716304667</v>
      </c>
      <c r="H35" s="4"/>
      <c r="I35" s="4"/>
      <c r="J35" s="72"/>
      <c r="K35" s="4"/>
      <c r="L35" s="4"/>
      <c r="M35" s="72">
        <v>732</v>
      </c>
      <c r="N35" s="72">
        <v>-852</v>
      </c>
      <c r="O35" s="71">
        <v>0.80974030000000008</v>
      </c>
      <c r="P35" s="73">
        <v>838822069.75414503</v>
      </c>
      <c r="Q35" s="71">
        <v>5.0461024729256412E-2</v>
      </c>
    </row>
    <row r="36" spans="1:17">
      <c r="A36" s="6" t="s">
        <v>278</v>
      </c>
      <c r="B36" s="36">
        <v>44701</v>
      </c>
      <c r="C36" s="84">
        <v>0.61805555555555558</v>
      </c>
      <c r="D36" s="7" t="s">
        <v>228</v>
      </c>
      <c r="E36" s="7" t="s">
        <v>569</v>
      </c>
      <c r="F36" s="71">
        <v>14.430467225707844</v>
      </c>
      <c r="G36" s="5">
        <v>0.10197185580527721</v>
      </c>
      <c r="H36" s="4"/>
      <c r="I36" s="4"/>
      <c r="J36" s="72"/>
      <c r="K36" s="4"/>
      <c r="L36" s="4"/>
      <c r="M36" s="72">
        <v>838</v>
      </c>
      <c r="N36" s="72">
        <v>-862</v>
      </c>
      <c r="O36" s="71">
        <v>0.81103269999999994</v>
      </c>
      <c r="P36" s="73">
        <v>842602608.63350487</v>
      </c>
      <c r="Q36" s="71">
        <v>4.3918160960166729E-2</v>
      </c>
    </row>
    <row r="37" spans="1:17">
      <c r="A37" s="6" t="s">
        <v>279</v>
      </c>
      <c r="B37" s="36">
        <v>44701</v>
      </c>
      <c r="C37" s="84">
        <v>0.62083333333333335</v>
      </c>
      <c r="D37" s="7" t="s">
        <v>228</v>
      </c>
      <c r="E37" s="7" t="s">
        <v>574</v>
      </c>
      <c r="F37" s="71">
        <v>14.693704952283282</v>
      </c>
      <c r="G37" s="5">
        <v>0.13507089998710389</v>
      </c>
      <c r="H37" s="4"/>
      <c r="I37" s="4"/>
      <c r="J37" s="72"/>
      <c r="K37" s="4"/>
      <c r="L37" s="4"/>
      <c r="M37" s="72">
        <v>-5276</v>
      </c>
      <c r="N37" s="72">
        <v>-1246</v>
      </c>
      <c r="O37" s="71">
        <v>0.80607830000000003</v>
      </c>
      <c r="P37" s="73">
        <v>859110255.86049163</v>
      </c>
      <c r="Q37" s="71">
        <v>5.1801496485826541E-2</v>
      </c>
    </row>
    <row r="38" spans="1:17">
      <c r="A38" s="34" t="s">
        <v>280</v>
      </c>
      <c r="B38" s="94">
        <v>44701</v>
      </c>
      <c r="C38" s="95">
        <v>0.62291666666666667</v>
      </c>
      <c r="D38" s="96" t="s">
        <v>228</v>
      </c>
      <c r="E38" s="96" t="s">
        <v>574</v>
      </c>
      <c r="F38" s="75">
        <v>14.639897804940905</v>
      </c>
      <c r="G38" s="68">
        <v>0.13340505101755701</v>
      </c>
      <c r="H38" s="67"/>
      <c r="I38" s="67"/>
      <c r="J38" s="74"/>
      <c r="K38" s="75">
        <f>AVERAGE(F21:F38)</f>
        <v>14.477353849304782</v>
      </c>
      <c r="L38" s="75">
        <f>STDEV(F21:F38)</f>
        <v>0.21264043351715087</v>
      </c>
      <c r="M38" s="74">
        <v>-5266</v>
      </c>
      <c r="N38" s="74">
        <v>-1088</v>
      </c>
      <c r="O38" s="75">
        <v>0.80817410000000001</v>
      </c>
      <c r="P38" s="76">
        <v>858021430.27308118</v>
      </c>
      <c r="Q38" s="75">
        <v>6.3713764592869718E-2</v>
      </c>
    </row>
    <row r="39" spans="1:17">
      <c r="A39" s="6" t="s">
        <v>281</v>
      </c>
      <c r="B39" s="36">
        <v>44701</v>
      </c>
      <c r="C39" s="85">
        <v>0.65</v>
      </c>
      <c r="D39" s="7" t="s">
        <v>228</v>
      </c>
      <c r="E39" s="7" t="s">
        <v>569</v>
      </c>
      <c r="F39" s="71">
        <v>14.806124178447622</v>
      </c>
      <c r="G39" s="5">
        <v>0.16991149574212686</v>
      </c>
      <c r="H39" s="4"/>
      <c r="I39" s="4"/>
      <c r="J39" s="72"/>
      <c r="K39" s="72"/>
      <c r="L39" s="4"/>
      <c r="M39" s="72">
        <v>4539</v>
      </c>
      <c r="N39" s="72">
        <v>3201</v>
      </c>
      <c r="O39" s="71">
        <v>0.80596640000000008</v>
      </c>
      <c r="P39" s="73">
        <v>867003557.81535041</v>
      </c>
      <c r="Q39" s="71">
        <v>4.8943471456609058E-2</v>
      </c>
    </row>
    <row r="40" spans="1:17">
      <c r="A40" s="6" t="s">
        <v>282</v>
      </c>
      <c r="B40" s="36">
        <v>44701</v>
      </c>
      <c r="C40" s="85">
        <v>0.65138888888888891</v>
      </c>
      <c r="D40" s="7" t="s">
        <v>228</v>
      </c>
      <c r="E40" s="7" t="s">
        <v>569</v>
      </c>
      <c r="F40" s="71">
        <v>14.740641392787968</v>
      </c>
      <c r="G40" s="5">
        <v>0.11872980756698207</v>
      </c>
      <c r="H40" s="5">
        <f>AVERAGE(F39:F40,F53:F54)</f>
        <v>14.727839080399429</v>
      </c>
      <c r="I40" s="5">
        <f>STDEV(F39:F40,F53:F54)</f>
        <v>7.628826462196478E-2</v>
      </c>
      <c r="J40" s="72">
        <v>4</v>
      </c>
      <c r="K40" s="72"/>
      <c r="L40" s="4"/>
      <c r="M40" s="72">
        <v>4522</v>
      </c>
      <c r="N40" s="72">
        <v>3154</v>
      </c>
      <c r="O40" s="71">
        <v>0.80597970000000008</v>
      </c>
      <c r="P40" s="73">
        <v>866777073.29358268</v>
      </c>
      <c r="Q40" s="71">
        <v>6.5162285229616701E-2</v>
      </c>
    </row>
    <row r="41" spans="1:17">
      <c r="A41" s="6" t="s">
        <v>283</v>
      </c>
      <c r="B41" s="36">
        <v>44701</v>
      </c>
      <c r="C41" s="85">
        <v>0.65347222222222223</v>
      </c>
      <c r="D41" s="7" t="s">
        <v>228</v>
      </c>
      <c r="E41" s="7" t="s">
        <v>570</v>
      </c>
      <c r="F41" s="71">
        <v>14.966420021434113</v>
      </c>
      <c r="G41" s="5">
        <v>0.19932470600938532</v>
      </c>
      <c r="H41" s="4"/>
      <c r="I41" s="4"/>
      <c r="J41" s="72"/>
      <c r="K41" s="72"/>
      <c r="L41" s="4"/>
      <c r="M41" s="72">
        <v>-845</v>
      </c>
      <c r="N41" s="72">
        <v>3380</v>
      </c>
      <c r="O41" s="71">
        <v>0.80268309999999998</v>
      </c>
      <c r="P41" s="73">
        <v>881670461.69239569</v>
      </c>
      <c r="Q41" s="71">
        <v>6.3809821708672082E-2</v>
      </c>
    </row>
    <row r="42" spans="1:17">
      <c r="A42" s="6" t="s">
        <v>284</v>
      </c>
      <c r="B42" s="36">
        <v>44701</v>
      </c>
      <c r="C42" s="85">
        <v>0.65555555555555556</v>
      </c>
      <c r="D42" s="7" t="s">
        <v>228</v>
      </c>
      <c r="E42" s="7" t="s">
        <v>570</v>
      </c>
      <c r="F42" s="71">
        <v>15.075538468882099</v>
      </c>
      <c r="G42" s="5">
        <v>0.15317882282581993</v>
      </c>
      <c r="H42" s="5">
        <f>AVERAGE(F41:F42,F49:F50)</f>
        <v>14.963772794280349</v>
      </c>
      <c r="I42" s="5">
        <f>STDEV(F41:F42,F49:F50)</f>
        <v>0.13373925535695544</v>
      </c>
      <c r="J42" s="72">
        <v>4</v>
      </c>
      <c r="K42" s="72"/>
      <c r="L42" s="4"/>
      <c r="M42" s="72">
        <v>-734</v>
      </c>
      <c r="N42" s="72">
        <v>3380</v>
      </c>
      <c r="O42" s="71">
        <v>0.80147279999999999</v>
      </c>
      <c r="P42" s="73">
        <v>886505653.23041749</v>
      </c>
      <c r="Q42" s="71">
        <v>6.1888719584435821E-2</v>
      </c>
    </row>
    <row r="43" spans="1:17">
      <c r="A43" s="6" t="s">
        <v>285</v>
      </c>
      <c r="B43" s="36">
        <v>44701</v>
      </c>
      <c r="C43" s="85">
        <v>0.65833333333333333</v>
      </c>
      <c r="D43" s="7" t="s">
        <v>228</v>
      </c>
      <c r="E43" s="7" t="s">
        <v>571</v>
      </c>
      <c r="F43" s="71">
        <v>14.909887375486042</v>
      </c>
      <c r="G43" s="5">
        <v>0.13029151993846338</v>
      </c>
      <c r="H43" s="4"/>
      <c r="I43" s="4"/>
      <c r="J43" s="72"/>
      <c r="K43" s="72"/>
      <c r="L43" s="4"/>
      <c r="M43" s="72">
        <v>-552</v>
      </c>
      <c r="N43" s="72">
        <v>-2345</v>
      </c>
      <c r="O43" s="71">
        <v>0.80508789999999997</v>
      </c>
      <c r="P43" s="73">
        <v>882371881.89169335</v>
      </c>
      <c r="Q43" s="71">
        <v>6.1230766682881743E-2</v>
      </c>
    </row>
    <row r="44" spans="1:17">
      <c r="A44" s="6" t="s">
        <v>286</v>
      </c>
      <c r="B44" s="36">
        <v>44701</v>
      </c>
      <c r="C44" s="85">
        <v>0.65972222222222221</v>
      </c>
      <c r="D44" s="7" t="s">
        <v>228</v>
      </c>
      <c r="E44" s="7" t="s">
        <v>571</v>
      </c>
      <c r="F44" s="71">
        <v>14.909275205216899</v>
      </c>
      <c r="G44" s="5">
        <v>0.13195503494944036</v>
      </c>
      <c r="H44" s="5">
        <f>AVERAGE(F43:F44,F55:F56,F59:F60,F63:F66)</f>
        <v>15.052380654150534</v>
      </c>
      <c r="I44" s="5">
        <f>STDEV(F43:F44,F55:F56,F59:F60,F63:F66)</f>
        <v>0.17057690439631132</v>
      </c>
      <c r="J44" s="72">
        <v>10</v>
      </c>
      <c r="K44" s="72"/>
      <c r="L44" s="4"/>
      <c r="M44" s="72">
        <v>-539</v>
      </c>
      <c r="N44" s="72">
        <v>-2390</v>
      </c>
      <c r="O44" s="71">
        <v>0.8051372</v>
      </c>
      <c r="P44" s="73">
        <v>883671426.86977589</v>
      </c>
      <c r="Q44" s="71">
        <v>5.8959939977582893E-2</v>
      </c>
    </row>
    <row r="45" spans="1:17">
      <c r="A45" s="6" t="s">
        <v>287</v>
      </c>
      <c r="B45" s="36">
        <v>44701</v>
      </c>
      <c r="C45" s="85">
        <v>0.66249999999999998</v>
      </c>
      <c r="D45" s="7" t="s">
        <v>228</v>
      </c>
      <c r="E45" s="7" t="s">
        <v>572</v>
      </c>
      <c r="F45" s="71">
        <v>14.348256717329866</v>
      </c>
      <c r="G45" s="5">
        <v>0.16601591861035592</v>
      </c>
      <c r="H45" s="4"/>
      <c r="I45" s="4"/>
      <c r="J45" s="72"/>
      <c r="K45" s="72"/>
      <c r="L45" s="4"/>
      <c r="M45" s="72">
        <v>3077</v>
      </c>
      <c r="N45" s="72">
        <v>-2359</v>
      </c>
      <c r="O45" s="71">
        <v>0.80376190000000003</v>
      </c>
      <c r="P45" s="73">
        <v>872424488.82354546</v>
      </c>
      <c r="Q45" s="71">
        <v>5.1835094821219091E-2</v>
      </c>
    </row>
    <row r="46" spans="1:17">
      <c r="A46" s="6" t="s">
        <v>288</v>
      </c>
      <c r="B46" s="36">
        <v>44701</v>
      </c>
      <c r="C46" s="85">
        <v>0.66388888888888886</v>
      </c>
      <c r="D46" s="7" t="s">
        <v>228</v>
      </c>
      <c r="E46" s="7" t="s">
        <v>572</v>
      </c>
      <c r="F46" s="71">
        <v>14.510191240836301</v>
      </c>
      <c r="G46" s="5">
        <v>0.11561519904559711</v>
      </c>
      <c r="H46" s="4"/>
      <c r="I46" s="4"/>
      <c r="J46" s="72"/>
      <c r="K46" s="72"/>
      <c r="L46" s="4"/>
      <c r="M46" s="72">
        <v>3003</v>
      </c>
      <c r="N46" s="72">
        <v>-2364</v>
      </c>
      <c r="O46" s="71">
        <v>0.80392299999999994</v>
      </c>
      <c r="P46" s="73">
        <v>870920537.58610356</v>
      </c>
      <c r="Q46" s="71">
        <v>4.4311790044655776E-2</v>
      </c>
    </row>
    <row r="47" spans="1:17">
      <c r="A47" s="6" t="s">
        <v>289</v>
      </c>
      <c r="B47" s="36">
        <v>44701</v>
      </c>
      <c r="C47" s="85">
        <v>0.66597222222222219</v>
      </c>
      <c r="D47" s="7" t="s">
        <v>228</v>
      </c>
      <c r="E47" s="7" t="s">
        <v>572</v>
      </c>
      <c r="F47" s="71">
        <v>14.478321905210034</v>
      </c>
      <c r="G47" s="5">
        <v>0.12991358687155941</v>
      </c>
      <c r="H47" s="4"/>
      <c r="I47" s="4"/>
      <c r="J47" s="72"/>
      <c r="K47" s="72"/>
      <c r="L47" s="4"/>
      <c r="M47" s="72">
        <v>3038</v>
      </c>
      <c r="N47" s="72">
        <v>-2393</v>
      </c>
      <c r="O47" s="71">
        <v>0.80347160000000006</v>
      </c>
      <c r="P47" s="73">
        <v>869497120.12306345</v>
      </c>
      <c r="Q47" s="71">
        <v>5.8410743139779786E-2</v>
      </c>
    </row>
    <row r="48" spans="1:17">
      <c r="A48" s="6" t="s">
        <v>290</v>
      </c>
      <c r="B48" s="36">
        <v>44701</v>
      </c>
      <c r="C48" s="85">
        <v>0.66736111111111107</v>
      </c>
      <c r="D48" s="7" t="s">
        <v>228</v>
      </c>
      <c r="E48" s="7" t="s">
        <v>572</v>
      </c>
      <c r="F48" s="71">
        <v>14.53408258846256</v>
      </c>
      <c r="G48" s="5">
        <v>0.1658544310080482</v>
      </c>
      <c r="H48" s="5">
        <f>AVERAGE(F45:F48,F57:F58,F61:F62,F67:F71)</f>
        <v>14.85664972046119</v>
      </c>
      <c r="I48" s="5">
        <f>STDEV(F45:F48,F57:F58,F61:F62,F67:F71)</f>
        <v>0.29631647241099501</v>
      </c>
      <c r="J48" s="72">
        <v>13</v>
      </c>
      <c r="K48" s="72"/>
      <c r="L48" s="4"/>
      <c r="M48" s="72">
        <v>3020</v>
      </c>
      <c r="N48" s="72">
        <v>-2320</v>
      </c>
      <c r="O48" s="71">
        <v>0.80183190000000004</v>
      </c>
      <c r="P48" s="73">
        <v>865833777.12434316</v>
      </c>
      <c r="Q48" s="71">
        <v>5.2238799053307798E-2</v>
      </c>
    </row>
    <row r="49" spans="1:17">
      <c r="A49" s="6" t="s">
        <v>291</v>
      </c>
      <c r="B49" s="36">
        <v>44701</v>
      </c>
      <c r="C49" s="85">
        <v>0.68333333333333324</v>
      </c>
      <c r="D49" s="7" t="s">
        <v>228</v>
      </c>
      <c r="E49" s="7" t="s">
        <v>570</v>
      </c>
      <c r="F49" s="71">
        <v>15.03812400261606</v>
      </c>
      <c r="G49" s="5">
        <v>0.12997996719556704</v>
      </c>
      <c r="H49" s="4"/>
      <c r="I49" s="4"/>
      <c r="J49" s="72"/>
      <c r="K49" s="4"/>
      <c r="L49" s="4"/>
      <c r="M49" s="72">
        <v>-872</v>
      </c>
      <c r="N49" s="72">
        <v>3333</v>
      </c>
      <c r="O49" s="71">
        <v>0.79875190000000007</v>
      </c>
      <c r="P49" s="73">
        <v>873090607.89839089</v>
      </c>
      <c r="Q49" s="71">
        <v>5.8097892104690345E-2</v>
      </c>
    </row>
    <row r="50" spans="1:17">
      <c r="A50" s="6" t="s">
        <v>292</v>
      </c>
      <c r="B50" s="36">
        <v>44701</v>
      </c>
      <c r="C50" s="85">
        <v>0.68541666666666667</v>
      </c>
      <c r="D50" s="7" t="s">
        <v>228</v>
      </c>
      <c r="E50" s="7" t="s">
        <v>570</v>
      </c>
      <c r="F50" s="71">
        <v>14.775008684189128</v>
      </c>
      <c r="G50" s="5">
        <v>0.11008637338919941</v>
      </c>
      <c r="H50" s="4"/>
      <c r="I50" s="4"/>
      <c r="J50" s="72"/>
      <c r="K50" s="4"/>
      <c r="L50" s="4"/>
      <c r="M50" s="72">
        <v>-829</v>
      </c>
      <c r="N50" s="72">
        <v>3327</v>
      </c>
      <c r="O50" s="71">
        <v>0.79603100000000004</v>
      </c>
      <c r="P50" s="73">
        <v>870647417.57194579</v>
      </c>
      <c r="Q50" s="71">
        <v>5.0041704193857679E-2</v>
      </c>
    </row>
    <row r="51" spans="1:17">
      <c r="A51" s="6" t="s">
        <v>293</v>
      </c>
      <c r="B51" s="36">
        <v>44701</v>
      </c>
      <c r="C51" s="85">
        <v>0.70000000000000007</v>
      </c>
      <c r="D51" s="7" t="s">
        <v>228</v>
      </c>
      <c r="E51" s="7" t="s">
        <v>573</v>
      </c>
      <c r="F51" s="71">
        <v>14.866883981561108</v>
      </c>
      <c r="G51" s="5">
        <v>0.13291166222826545</v>
      </c>
      <c r="H51" s="4"/>
      <c r="I51" s="4"/>
      <c r="J51" s="72"/>
      <c r="K51" s="72"/>
      <c r="L51" s="4"/>
      <c r="M51" s="72">
        <v>1683</v>
      </c>
      <c r="N51" s="72">
        <v>3105</v>
      </c>
      <c r="O51" s="71">
        <v>0.78444179999999997</v>
      </c>
      <c r="P51" s="73">
        <v>864324826.7717607</v>
      </c>
      <c r="Q51" s="71">
        <v>5.6733383381717184E-2</v>
      </c>
    </row>
    <row r="52" spans="1:17">
      <c r="A52" s="6" t="s">
        <v>294</v>
      </c>
      <c r="B52" s="36">
        <v>44701</v>
      </c>
      <c r="C52" s="85">
        <v>0.70138888888888884</v>
      </c>
      <c r="D52" s="7" t="s">
        <v>228</v>
      </c>
      <c r="E52" s="7" t="s">
        <v>573</v>
      </c>
      <c r="F52" s="71">
        <v>14.620539360962637</v>
      </c>
      <c r="G52" s="5">
        <v>0.16189063816788402</v>
      </c>
      <c r="H52" s="5">
        <f>AVERAGE(F51:F52)</f>
        <v>14.743711671261872</v>
      </c>
      <c r="I52" s="5">
        <f>STDEV(F51:F52)</f>
        <v>0.17419195173400606</v>
      </c>
      <c r="J52" s="72">
        <v>2</v>
      </c>
      <c r="K52" s="72"/>
      <c r="L52" s="4"/>
      <c r="M52" s="72">
        <v>1684</v>
      </c>
      <c r="N52" s="72">
        <v>3067</v>
      </c>
      <c r="O52" s="71">
        <v>0.78589619999999993</v>
      </c>
      <c r="P52" s="73">
        <v>857079930.70870423</v>
      </c>
      <c r="Q52" s="71">
        <v>5.3517328852257337E-2</v>
      </c>
    </row>
    <row r="53" spans="1:17">
      <c r="A53" s="6" t="s">
        <v>295</v>
      </c>
      <c r="B53" s="36">
        <v>44701</v>
      </c>
      <c r="C53" s="85">
        <v>0.71666666666666667</v>
      </c>
      <c r="D53" s="7" t="s">
        <v>228</v>
      </c>
      <c r="E53" s="7" t="s">
        <v>569</v>
      </c>
      <c r="F53" s="71">
        <v>14.741535496754832</v>
      </c>
      <c r="G53" s="5">
        <v>0.12774498375696686</v>
      </c>
      <c r="H53" s="4"/>
      <c r="I53" s="4"/>
      <c r="J53" s="72"/>
      <c r="K53" s="4"/>
      <c r="L53" s="4"/>
      <c r="M53" s="72">
        <v>4529</v>
      </c>
      <c r="N53" s="72">
        <v>3110</v>
      </c>
      <c r="O53" s="71">
        <v>0.78634760000000004</v>
      </c>
      <c r="P53" s="73">
        <v>855686381.67388165</v>
      </c>
      <c r="Q53" s="71">
        <v>5.6343984053812517E-2</v>
      </c>
    </row>
    <row r="54" spans="1:17">
      <c r="A54" s="6" t="s">
        <v>296</v>
      </c>
      <c r="B54" s="36">
        <v>44701</v>
      </c>
      <c r="C54" s="85">
        <v>0.71875</v>
      </c>
      <c r="D54" s="7" t="s">
        <v>228</v>
      </c>
      <c r="E54" s="7" t="s">
        <v>569</v>
      </c>
      <c r="F54" s="71">
        <v>14.623055253607298</v>
      </c>
      <c r="G54" s="5">
        <v>0.15066690141629244</v>
      </c>
      <c r="H54" s="4"/>
      <c r="I54" s="4"/>
      <c r="J54" s="72"/>
      <c r="K54" s="4"/>
      <c r="L54" s="4"/>
      <c r="M54" s="72">
        <v>4575</v>
      </c>
      <c r="N54" s="72">
        <v>3120</v>
      </c>
      <c r="O54" s="71">
        <v>0.78687010000000002</v>
      </c>
      <c r="P54" s="73">
        <v>855376404.88442373</v>
      </c>
      <c r="Q54" s="71">
        <v>5.1448611564891195E-2</v>
      </c>
    </row>
    <row r="55" spans="1:17">
      <c r="A55" s="6" t="s">
        <v>297</v>
      </c>
      <c r="B55" s="36">
        <v>44701</v>
      </c>
      <c r="C55" s="85">
        <v>0.73402777777777783</v>
      </c>
      <c r="D55" s="7" t="s">
        <v>228</v>
      </c>
      <c r="E55" s="7" t="s">
        <v>571</v>
      </c>
      <c r="F55" s="71">
        <v>15.12735255948594</v>
      </c>
      <c r="G55" s="5">
        <v>0.14824327732557896</v>
      </c>
      <c r="H55" s="4"/>
      <c r="I55" s="4"/>
      <c r="J55" s="72"/>
      <c r="K55" s="4"/>
      <c r="L55" s="4"/>
      <c r="M55" s="72">
        <v>-488</v>
      </c>
      <c r="N55" s="72">
        <v>-2409</v>
      </c>
      <c r="O55" s="71">
        <v>0.78316669999999999</v>
      </c>
      <c r="P55" s="73">
        <v>867028283.1686132</v>
      </c>
      <c r="Q55" s="71">
        <v>2.8217887686136311E-2</v>
      </c>
    </row>
    <row r="56" spans="1:17">
      <c r="A56" s="6" t="s">
        <v>298</v>
      </c>
      <c r="B56" s="36">
        <v>44701</v>
      </c>
      <c r="C56" s="85">
        <v>0.73541666666666661</v>
      </c>
      <c r="D56" s="7" t="s">
        <v>228</v>
      </c>
      <c r="E56" s="7" t="s">
        <v>571</v>
      </c>
      <c r="F56" s="71">
        <v>15.273134065286298</v>
      </c>
      <c r="G56" s="5">
        <v>0.18059818216012052</v>
      </c>
      <c r="H56" s="4"/>
      <c r="I56" s="4"/>
      <c r="J56" s="72"/>
      <c r="K56" s="4"/>
      <c r="L56" s="4"/>
      <c r="M56" s="72">
        <v>-434</v>
      </c>
      <c r="N56" s="72">
        <v>-2402</v>
      </c>
      <c r="O56" s="71">
        <v>0.78096370000000004</v>
      </c>
      <c r="P56" s="73">
        <v>868447744.62958419</v>
      </c>
      <c r="Q56" s="71">
        <v>4.938464566924506E-2</v>
      </c>
    </row>
    <row r="57" spans="1:17">
      <c r="A57" s="6" t="s">
        <v>299</v>
      </c>
      <c r="B57" s="36">
        <v>44701</v>
      </c>
      <c r="C57" s="85">
        <v>0.75</v>
      </c>
      <c r="D57" s="7" t="s">
        <v>228</v>
      </c>
      <c r="E57" s="7" t="s">
        <v>572</v>
      </c>
      <c r="F57" s="71">
        <v>14.987615961013168</v>
      </c>
      <c r="G57" s="5">
        <v>0.17232225825164912</v>
      </c>
      <c r="H57" s="4"/>
      <c r="I57" s="4"/>
      <c r="J57" s="72"/>
      <c r="K57" s="4"/>
      <c r="L57" s="4"/>
      <c r="M57" s="72">
        <v>3095</v>
      </c>
      <c r="N57" s="72">
        <v>-2302</v>
      </c>
      <c r="O57" s="71">
        <v>0.77787740000000005</v>
      </c>
      <c r="P57" s="73">
        <v>854168736.21661365</v>
      </c>
      <c r="Q57" s="71">
        <v>5.3681151176243308E-2</v>
      </c>
    </row>
    <row r="58" spans="1:17">
      <c r="A58" s="6" t="s">
        <v>300</v>
      </c>
      <c r="B58" s="36">
        <v>44701</v>
      </c>
      <c r="C58" s="85">
        <v>0.75138888888888899</v>
      </c>
      <c r="D58" s="7" t="s">
        <v>228</v>
      </c>
      <c r="E58" s="7" t="s">
        <v>572</v>
      </c>
      <c r="F58" s="71">
        <v>14.97719873331893</v>
      </c>
      <c r="G58" s="5">
        <v>0.1717014460828738</v>
      </c>
      <c r="H58" s="4"/>
      <c r="I58" s="4"/>
      <c r="J58" s="72"/>
      <c r="K58" s="4"/>
      <c r="L58" s="4"/>
      <c r="M58" s="72">
        <v>3084</v>
      </c>
      <c r="N58" s="72">
        <v>-2400</v>
      </c>
      <c r="O58" s="71">
        <v>0.77836170000000005</v>
      </c>
      <c r="P58" s="73">
        <v>852797222.90288317</v>
      </c>
      <c r="Q58" s="71">
        <v>4.8263612086336748E-2</v>
      </c>
    </row>
    <row r="59" spans="1:17">
      <c r="A59" s="6" t="s">
        <v>301</v>
      </c>
      <c r="B59" s="36">
        <v>44701</v>
      </c>
      <c r="C59" s="85">
        <v>0.77013888888888893</v>
      </c>
      <c r="D59" s="7" t="s">
        <v>228</v>
      </c>
      <c r="E59" s="7" t="s">
        <v>571</v>
      </c>
      <c r="F59" s="71">
        <v>15.110084796702061</v>
      </c>
      <c r="G59" s="5">
        <v>0.14607586901940747</v>
      </c>
      <c r="H59" s="4"/>
      <c r="I59" s="4"/>
      <c r="J59" s="72"/>
      <c r="K59" s="4"/>
      <c r="L59" s="4"/>
      <c r="M59" s="72">
        <v>-445</v>
      </c>
      <c r="N59" s="72">
        <v>-2313</v>
      </c>
      <c r="O59" s="71">
        <v>0.77397530000000003</v>
      </c>
      <c r="P59" s="73">
        <v>855715060.6469003</v>
      </c>
      <c r="Q59" s="71">
        <v>3.0372408013624962E-2</v>
      </c>
    </row>
    <row r="60" spans="1:17">
      <c r="A60" s="6" t="s">
        <v>302</v>
      </c>
      <c r="B60" s="36">
        <v>44701</v>
      </c>
      <c r="C60" s="85">
        <v>0.77222222222222225</v>
      </c>
      <c r="D60" s="7" t="s">
        <v>228</v>
      </c>
      <c r="E60" s="7" t="s">
        <v>571</v>
      </c>
      <c r="F60" s="71">
        <v>15.122973763150194</v>
      </c>
      <c r="G60" s="5">
        <v>0.17339646142526824</v>
      </c>
      <c r="H60" s="4"/>
      <c r="I60" s="4"/>
      <c r="J60" s="72"/>
      <c r="K60" s="4"/>
      <c r="L60" s="4"/>
      <c r="M60" s="72">
        <v>-401</v>
      </c>
      <c r="N60" s="72">
        <v>-2400</v>
      </c>
      <c r="O60" s="71">
        <v>0.77197329999999997</v>
      </c>
      <c r="P60" s="73">
        <v>854737969.65612996</v>
      </c>
      <c r="Q60" s="71">
        <v>4.6945020992258654E-2</v>
      </c>
    </row>
    <row r="61" spans="1:17">
      <c r="A61" s="6" t="s">
        <v>303</v>
      </c>
      <c r="B61" s="36">
        <v>44701</v>
      </c>
      <c r="C61" s="85">
        <v>0.77500000000000002</v>
      </c>
      <c r="D61" s="7" t="s">
        <v>228</v>
      </c>
      <c r="E61" s="7" t="s">
        <v>572</v>
      </c>
      <c r="F61" s="71">
        <v>14.729209058613524</v>
      </c>
      <c r="G61" s="5">
        <v>0.15240398402279506</v>
      </c>
      <c r="H61" s="4"/>
      <c r="I61" s="4"/>
      <c r="J61" s="72"/>
      <c r="K61" s="4"/>
      <c r="L61" s="4"/>
      <c r="M61" s="72">
        <v>3150</v>
      </c>
      <c r="N61" s="72">
        <v>-2404</v>
      </c>
      <c r="O61" s="71">
        <v>0.77121919999999999</v>
      </c>
      <c r="P61" s="73">
        <v>848135739.12984288</v>
      </c>
      <c r="Q61" s="71">
        <v>6.2516977390202913E-2</v>
      </c>
    </row>
    <row r="62" spans="1:17">
      <c r="A62" s="6" t="s">
        <v>304</v>
      </c>
      <c r="B62" s="36">
        <v>44701</v>
      </c>
      <c r="C62" s="85">
        <v>0.77638888888888891</v>
      </c>
      <c r="D62" s="7" t="s">
        <v>228</v>
      </c>
      <c r="E62" s="7" t="s">
        <v>572</v>
      </c>
      <c r="F62" s="71">
        <v>14.985732637165849</v>
      </c>
      <c r="G62" s="5">
        <v>0.17240175915156486</v>
      </c>
      <c r="H62" s="4"/>
      <c r="I62" s="4"/>
      <c r="J62" s="72"/>
      <c r="K62" s="4"/>
      <c r="L62" s="4"/>
      <c r="M62" s="72">
        <v>3140</v>
      </c>
      <c r="N62" s="72">
        <v>-2459</v>
      </c>
      <c r="O62" s="71">
        <v>0.77398469999999997</v>
      </c>
      <c r="P62" s="73">
        <v>844396720.91535306</v>
      </c>
      <c r="Q62" s="71">
        <v>4.1352277062008072E-2</v>
      </c>
    </row>
    <row r="63" spans="1:17">
      <c r="A63" s="6" t="s">
        <v>305</v>
      </c>
      <c r="B63" s="36">
        <v>44701</v>
      </c>
      <c r="C63" s="85">
        <v>0.7909722222222223</v>
      </c>
      <c r="D63" s="7" t="s">
        <v>228</v>
      </c>
      <c r="E63" s="7" t="s">
        <v>571</v>
      </c>
      <c r="F63" s="71">
        <v>14.689078531907818</v>
      </c>
      <c r="G63" s="5">
        <v>0.14314347750307219</v>
      </c>
      <c r="H63" s="4"/>
      <c r="I63" s="4"/>
      <c r="J63" s="72"/>
      <c r="K63" s="4"/>
      <c r="L63" s="4"/>
      <c r="M63" s="72">
        <v>-612</v>
      </c>
      <c r="N63" s="72">
        <v>-2420</v>
      </c>
      <c r="O63" s="71">
        <v>0.76646499999999995</v>
      </c>
      <c r="P63" s="73">
        <v>844342619.25181735</v>
      </c>
      <c r="Q63" s="71">
        <v>3.8337869338212718E-2</v>
      </c>
    </row>
    <row r="64" spans="1:17">
      <c r="A64" s="6" t="s">
        <v>306</v>
      </c>
      <c r="B64" s="36">
        <v>44701</v>
      </c>
      <c r="C64" s="85">
        <v>0.79375000000000007</v>
      </c>
      <c r="D64" s="7" t="s">
        <v>228</v>
      </c>
      <c r="E64" s="7" t="s">
        <v>571</v>
      </c>
      <c r="F64" s="71">
        <v>15.078176107048424</v>
      </c>
      <c r="G64" s="5">
        <v>0.25090952298007824</v>
      </c>
      <c r="H64" s="4"/>
      <c r="I64" s="4"/>
      <c r="J64" s="72"/>
      <c r="K64" s="4"/>
      <c r="L64" s="4"/>
      <c r="M64" s="72">
        <v>-628</v>
      </c>
      <c r="N64" s="72">
        <v>-2373</v>
      </c>
      <c r="O64" s="71">
        <v>0.76675610000000005</v>
      </c>
      <c r="P64" s="73">
        <v>842544946.77230525</v>
      </c>
      <c r="Q64" s="71">
        <v>3.5850747877086801E-2</v>
      </c>
    </row>
    <row r="65" spans="1:17">
      <c r="A65" s="6" t="s">
        <v>307</v>
      </c>
      <c r="B65" s="36">
        <v>44701</v>
      </c>
      <c r="C65" s="85">
        <v>0.80763888888888891</v>
      </c>
      <c r="D65" s="7" t="s">
        <v>228</v>
      </c>
      <c r="E65" s="7" t="s">
        <v>571</v>
      </c>
      <c r="F65" s="71">
        <v>15.206456391823275</v>
      </c>
      <c r="G65" s="5">
        <v>0.12762742766989374</v>
      </c>
      <c r="H65" s="4"/>
      <c r="I65" s="4"/>
      <c r="J65" s="72"/>
      <c r="K65" s="4"/>
      <c r="L65" s="4"/>
      <c r="M65" s="72">
        <v>-370</v>
      </c>
      <c r="N65" s="72">
        <v>-2326</v>
      </c>
      <c r="O65" s="71">
        <v>0.76140819999999998</v>
      </c>
      <c r="P65" s="73">
        <v>845370972.86885023</v>
      </c>
      <c r="Q65" s="71">
        <v>5.5905469967247497E-2</v>
      </c>
    </row>
    <row r="66" spans="1:17">
      <c r="A66" s="6" t="s">
        <v>308</v>
      </c>
      <c r="B66" s="36">
        <v>44701</v>
      </c>
      <c r="C66" s="85">
        <v>0.80972222222222223</v>
      </c>
      <c r="D66" s="7" t="s">
        <v>228</v>
      </c>
      <c r="E66" s="7" t="s">
        <v>571</v>
      </c>
      <c r="F66" s="71">
        <v>15.097387745398372</v>
      </c>
      <c r="G66" s="5">
        <v>0.14893746406150649</v>
      </c>
      <c r="H66" s="4"/>
      <c r="I66" s="4"/>
      <c r="J66" s="72"/>
      <c r="K66" s="4"/>
      <c r="L66" s="4"/>
      <c r="M66" s="72">
        <v>-372</v>
      </c>
      <c r="N66" s="72">
        <v>-2372</v>
      </c>
      <c r="O66" s="71">
        <v>0.76528610000000008</v>
      </c>
      <c r="P66" s="73">
        <v>837664982.0305481</v>
      </c>
      <c r="Q66" s="71">
        <v>4.9255504294219432E-2</v>
      </c>
    </row>
    <row r="67" spans="1:17">
      <c r="A67" s="6" t="s">
        <v>309</v>
      </c>
      <c r="B67" s="36">
        <v>44701</v>
      </c>
      <c r="C67" s="85">
        <v>0.81180555555555556</v>
      </c>
      <c r="D67" s="7" t="s">
        <v>228</v>
      </c>
      <c r="E67" s="7" t="s">
        <v>572</v>
      </c>
      <c r="F67" s="71">
        <v>15.011618936934479</v>
      </c>
      <c r="G67" s="5">
        <v>0.13334684419502998</v>
      </c>
      <c r="H67" s="4"/>
      <c r="I67" s="4"/>
      <c r="J67" s="72"/>
      <c r="K67" s="72"/>
      <c r="L67" s="4"/>
      <c r="M67" s="72">
        <v>2975</v>
      </c>
      <c r="N67" s="72">
        <v>-2463</v>
      </c>
      <c r="O67" s="71">
        <v>0.76232900000000003</v>
      </c>
      <c r="P67" s="73">
        <v>833999611.34253609</v>
      </c>
      <c r="Q67" s="71">
        <v>5.6698951140651349E-2</v>
      </c>
    </row>
    <row r="68" spans="1:17">
      <c r="A68" s="6" t="s">
        <v>310</v>
      </c>
      <c r="B68" s="36">
        <v>44701</v>
      </c>
      <c r="C68" s="85">
        <v>0.81388888888888899</v>
      </c>
      <c r="D68" s="7" t="s">
        <v>228</v>
      </c>
      <c r="E68" s="7" t="s">
        <v>572</v>
      </c>
      <c r="F68" s="71">
        <v>15.166549340366098</v>
      </c>
      <c r="G68" s="5">
        <v>0.12277572048863222</v>
      </c>
      <c r="H68" s="4"/>
      <c r="I68" s="4"/>
      <c r="J68" s="72"/>
      <c r="K68" s="72"/>
      <c r="L68" s="4"/>
      <c r="M68" s="72">
        <v>2952</v>
      </c>
      <c r="N68" s="72">
        <v>-2427</v>
      </c>
      <c r="O68" s="71">
        <v>0.76358770000000009</v>
      </c>
      <c r="P68" s="73">
        <v>828839916.00642538</v>
      </c>
      <c r="Q68" s="71">
        <v>5.2054050755741293E-2</v>
      </c>
    </row>
    <row r="69" spans="1:17">
      <c r="A69" s="6" t="s">
        <v>311</v>
      </c>
      <c r="B69" s="36">
        <v>44701</v>
      </c>
      <c r="C69" s="85">
        <v>0.81597222222222221</v>
      </c>
      <c r="D69" s="7" t="s">
        <v>228</v>
      </c>
      <c r="E69" s="7" t="s">
        <v>572</v>
      </c>
      <c r="F69" s="71">
        <v>15.194173203308958</v>
      </c>
      <c r="G69" s="5">
        <v>0.10468946357248209</v>
      </c>
      <c r="H69" s="4"/>
      <c r="I69" s="4"/>
      <c r="J69" s="72"/>
      <c r="K69" s="72"/>
      <c r="L69" s="4"/>
      <c r="M69" s="72">
        <v>2802</v>
      </c>
      <c r="N69" s="72">
        <v>-6062</v>
      </c>
      <c r="O69" s="71">
        <v>0.76207079999999994</v>
      </c>
      <c r="P69" s="73">
        <v>854864029.10506678</v>
      </c>
      <c r="Q69" s="71">
        <v>3.429139137625363E-2</v>
      </c>
    </row>
    <row r="70" spans="1:17">
      <c r="A70" s="6" t="s">
        <v>312</v>
      </c>
      <c r="B70" s="36">
        <v>44701</v>
      </c>
      <c r="C70" s="85">
        <v>0.81805555555555554</v>
      </c>
      <c r="D70" s="7" t="s">
        <v>228</v>
      </c>
      <c r="E70" s="7" t="s">
        <v>572</v>
      </c>
      <c r="F70" s="71">
        <v>15.060371245098958</v>
      </c>
      <c r="G70" s="5">
        <v>0.14120891243804434</v>
      </c>
      <c r="H70" s="4"/>
      <c r="I70" s="4"/>
      <c r="J70" s="72"/>
      <c r="K70" s="72"/>
      <c r="L70" s="4"/>
      <c r="M70" s="72">
        <v>2853</v>
      </c>
      <c r="N70" s="72">
        <v>-6055</v>
      </c>
      <c r="O70" s="71">
        <v>0.76155289999999998</v>
      </c>
      <c r="P70" s="73">
        <v>850465457.47229719</v>
      </c>
      <c r="Q70" s="71">
        <v>3.0490410204425854E-2</v>
      </c>
    </row>
    <row r="71" spans="1:17">
      <c r="A71" s="34" t="s">
        <v>313</v>
      </c>
      <c r="B71" s="94">
        <v>44701</v>
      </c>
      <c r="C71" s="97">
        <v>0.81944444444444453</v>
      </c>
      <c r="D71" s="96" t="s">
        <v>228</v>
      </c>
      <c r="E71" s="96" t="s">
        <v>572</v>
      </c>
      <c r="F71" s="75">
        <v>15.153124798336748</v>
      </c>
      <c r="G71" s="68">
        <v>0.14827053123140771</v>
      </c>
      <c r="H71" s="67"/>
      <c r="I71" s="67"/>
      <c r="J71" s="74"/>
      <c r="K71" s="75">
        <f>AVERAGE(F39:F71)</f>
        <v>14.906488598446773</v>
      </c>
      <c r="L71" s="68">
        <f>STDEV(F39:F71)</f>
        <v>0.24082461302348099</v>
      </c>
      <c r="M71" s="74">
        <v>2850</v>
      </c>
      <c r="N71" s="74">
        <v>-6094</v>
      </c>
      <c r="O71" s="75">
        <v>0.7602816</v>
      </c>
      <c r="P71" s="76">
        <v>852843366.27732861</v>
      </c>
      <c r="Q71" s="75">
        <v>5.1982572034801097E-2</v>
      </c>
    </row>
    <row r="72" spans="1:17">
      <c r="A72" s="6" t="s">
        <v>314</v>
      </c>
      <c r="B72" s="36">
        <v>44703</v>
      </c>
      <c r="C72" s="84">
        <v>0.52916666666666667</v>
      </c>
      <c r="D72" s="7" t="s">
        <v>228</v>
      </c>
      <c r="E72" s="8" t="s">
        <v>579</v>
      </c>
      <c r="F72" s="71">
        <v>14.549848741767901</v>
      </c>
      <c r="G72" s="71">
        <v>6.9295723654223526E-2</v>
      </c>
      <c r="H72" s="78">
        <v>14.687735154503212</v>
      </c>
      <c r="I72" s="5">
        <v>0.12250153275582655</v>
      </c>
      <c r="J72" s="72">
        <v>6</v>
      </c>
      <c r="K72" s="72"/>
      <c r="L72" s="4"/>
      <c r="M72" s="72">
        <v>-966</v>
      </c>
      <c r="N72" s="72">
        <v>986</v>
      </c>
      <c r="O72" s="71">
        <v>1.1918549999999999</v>
      </c>
      <c r="P72" s="73">
        <v>1200076806.474448</v>
      </c>
      <c r="Q72" s="71">
        <v>1.0080103328341515E-2</v>
      </c>
    </row>
    <row r="73" spans="1:17">
      <c r="A73" s="6" t="s">
        <v>315</v>
      </c>
      <c r="B73" s="36">
        <v>44703</v>
      </c>
      <c r="C73" s="84">
        <v>0.53125</v>
      </c>
      <c r="D73" s="7" t="s">
        <v>228</v>
      </c>
      <c r="E73" s="8" t="s">
        <v>580</v>
      </c>
      <c r="F73" s="71">
        <v>14.646577980231168</v>
      </c>
      <c r="G73" s="71">
        <v>0.12183651760958214</v>
      </c>
      <c r="H73" s="78">
        <v>14.691775204689264</v>
      </c>
      <c r="I73" s="5">
        <v>0.19958252990786304</v>
      </c>
      <c r="J73" s="72">
        <v>6</v>
      </c>
      <c r="K73" s="72"/>
      <c r="L73" s="4"/>
      <c r="M73" s="72">
        <v>-980</v>
      </c>
      <c r="N73" s="72">
        <v>2996</v>
      </c>
      <c r="O73" s="71">
        <v>1.178712</v>
      </c>
      <c r="P73" s="73">
        <v>1174183093.0599797</v>
      </c>
      <c r="Q73" s="71">
        <v>1.6864501486771693E-2</v>
      </c>
    </row>
    <row r="74" spans="1:17">
      <c r="A74" s="6" t="s">
        <v>316</v>
      </c>
      <c r="B74" s="36">
        <v>44703</v>
      </c>
      <c r="C74" s="84">
        <v>0.53402777777777777</v>
      </c>
      <c r="D74" s="7" t="s">
        <v>228</v>
      </c>
      <c r="E74" s="8" t="s">
        <v>581</v>
      </c>
      <c r="F74" s="71">
        <v>14.72605238157465</v>
      </c>
      <c r="G74" s="71">
        <v>0.12461277276263351</v>
      </c>
      <c r="H74" s="78">
        <v>14.7633794777415</v>
      </c>
      <c r="I74" s="5">
        <v>0.25749958656084598</v>
      </c>
      <c r="J74" s="72">
        <v>4</v>
      </c>
      <c r="K74" s="72"/>
      <c r="L74" s="4"/>
      <c r="M74" s="72">
        <v>-5064</v>
      </c>
      <c r="N74" s="72">
        <v>3050</v>
      </c>
      <c r="O74" s="71">
        <v>1.1625189999999999</v>
      </c>
      <c r="P74" s="73">
        <v>1170346449.6719213</v>
      </c>
      <c r="Q74" s="71">
        <v>6.0470265884171792E-3</v>
      </c>
    </row>
    <row r="75" spans="1:17">
      <c r="A75" s="6" t="s">
        <v>317</v>
      </c>
      <c r="B75" s="36">
        <v>44703</v>
      </c>
      <c r="C75" s="84">
        <v>0.53611111111111109</v>
      </c>
      <c r="D75" s="7" t="s">
        <v>228</v>
      </c>
      <c r="E75" s="8" t="s">
        <v>582</v>
      </c>
      <c r="F75" s="71">
        <v>14.87492251850453</v>
      </c>
      <c r="G75" s="71">
        <v>0.1132354374526551</v>
      </c>
      <c r="H75" s="78">
        <v>15.014624073164711</v>
      </c>
      <c r="I75" s="5">
        <v>0.25545437346209637</v>
      </c>
      <c r="J75" s="72">
        <v>6</v>
      </c>
      <c r="K75" s="72"/>
      <c r="L75" s="4"/>
      <c r="M75" s="72">
        <v>-5222</v>
      </c>
      <c r="N75" s="72">
        <v>-677</v>
      </c>
      <c r="O75" s="71">
        <v>1.150706</v>
      </c>
      <c r="P75" s="73">
        <v>1176090121.2257347</v>
      </c>
      <c r="Q75" s="71">
        <v>9.8701632348852254E-3</v>
      </c>
    </row>
    <row r="76" spans="1:17">
      <c r="A76" s="6" t="s">
        <v>318</v>
      </c>
      <c r="B76" s="36">
        <v>44703</v>
      </c>
      <c r="C76" s="84">
        <v>0.56041666666666667</v>
      </c>
      <c r="D76" s="7" t="s">
        <v>228</v>
      </c>
      <c r="E76" s="7" t="s">
        <v>579</v>
      </c>
      <c r="F76" s="71">
        <v>14.645364467694932</v>
      </c>
      <c r="G76" s="71">
        <v>0.10787389633952196</v>
      </c>
      <c r="H76" s="4"/>
      <c r="I76" s="4"/>
      <c r="J76" s="72"/>
      <c r="K76" s="72"/>
      <c r="L76" s="4"/>
      <c r="M76" s="72">
        <v>-1024</v>
      </c>
      <c r="N76" s="72">
        <v>914</v>
      </c>
      <c r="O76" s="71">
        <v>1.078967</v>
      </c>
      <c r="P76" s="73">
        <v>1084276618.6119959</v>
      </c>
      <c r="Q76" s="71">
        <v>3.7826549869143924E-2</v>
      </c>
    </row>
    <row r="77" spans="1:17">
      <c r="A77" s="6" t="s">
        <v>319</v>
      </c>
      <c r="B77" s="36">
        <v>44703</v>
      </c>
      <c r="C77" s="84">
        <v>0.5625</v>
      </c>
      <c r="D77" s="7" t="s">
        <v>228</v>
      </c>
      <c r="E77" s="7" t="s">
        <v>580</v>
      </c>
      <c r="F77" s="71">
        <v>14.548452347760144</v>
      </c>
      <c r="G77" s="71">
        <v>0.11586256631633705</v>
      </c>
      <c r="H77" s="4"/>
      <c r="I77" s="4"/>
      <c r="J77" s="72"/>
      <c r="K77" s="72"/>
      <c r="L77" s="4"/>
      <c r="M77" s="72">
        <v>-1076</v>
      </c>
      <c r="N77" s="72">
        <v>2941</v>
      </c>
      <c r="O77" s="71">
        <v>1.0736480000000002</v>
      </c>
      <c r="P77" s="73">
        <v>1071117654.6461923</v>
      </c>
      <c r="Q77" s="71">
        <v>4.180242832481703E-2</v>
      </c>
    </row>
    <row r="78" spans="1:17">
      <c r="A78" s="6" t="s">
        <v>320</v>
      </c>
      <c r="B78" s="36">
        <v>44703</v>
      </c>
      <c r="C78" s="84">
        <v>0.56458333333333333</v>
      </c>
      <c r="D78" s="7" t="s">
        <v>228</v>
      </c>
      <c r="E78" s="7" t="s">
        <v>581</v>
      </c>
      <c r="F78" s="71">
        <v>14.735764648673877</v>
      </c>
      <c r="G78" s="71">
        <v>0.13775116164179477</v>
      </c>
      <c r="H78" s="4"/>
      <c r="I78" s="4"/>
      <c r="J78" s="72"/>
      <c r="K78" s="72"/>
      <c r="L78" s="4"/>
      <c r="M78" s="72">
        <v>-5095</v>
      </c>
      <c r="N78" s="72">
        <v>2982</v>
      </c>
      <c r="O78" s="71">
        <v>1.0688759999999999</v>
      </c>
      <c r="P78" s="73">
        <v>1070656984.603447</v>
      </c>
      <c r="Q78" s="71">
        <v>3.1558285010911111E-2</v>
      </c>
    </row>
    <row r="79" spans="1:17">
      <c r="A79" s="6" t="s">
        <v>321</v>
      </c>
      <c r="B79" s="36">
        <v>44703</v>
      </c>
      <c r="C79" s="84">
        <v>0.56736111111111109</v>
      </c>
      <c r="D79" s="7" t="s">
        <v>228</v>
      </c>
      <c r="E79" s="7" t="s">
        <v>582</v>
      </c>
      <c r="F79" s="71">
        <v>14.767205529720329</v>
      </c>
      <c r="G79" s="71">
        <v>0.12137012670362615</v>
      </c>
      <c r="H79" s="4"/>
      <c r="I79" s="4"/>
      <c r="J79" s="72"/>
      <c r="K79" s="72"/>
      <c r="L79" s="4"/>
      <c r="M79" s="72">
        <v>-5171</v>
      </c>
      <c r="N79" s="72">
        <v>-701</v>
      </c>
      <c r="O79" s="71">
        <v>1.063086</v>
      </c>
      <c r="P79" s="73">
        <v>1074670793.5146613</v>
      </c>
      <c r="Q79" s="71">
        <v>2.777937960314272E-2</v>
      </c>
    </row>
    <row r="80" spans="1:17">
      <c r="A80" s="6" t="s">
        <v>322</v>
      </c>
      <c r="B80" s="36">
        <v>44703</v>
      </c>
      <c r="C80" s="84">
        <v>0.59513888888888888</v>
      </c>
      <c r="D80" s="7" t="s">
        <v>228</v>
      </c>
      <c r="E80" s="7" t="s">
        <v>579</v>
      </c>
      <c r="F80" s="71">
        <v>14.61729574323245</v>
      </c>
      <c r="G80" s="71">
        <v>0.1075747261677469</v>
      </c>
      <c r="H80" s="4"/>
      <c r="I80" s="4"/>
      <c r="J80" s="72"/>
      <c r="K80" s="72"/>
      <c r="L80" s="4"/>
      <c r="M80" s="72">
        <v>-1030</v>
      </c>
      <c r="N80" s="72">
        <v>1056</v>
      </c>
      <c r="O80" s="71">
        <v>1.0116099999999999</v>
      </c>
      <c r="P80" s="73">
        <v>1020122292.6706415</v>
      </c>
      <c r="Q80" s="71">
        <v>4.3479833034136835E-2</v>
      </c>
    </row>
    <row r="81" spans="1:17">
      <c r="A81" s="6" t="s">
        <v>323</v>
      </c>
      <c r="B81" s="36">
        <v>44703</v>
      </c>
      <c r="C81" s="84">
        <v>0.59791666666666665</v>
      </c>
      <c r="D81" s="7" t="s">
        <v>228</v>
      </c>
      <c r="E81" s="7" t="s">
        <v>580</v>
      </c>
      <c r="F81" s="71">
        <v>14.522554494357687</v>
      </c>
      <c r="G81" s="71">
        <v>0.13348263666021931</v>
      </c>
      <c r="H81" s="4"/>
      <c r="I81" s="4"/>
      <c r="J81" s="72"/>
      <c r="K81" s="72"/>
      <c r="L81" s="4"/>
      <c r="M81" s="72">
        <v>-1079</v>
      </c>
      <c r="N81" s="72">
        <v>2876</v>
      </c>
      <c r="O81" s="71">
        <v>1.008637</v>
      </c>
      <c r="P81" s="73">
        <v>1008776991.6142558</v>
      </c>
      <c r="Q81" s="71">
        <v>3.944548081172377E-2</v>
      </c>
    </row>
    <row r="82" spans="1:17">
      <c r="A82" s="6" t="s">
        <v>324</v>
      </c>
      <c r="B82" s="36">
        <v>44703</v>
      </c>
      <c r="C82" s="84">
        <v>0.6</v>
      </c>
      <c r="D82" s="7" t="s">
        <v>228</v>
      </c>
      <c r="E82" s="7" t="s">
        <v>581</v>
      </c>
      <c r="F82" s="71">
        <v>14.483878091008817</v>
      </c>
      <c r="G82" s="71">
        <v>7.7985284123444298E-2</v>
      </c>
      <c r="H82" s="4"/>
      <c r="I82" s="4"/>
      <c r="J82" s="72"/>
      <c r="K82" s="72"/>
      <c r="L82" s="4"/>
      <c r="M82" s="72">
        <v>-5054</v>
      </c>
      <c r="N82" s="72">
        <v>3117</v>
      </c>
      <c r="O82" s="71">
        <v>1.004726</v>
      </c>
      <c r="P82" s="73">
        <v>1013107439.6253642</v>
      </c>
      <c r="Q82" s="71">
        <v>3.2536436246978509E-2</v>
      </c>
    </row>
    <row r="83" spans="1:17">
      <c r="A83" s="6" t="s">
        <v>325</v>
      </c>
      <c r="B83" s="36">
        <v>44703</v>
      </c>
      <c r="C83" s="84">
        <v>0.6020833333333333</v>
      </c>
      <c r="D83" s="7" t="s">
        <v>228</v>
      </c>
      <c r="E83" s="7" t="s">
        <v>582</v>
      </c>
      <c r="F83" s="71">
        <v>14.966848186845461</v>
      </c>
      <c r="G83" s="71">
        <v>0.14194546725803212</v>
      </c>
      <c r="H83" s="4"/>
      <c r="I83" s="4"/>
      <c r="J83" s="72"/>
      <c r="K83" s="72"/>
      <c r="L83" s="4"/>
      <c r="M83" s="72">
        <v>-5217</v>
      </c>
      <c r="N83" s="72">
        <v>-722</v>
      </c>
      <c r="O83" s="71">
        <v>1.0020659999999999</v>
      </c>
      <c r="P83" s="73">
        <v>1019868302.9758502</v>
      </c>
      <c r="Q83" s="71">
        <v>2.5680539696977731E-2</v>
      </c>
    </row>
    <row r="84" spans="1:17">
      <c r="A84" s="6" t="s">
        <v>326</v>
      </c>
      <c r="B84" s="36">
        <v>44703</v>
      </c>
      <c r="C84" s="84">
        <v>0.62083333333333335</v>
      </c>
      <c r="D84" s="7" t="s">
        <v>228</v>
      </c>
      <c r="E84" s="7" t="s">
        <v>579</v>
      </c>
      <c r="F84" s="71">
        <v>14.77545042394679</v>
      </c>
      <c r="G84" s="71">
        <v>0.13422379532476583</v>
      </c>
      <c r="H84" s="4"/>
      <c r="I84" s="4"/>
      <c r="J84" s="72"/>
      <c r="K84" s="72"/>
      <c r="L84" s="4"/>
      <c r="M84" s="72">
        <v>-1025</v>
      </c>
      <c r="N84" s="72">
        <v>856</v>
      </c>
      <c r="O84" s="71">
        <v>0.97742300000000004</v>
      </c>
      <c r="P84" s="73">
        <v>984249437.09330499</v>
      </c>
      <c r="Q84" s="71">
        <v>3.2032422326081916E-2</v>
      </c>
    </row>
    <row r="85" spans="1:17">
      <c r="A85" s="6" t="s">
        <v>327</v>
      </c>
      <c r="B85" s="36">
        <v>44703</v>
      </c>
      <c r="C85" s="84">
        <v>0.62361111111111112</v>
      </c>
      <c r="D85" s="7" t="s">
        <v>228</v>
      </c>
      <c r="E85" s="7" t="s">
        <v>580</v>
      </c>
      <c r="F85" s="71">
        <v>14.54612061714422</v>
      </c>
      <c r="G85" s="71">
        <v>0.10792241705264516</v>
      </c>
      <c r="H85" s="4"/>
      <c r="I85" s="4"/>
      <c r="J85" s="72"/>
      <c r="K85" s="72"/>
      <c r="L85" s="4"/>
      <c r="M85" s="72">
        <v>-1030</v>
      </c>
      <c r="N85" s="72">
        <v>2911</v>
      </c>
      <c r="O85" s="71">
        <v>0.97679719999999992</v>
      </c>
      <c r="P85" s="73">
        <v>975848364.71180809</v>
      </c>
      <c r="Q85" s="71">
        <v>3.2812498366701956E-2</v>
      </c>
    </row>
    <row r="86" spans="1:17">
      <c r="A86" s="6" t="s">
        <v>328</v>
      </c>
      <c r="B86" s="36">
        <v>44703</v>
      </c>
      <c r="C86" s="84">
        <v>0.62569444444444444</v>
      </c>
      <c r="D86" s="7" t="s">
        <v>228</v>
      </c>
      <c r="E86" s="7" t="s">
        <v>581</v>
      </c>
      <c r="F86" s="71">
        <v>15.107822789708569</v>
      </c>
      <c r="G86" s="71">
        <v>0.18983675522294932</v>
      </c>
      <c r="H86" s="4"/>
      <c r="I86" s="4"/>
      <c r="J86" s="72"/>
      <c r="K86" s="72"/>
      <c r="L86" s="4"/>
      <c r="M86" s="72">
        <v>-5123</v>
      </c>
      <c r="N86" s="72">
        <v>2945</v>
      </c>
      <c r="O86" s="71">
        <v>0.97014750000000005</v>
      </c>
      <c r="P86" s="73">
        <v>988875386.95581162</v>
      </c>
      <c r="Q86" s="71">
        <v>5.1032041910329548E-2</v>
      </c>
    </row>
    <row r="87" spans="1:17">
      <c r="A87" s="6" t="s">
        <v>329</v>
      </c>
      <c r="B87" s="36">
        <v>44703</v>
      </c>
      <c r="C87" s="84">
        <v>0.62777777777777777</v>
      </c>
      <c r="D87" s="7" t="s">
        <v>228</v>
      </c>
      <c r="E87" s="7" t="s">
        <v>582</v>
      </c>
      <c r="F87" s="71">
        <v>14.839185249577724</v>
      </c>
      <c r="G87" s="71">
        <v>0.11284805355170277</v>
      </c>
      <c r="H87" s="4"/>
      <c r="I87" s="4"/>
      <c r="J87" s="72"/>
      <c r="K87" s="72"/>
      <c r="L87" s="4"/>
      <c r="M87" s="72">
        <v>-5171</v>
      </c>
      <c r="N87" s="72">
        <v>-645</v>
      </c>
      <c r="O87" s="71">
        <v>0.97014750000000005</v>
      </c>
      <c r="P87" s="73">
        <v>985003483.62329495</v>
      </c>
      <c r="Q87" s="71">
        <v>2.9153639380279518E-2</v>
      </c>
    </row>
    <row r="88" spans="1:17">
      <c r="A88" s="6" t="s">
        <v>330</v>
      </c>
      <c r="B88" s="36">
        <v>44703</v>
      </c>
      <c r="C88" s="84">
        <v>0.63888888888888895</v>
      </c>
      <c r="D88" s="7" t="s">
        <v>583</v>
      </c>
      <c r="E88" s="9" t="s">
        <v>579</v>
      </c>
      <c r="F88" s="71">
        <v>14.585627545334656</v>
      </c>
      <c r="G88" s="71">
        <v>0.15170840882726028</v>
      </c>
      <c r="H88" s="4"/>
      <c r="I88" s="4"/>
      <c r="J88" s="72"/>
      <c r="K88" s="72"/>
      <c r="L88" s="4"/>
      <c r="M88" s="72">
        <v>-1026</v>
      </c>
      <c r="N88" s="72">
        <v>1109</v>
      </c>
      <c r="O88" s="71">
        <v>0.89534659999999999</v>
      </c>
      <c r="P88" s="73">
        <v>957920386.1390183</v>
      </c>
      <c r="Q88" s="71">
        <v>4.5008099872880326E-2</v>
      </c>
    </row>
    <row r="89" spans="1:17">
      <c r="A89" s="6" t="s">
        <v>331</v>
      </c>
      <c r="B89" s="36">
        <v>44703</v>
      </c>
      <c r="C89" s="84">
        <v>0.64166666666666672</v>
      </c>
      <c r="D89" s="7" t="s">
        <v>228</v>
      </c>
      <c r="E89" s="7" t="s">
        <v>580</v>
      </c>
      <c r="F89" s="71">
        <v>14.94717013619451</v>
      </c>
      <c r="G89" s="71">
        <v>0.12198582647971404</v>
      </c>
      <c r="H89" s="4"/>
      <c r="I89" s="4"/>
      <c r="J89" s="72"/>
      <c r="K89" s="72"/>
      <c r="L89" s="4"/>
      <c r="M89" s="72">
        <v>-990</v>
      </c>
      <c r="N89" s="72">
        <v>2956</v>
      </c>
      <c r="O89" s="71">
        <v>0.89585819999999994</v>
      </c>
      <c r="P89" s="73">
        <v>957147927.3870784</v>
      </c>
      <c r="Q89" s="71">
        <v>3.9608757732493803E-2</v>
      </c>
    </row>
    <row r="90" spans="1:17">
      <c r="A90" s="6" t="s">
        <v>332</v>
      </c>
      <c r="B90" s="36">
        <v>44703</v>
      </c>
      <c r="C90" s="84">
        <v>0.64374999999999993</v>
      </c>
      <c r="D90" s="7" t="s">
        <v>228</v>
      </c>
      <c r="E90" s="8" t="s">
        <v>584</v>
      </c>
      <c r="F90" s="71">
        <v>14.690884136784987</v>
      </c>
      <c r="G90" s="71">
        <v>8.8426717866122093E-2</v>
      </c>
      <c r="H90" s="78">
        <v>14.758294306522535</v>
      </c>
      <c r="I90" s="5">
        <v>9.5332376284711806E-2</v>
      </c>
      <c r="J90" s="72">
        <v>2</v>
      </c>
      <c r="K90" s="72"/>
      <c r="L90" s="4"/>
      <c r="M90" s="72">
        <v>3691</v>
      </c>
      <c r="N90" s="72">
        <v>2374</v>
      </c>
      <c r="O90" s="71">
        <v>0.89563209999999993</v>
      </c>
      <c r="P90" s="73">
        <v>954417032.86231601</v>
      </c>
      <c r="Q90" s="71">
        <v>3.2275915013000984E-2</v>
      </c>
    </row>
    <row r="91" spans="1:17">
      <c r="A91" s="6" t="s">
        <v>333</v>
      </c>
      <c r="B91" s="36">
        <v>44703</v>
      </c>
      <c r="C91" s="84">
        <v>0.64583333333333337</v>
      </c>
      <c r="D91" s="7" t="s">
        <v>228</v>
      </c>
      <c r="E91" s="8" t="s">
        <v>585</v>
      </c>
      <c r="F91" s="71">
        <v>14.848499545339511</v>
      </c>
      <c r="G91" s="71">
        <v>0.17976836469652191</v>
      </c>
      <c r="H91" s="78">
        <v>14.724680506520759</v>
      </c>
      <c r="I91" s="5">
        <v>0.1751065639774784</v>
      </c>
      <c r="J91" s="72">
        <v>2</v>
      </c>
      <c r="K91" s="72"/>
      <c r="L91" s="4"/>
      <c r="M91" s="72">
        <v>4146</v>
      </c>
      <c r="N91" s="72">
        <v>293</v>
      </c>
      <c r="O91" s="71">
        <v>0.89442739999999998</v>
      </c>
      <c r="P91" s="73">
        <v>958549202.60557055</v>
      </c>
      <c r="Q91" s="71">
        <v>4.1149208689522543E-2</v>
      </c>
    </row>
    <row r="92" spans="1:17">
      <c r="A92" s="6" t="s">
        <v>334</v>
      </c>
      <c r="B92" s="36">
        <v>44703</v>
      </c>
      <c r="C92" s="84">
        <v>0.6694444444444444</v>
      </c>
      <c r="D92" s="7" t="s">
        <v>228</v>
      </c>
      <c r="E92" s="7" t="s">
        <v>579</v>
      </c>
      <c r="F92" s="71">
        <v>14.850716395873986</v>
      </c>
      <c r="G92" s="71">
        <v>0.14728746938500042</v>
      </c>
      <c r="H92" s="4"/>
      <c r="I92" s="4"/>
      <c r="J92" s="72"/>
      <c r="K92" s="72"/>
      <c r="L92" s="4"/>
      <c r="M92" s="72">
        <v>-956</v>
      </c>
      <c r="N92" s="72">
        <v>805</v>
      </c>
      <c r="O92" s="71">
        <v>0.86637120000000001</v>
      </c>
      <c r="P92" s="73">
        <v>928755605.2438128</v>
      </c>
      <c r="Q92" s="71">
        <v>4.6784580757850996E-2</v>
      </c>
    </row>
    <row r="93" spans="1:17">
      <c r="A93" s="6" t="s">
        <v>335</v>
      </c>
      <c r="B93" s="36">
        <v>44703</v>
      </c>
      <c r="C93" s="84">
        <v>0.67152777777777783</v>
      </c>
      <c r="D93" s="7" t="s">
        <v>228</v>
      </c>
      <c r="E93" s="7" t="s">
        <v>580</v>
      </c>
      <c r="F93" s="71">
        <v>14.939775652447862</v>
      </c>
      <c r="G93" s="71">
        <v>0.13786177552555098</v>
      </c>
      <c r="H93" s="4"/>
      <c r="I93" s="4"/>
      <c r="J93" s="72"/>
      <c r="K93" s="72"/>
      <c r="L93" s="4"/>
      <c r="M93" s="72">
        <v>-920</v>
      </c>
      <c r="N93" s="72">
        <v>3013</v>
      </c>
      <c r="O93" s="71">
        <v>0.86524309999999993</v>
      </c>
      <c r="P93" s="73">
        <v>925364612.09126294</v>
      </c>
      <c r="Q93" s="71">
        <v>4.5772083251748662E-2</v>
      </c>
    </row>
    <row r="94" spans="1:17">
      <c r="A94" s="6" t="s">
        <v>336</v>
      </c>
      <c r="B94" s="36">
        <v>44703</v>
      </c>
      <c r="C94" s="84">
        <v>0.67361111111111116</v>
      </c>
      <c r="D94" s="7" t="s">
        <v>228</v>
      </c>
      <c r="E94" s="7" t="s">
        <v>584</v>
      </c>
      <c r="F94" s="71">
        <v>14.825704476260082</v>
      </c>
      <c r="G94" s="71">
        <v>0.1212204775488458</v>
      </c>
      <c r="H94" s="4"/>
      <c r="I94" s="4"/>
      <c r="J94" s="72"/>
      <c r="K94" s="72"/>
      <c r="L94" s="4"/>
      <c r="M94" s="72">
        <v>3769</v>
      </c>
      <c r="N94" s="72">
        <v>2350</v>
      </c>
      <c r="O94" s="71">
        <v>0.86323880000000008</v>
      </c>
      <c r="P94" s="73">
        <v>927747890.97171175</v>
      </c>
      <c r="Q94" s="71">
        <v>3.6883460890325674E-2</v>
      </c>
    </row>
    <row r="95" spans="1:17">
      <c r="A95" s="6" t="s">
        <v>337</v>
      </c>
      <c r="B95" s="36">
        <v>44703</v>
      </c>
      <c r="C95" s="84">
        <v>0.67569444444444438</v>
      </c>
      <c r="D95" s="7" t="s">
        <v>228</v>
      </c>
      <c r="E95" s="7" t="s">
        <v>585</v>
      </c>
      <c r="F95" s="71">
        <v>14.600861467702009</v>
      </c>
      <c r="G95" s="71">
        <v>0.10946897573574656</v>
      </c>
      <c r="H95" s="4"/>
      <c r="I95" s="4"/>
      <c r="J95" s="72"/>
      <c r="K95" s="72"/>
      <c r="L95" s="4"/>
      <c r="M95" s="72">
        <v>4164</v>
      </c>
      <c r="N95" s="72">
        <v>179</v>
      </c>
      <c r="O95" s="71">
        <v>0.86357840000000008</v>
      </c>
      <c r="P95" s="73">
        <v>923026835.74287343</v>
      </c>
      <c r="Q95" s="71">
        <v>4.0996634002721716E-2</v>
      </c>
    </row>
    <row r="96" spans="1:17">
      <c r="A96" s="6" t="s">
        <v>338</v>
      </c>
      <c r="B96" s="36">
        <v>44703</v>
      </c>
      <c r="C96" s="84">
        <v>0.68333333333333324</v>
      </c>
      <c r="D96" s="7" t="s">
        <v>228</v>
      </c>
      <c r="E96" s="8" t="s">
        <v>586</v>
      </c>
      <c r="F96" s="71">
        <v>14.975841573810156</v>
      </c>
      <c r="G96" s="71">
        <v>0.14771675176331686</v>
      </c>
      <c r="H96" s="78">
        <v>15.018638593790241</v>
      </c>
      <c r="I96" s="5">
        <v>0.16514493597085447</v>
      </c>
      <c r="J96" s="72">
        <v>9</v>
      </c>
      <c r="K96" s="72"/>
      <c r="L96" s="4"/>
      <c r="M96" s="72">
        <v>-973</v>
      </c>
      <c r="N96" s="72">
        <v>-1575</v>
      </c>
      <c r="O96" s="71">
        <v>0.85386440000000008</v>
      </c>
      <c r="P96" s="73">
        <v>924983301.68259406</v>
      </c>
      <c r="Q96" s="71">
        <v>3.8016088662152843E-2</v>
      </c>
    </row>
    <row r="97" spans="1:17">
      <c r="A97" s="6" t="s">
        <v>339</v>
      </c>
      <c r="B97" s="36">
        <v>44703</v>
      </c>
      <c r="C97" s="84">
        <v>0.68541666666666667</v>
      </c>
      <c r="D97" s="7" t="s">
        <v>228</v>
      </c>
      <c r="E97" s="7" t="s">
        <v>586</v>
      </c>
      <c r="F97" s="71">
        <v>15.05589664002871</v>
      </c>
      <c r="G97" s="71">
        <v>0.13205489099433515</v>
      </c>
      <c r="H97" s="4"/>
      <c r="I97" s="4"/>
      <c r="J97" s="72"/>
      <c r="K97" s="72"/>
      <c r="L97" s="4"/>
      <c r="M97" s="72">
        <v>-1073</v>
      </c>
      <c r="N97" s="72">
        <v>-1575</v>
      </c>
      <c r="O97" s="71">
        <v>0.85312670000000002</v>
      </c>
      <c r="P97" s="73">
        <v>924579318.79441321</v>
      </c>
      <c r="Q97" s="71">
        <v>4.2645005062992514E-2</v>
      </c>
    </row>
    <row r="98" spans="1:17">
      <c r="A98" s="6" t="s">
        <v>340</v>
      </c>
      <c r="B98" s="36">
        <v>44703</v>
      </c>
      <c r="C98" s="84">
        <v>0.6875</v>
      </c>
      <c r="D98" s="7" t="s">
        <v>228</v>
      </c>
      <c r="E98" s="7" t="s">
        <v>586</v>
      </c>
      <c r="F98" s="71">
        <v>15.110306685437225</v>
      </c>
      <c r="G98" s="71">
        <v>8.7387482940283284E-2</v>
      </c>
      <c r="H98" s="4"/>
      <c r="I98" s="4"/>
      <c r="J98" s="72"/>
      <c r="K98" s="72"/>
      <c r="L98" s="4"/>
      <c r="M98" s="72">
        <v>-1882</v>
      </c>
      <c r="N98" s="72">
        <v>-1579</v>
      </c>
      <c r="O98" s="71">
        <v>0.8512921</v>
      </c>
      <c r="P98" s="73">
        <v>925307793.22878397</v>
      </c>
      <c r="Q98" s="71">
        <v>4.2730207323933088E-2</v>
      </c>
    </row>
    <row r="99" spans="1:17">
      <c r="A99" s="6" t="s">
        <v>341</v>
      </c>
      <c r="B99" s="36">
        <v>44703</v>
      </c>
      <c r="C99" s="84">
        <v>0.68888888888888899</v>
      </c>
      <c r="D99" s="7" t="s">
        <v>228</v>
      </c>
      <c r="E99" s="7" t="s">
        <v>586</v>
      </c>
      <c r="F99" s="71">
        <v>15.07581006126002</v>
      </c>
      <c r="G99" s="71">
        <v>9.1672622277593291E-2</v>
      </c>
      <c r="H99" s="4"/>
      <c r="I99" s="4"/>
      <c r="J99" s="72"/>
      <c r="K99" s="72"/>
      <c r="L99" s="4"/>
      <c r="M99" s="72">
        <v>-1982</v>
      </c>
      <c r="N99" s="72">
        <v>-1579</v>
      </c>
      <c r="O99" s="71">
        <v>0.84932699999999994</v>
      </c>
      <c r="P99" s="73">
        <v>925126454.57268107</v>
      </c>
      <c r="Q99" s="71">
        <v>3.6994674449325755E-2</v>
      </c>
    </row>
    <row r="100" spans="1:17">
      <c r="A100" s="6" t="s">
        <v>342</v>
      </c>
      <c r="B100" s="36">
        <v>44703</v>
      </c>
      <c r="C100" s="84">
        <v>0.6958333333333333</v>
      </c>
      <c r="D100" s="7" t="s">
        <v>228</v>
      </c>
      <c r="E100" s="7" t="s">
        <v>586</v>
      </c>
      <c r="F100" s="71">
        <v>14.911504769067108</v>
      </c>
      <c r="G100" s="71">
        <v>0.12247241738647725</v>
      </c>
      <c r="H100" s="4"/>
      <c r="I100" s="4"/>
      <c r="J100" s="72"/>
      <c r="K100" s="72"/>
      <c r="L100" s="4"/>
      <c r="M100" s="72">
        <v>-897</v>
      </c>
      <c r="N100" s="72">
        <v>-1575</v>
      </c>
      <c r="O100" s="71">
        <v>0.84498820000000008</v>
      </c>
      <c r="P100" s="73">
        <v>919677386.73800004</v>
      </c>
      <c r="Q100" s="71">
        <v>4.7209421427776427E-2</v>
      </c>
    </row>
    <row r="101" spans="1:17">
      <c r="A101" s="6" t="s">
        <v>343</v>
      </c>
      <c r="B101" s="36">
        <v>44703</v>
      </c>
      <c r="C101" s="84">
        <v>0.69791666666666663</v>
      </c>
      <c r="D101" s="7" t="s">
        <v>228</v>
      </c>
      <c r="E101" s="8" t="s">
        <v>587</v>
      </c>
      <c r="F101" s="71">
        <v>15.152250715491311</v>
      </c>
      <c r="G101" s="71">
        <v>0.13678958384498324</v>
      </c>
      <c r="H101" s="78">
        <v>15.066016840355534</v>
      </c>
      <c r="I101" s="5">
        <v>0.11248115742897326</v>
      </c>
      <c r="J101" s="72">
        <v>5</v>
      </c>
      <c r="K101" s="72"/>
      <c r="L101" s="4"/>
      <c r="M101" s="72">
        <v>-959</v>
      </c>
      <c r="N101" s="72">
        <v>-4543</v>
      </c>
      <c r="O101" s="71">
        <v>0.84236830000000007</v>
      </c>
      <c r="P101" s="73">
        <v>915879327.9833374</v>
      </c>
      <c r="Q101" s="71">
        <v>2.7654803240431923E-2</v>
      </c>
    </row>
    <row r="102" spans="1:17">
      <c r="A102" s="6" t="s">
        <v>344</v>
      </c>
      <c r="B102" s="36">
        <v>44703</v>
      </c>
      <c r="C102" s="84">
        <v>0.70000000000000007</v>
      </c>
      <c r="D102" s="7" t="s">
        <v>228</v>
      </c>
      <c r="E102" s="8" t="s">
        <v>588</v>
      </c>
      <c r="F102" s="71">
        <v>14.671575765653699</v>
      </c>
      <c r="G102" s="71">
        <v>0.17718321604250009</v>
      </c>
      <c r="H102" s="78">
        <v>14.82143268104393</v>
      </c>
      <c r="I102" s="5">
        <v>0.14923631395942941</v>
      </c>
      <c r="J102" s="72">
        <v>3</v>
      </c>
      <c r="K102" s="72"/>
      <c r="L102" s="4"/>
      <c r="M102" s="72">
        <v>3599</v>
      </c>
      <c r="N102" s="72">
        <v>-3860</v>
      </c>
      <c r="O102" s="71">
        <v>0.84285329999999992</v>
      </c>
      <c r="P102" s="73">
        <v>902609295.44773901</v>
      </c>
      <c r="Q102" s="71">
        <v>3.8369546147913672E-2</v>
      </c>
    </row>
    <row r="103" spans="1:17">
      <c r="A103" s="6" t="s">
        <v>345</v>
      </c>
      <c r="B103" s="36">
        <v>44703</v>
      </c>
      <c r="C103" s="84">
        <v>0.70277777777777783</v>
      </c>
      <c r="D103" s="7" t="s">
        <v>228</v>
      </c>
      <c r="E103" s="8" t="s">
        <v>589</v>
      </c>
      <c r="F103" s="71">
        <v>14.726160491634444</v>
      </c>
      <c r="G103" s="71">
        <v>0.18676857976248062</v>
      </c>
      <c r="H103" s="78">
        <v>14.813584505135074</v>
      </c>
      <c r="I103" s="5">
        <v>0.14746412230657627</v>
      </c>
      <c r="J103" s="72">
        <v>3</v>
      </c>
      <c r="K103" s="72"/>
      <c r="L103" s="4"/>
      <c r="M103" s="72">
        <v>4076</v>
      </c>
      <c r="N103" s="72">
        <v>-1781</v>
      </c>
      <c r="O103" s="71">
        <v>0.84258890000000009</v>
      </c>
      <c r="P103" s="73">
        <v>900836595.40145373</v>
      </c>
      <c r="Q103" s="71">
        <v>1.9341682536933552E-2</v>
      </c>
    </row>
    <row r="104" spans="1:17">
      <c r="A104" s="6" t="s">
        <v>346</v>
      </c>
      <c r="B104" s="36">
        <v>44703</v>
      </c>
      <c r="C104" s="84">
        <v>0.7284722222222223</v>
      </c>
      <c r="D104" s="7" t="s">
        <v>228</v>
      </c>
      <c r="E104" s="7" t="s">
        <v>586</v>
      </c>
      <c r="F104" s="71">
        <v>14.663659162837517</v>
      </c>
      <c r="G104" s="71">
        <v>0.14012028318530081</v>
      </c>
      <c r="H104" s="4"/>
      <c r="I104" s="4"/>
      <c r="J104" s="72"/>
      <c r="K104" s="72"/>
      <c r="L104" s="4"/>
      <c r="M104" s="72">
        <v>-1137</v>
      </c>
      <c r="N104" s="72">
        <v>-1604</v>
      </c>
      <c r="O104" s="71">
        <v>0.82149539999999999</v>
      </c>
      <c r="P104" s="73">
        <v>893052909.48569262</v>
      </c>
      <c r="Q104" s="71">
        <v>4.8951236685620576E-2</v>
      </c>
    </row>
    <row r="105" spans="1:17">
      <c r="A105" s="6" t="s">
        <v>347</v>
      </c>
      <c r="B105" s="36">
        <v>44703</v>
      </c>
      <c r="C105" s="84">
        <v>0.7319444444444444</v>
      </c>
      <c r="D105" s="7" t="s">
        <v>228</v>
      </c>
      <c r="E105" s="7" t="s">
        <v>587</v>
      </c>
      <c r="F105" s="71">
        <v>14.970175638741257</v>
      </c>
      <c r="G105" s="71">
        <v>0.15763857058696593</v>
      </c>
      <c r="H105" s="4"/>
      <c r="I105" s="4"/>
      <c r="J105" s="72"/>
      <c r="K105" s="72"/>
      <c r="L105" s="4"/>
      <c r="M105" s="72">
        <v>-959</v>
      </c>
      <c r="N105" s="72">
        <v>-4643</v>
      </c>
      <c r="O105" s="71">
        <v>0.81996979999999997</v>
      </c>
      <c r="P105" s="73">
        <v>893563712.2573446</v>
      </c>
      <c r="Q105" s="71">
        <v>3.9504757407740475E-2</v>
      </c>
    </row>
    <row r="106" spans="1:17">
      <c r="A106" s="6" t="s">
        <v>348</v>
      </c>
      <c r="B106" s="36">
        <v>44703</v>
      </c>
      <c r="C106" s="84">
        <v>0.73472222222222217</v>
      </c>
      <c r="D106" s="7" t="s">
        <v>228</v>
      </c>
      <c r="E106" s="7" t="s">
        <v>588</v>
      </c>
      <c r="F106" s="71">
        <v>14.970040553004438</v>
      </c>
      <c r="G106" s="71">
        <v>0.13952134419191572</v>
      </c>
      <c r="H106" s="4"/>
      <c r="I106" s="4"/>
      <c r="J106" s="72"/>
      <c r="K106" s="72"/>
      <c r="L106" s="4"/>
      <c r="M106" s="72">
        <v>3711</v>
      </c>
      <c r="N106" s="72">
        <v>-3878</v>
      </c>
      <c r="O106" s="71">
        <v>0.81732249999999995</v>
      </c>
      <c r="P106" s="73">
        <v>888084805.94353247</v>
      </c>
      <c r="Q106" s="71">
        <v>4.5855211778043282E-2</v>
      </c>
    </row>
    <row r="107" spans="1:17">
      <c r="A107" s="6" t="s">
        <v>349</v>
      </c>
      <c r="B107" s="36">
        <v>44703</v>
      </c>
      <c r="C107" s="84">
        <v>0.73819444444444438</v>
      </c>
      <c r="D107" s="7" t="s">
        <v>228</v>
      </c>
      <c r="E107" s="7" t="s">
        <v>589</v>
      </c>
      <c r="F107" s="71">
        <v>14.983840768038048</v>
      </c>
      <c r="G107" s="71">
        <v>0.12774734245281888</v>
      </c>
      <c r="H107" s="4"/>
      <c r="I107" s="4"/>
      <c r="J107" s="72"/>
      <c r="K107" s="72"/>
      <c r="L107" s="4"/>
      <c r="M107" s="72">
        <v>4093</v>
      </c>
      <c r="N107" s="72">
        <v>-1689</v>
      </c>
      <c r="O107" s="71">
        <v>0.8144749</v>
      </c>
      <c r="P107" s="73">
        <v>884306938.99915612</v>
      </c>
      <c r="Q107" s="71">
        <v>3.9151469184996193E-2</v>
      </c>
    </row>
    <row r="108" spans="1:17">
      <c r="A108" s="6" t="s">
        <v>350</v>
      </c>
      <c r="B108" s="36">
        <v>44703</v>
      </c>
      <c r="C108" s="84">
        <v>0.81388888888888899</v>
      </c>
      <c r="D108" s="7" t="s">
        <v>228</v>
      </c>
      <c r="E108" s="7" t="s">
        <v>586</v>
      </c>
      <c r="F108" s="71">
        <v>15.209087586698811</v>
      </c>
      <c r="G108" s="71">
        <v>0.15373716671398444</v>
      </c>
      <c r="H108" s="4"/>
      <c r="I108" s="4"/>
      <c r="J108" s="72"/>
      <c r="K108" s="72"/>
      <c r="L108" s="4"/>
      <c r="M108" s="72">
        <v>-1220</v>
      </c>
      <c r="N108" s="72">
        <v>-1603</v>
      </c>
      <c r="O108" s="71">
        <v>0.86220930000000007</v>
      </c>
      <c r="P108" s="73">
        <v>931359186.54196954</v>
      </c>
      <c r="Q108" s="71">
        <v>3.291772091014239E-2</v>
      </c>
    </row>
    <row r="109" spans="1:17">
      <c r="A109" s="6" t="s">
        <v>351</v>
      </c>
      <c r="B109" s="36">
        <v>44703</v>
      </c>
      <c r="C109" s="84">
        <v>0.81666666666666676</v>
      </c>
      <c r="D109" s="7" t="s">
        <v>228</v>
      </c>
      <c r="E109" s="7" t="s">
        <v>587</v>
      </c>
      <c r="F109" s="71">
        <v>15.212419561209112</v>
      </c>
      <c r="G109" s="71">
        <v>0.13635806424770863</v>
      </c>
      <c r="H109" s="4"/>
      <c r="I109" s="4"/>
      <c r="J109" s="72"/>
      <c r="K109" s="72"/>
      <c r="L109" s="4"/>
      <c r="M109" s="72">
        <v>-961</v>
      </c>
      <c r="N109" s="72">
        <v>-4736</v>
      </c>
      <c r="O109" s="71">
        <v>0.86026999999999998</v>
      </c>
      <c r="P109" s="73">
        <v>932623512.07492721</v>
      </c>
      <c r="Q109" s="71">
        <v>1.8375129566915269E-2</v>
      </c>
    </row>
    <row r="110" spans="1:17">
      <c r="A110" s="6" t="s">
        <v>352</v>
      </c>
      <c r="B110" s="36">
        <v>44703</v>
      </c>
      <c r="C110" s="84">
        <v>0.81874999999999998</v>
      </c>
      <c r="D110" s="7" t="s">
        <v>228</v>
      </c>
      <c r="E110" s="7" t="s">
        <v>588</v>
      </c>
      <c r="F110" s="71">
        <v>14.822681724473652</v>
      </c>
      <c r="G110" s="71">
        <v>0.14776733833750802</v>
      </c>
      <c r="H110" s="4"/>
      <c r="I110" s="4"/>
      <c r="J110" s="72"/>
      <c r="K110" s="72"/>
      <c r="L110" s="4"/>
      <c r="M110" s="72">
        <v>3589</v>
      </c>
      <c r="N110" s="72">
        <v>-3945</v>
      </c>
      <c r="O110" s="71">
        <v>0.86009000000000002</v>
      </c>
      <c r="P110" s="73">
        <v>924578549.30708718</v>
      </c>
      <c r="Q110" s="71">
        <v>3.3436046468022632E-2</v>
      </c>
    </row>
    <row r="111" spans="1:17">
      <c r="A111" s="6" t="s">
        <v>353</v>
      </c>
      <c r="B111" s="36">
        <v>44703</v>
      </c>
      <c r="C111" s="84">
        <v>0.8208333333333333</v>
      </c>
      <c r="D111" s="7" t="s">
        <v>228</v>
      </c>
      <c r="E111" s="7" t="s">
        <v>589</v>
      </c>
      <c r="F111" s="71">
        <v>14.730752255732726</v>
      </c>
      <c r="G111" s="71">
        <v>0.16374880868950092</v>
      </c>
      <c r="H111" s="4"/>
      <c r="I111" s="4"/>
      <c r="J111" s="72"/>
      <c r="K111" s="72"/>
      <c r="L111" s="4"/>
      <c r="M111" s="72">
        <v>4099</v>
      </c>
      <c r="N111" s="72">
        <v>-1621</v>
      </c>
      <c r="O111" s="71">
        <v>0.85833139999999997</v>
      </c>
      <c r="P111" s="73">
        <v>923077436.76658785</v>
      </c>
      <c r="Q111" s="71">
        <v>3.1216603887221556E-2</v>
      </c>
    </row>
    <row r="112" spans="1:17">
      <c r="A112" s="6" t="s">
        <v>354</v>
      </c>
      <c r="B112" s="36">
        <v>44703</v>
      </c>
      <c r="C112" s="84">
        <v>0.82361111111111107</v>
      </c>
      <c r="D112" s="7" t="s">
        <v>228</v>
      </c>
      <c r="E112" s="7" t="s">
        <v>586</v>
      </c>
      <c r="F112" s="71">
        <v>14.97963625775256</v>
      </c>
      <c r="G112" s="71">
        <v>0.15345443677821066</v>
      </c>
      <c r="H112" s="4"/>
      <c r="I112" s="4"/>
      <c r="J112" s="72"/>
      <c r="K112" s="72"/>
      <c r="L112" s="4"/>
      <c r="M112" s="72">
        <v>-1934</v>
      </c>
      <c r="N112" s="72">
        <v>-1546</v>
      </c>
      <c r="O112" s="71">
        <v>0.85528579999999998</v>
      </c>
      <c r="P112" s="73">
        <v>929567385.10441351</v>
      </c>
      <c r="Q112" s="71">
        <v>4.0502809488568381E-2</v>
      </c>
    </row>
    <row r="113" spans="1:17">
      <c r="A113" s="6" t="s">
        <v>355</v>
      </c>
      <c r="B113" s="36">
        <v>44703</v>
      </c>
      <c r="C113" s="84">
        <v>0.82638888888888884</v>
      </c>
      <c r="D113" s="7" t="s">
        <v>228</v>
      </c>
      <c r="E113" s="7" t="s">
        <v>587</v>
      </c>
      <c r="F113" s="71">
        <v>15.037594006044541</v>
      </c>
      <c r="G113" s="71">
        <v>9.4618840827060541E-2</v>
      </c>
      <c r="H113" s="4"/>
      <c r="I113" s="4"/>
      <c r="J113" s="72"/>
      <c r="K113" s="72"/>
      <c r="L113" s="4"/>
      <c r="M113" s="72">
        <v>-971</v>
      </c>
      <c r="N113" s="72">
        <v>-4811</v>
      </c>
      <c r="O113" s="71">
        <v>0.85853639999999998</v>
      </c>
      <c r="P113" s="73">
        <v>930909341.39236021</v>
      </c>
      <c r="Q113" s="71">
        <v>2.7437977370027046E-2</v>
      </c>
    </row>
    <row r="114" spans="1:17">
      <c r="A114" s="6" t="s">
        <v>356</v>
      </c>
      <c r="B114" s="36">
        <v>44703</v>
      </c>
      <c r="C114" s="84">
        <v>0.82847222222222217</v>
      </c>
      <c r="D114" s="7" t="s">
        <v>228</v>
      </c>
      <c r="E114" s="7" t="s">
        <v>590</v>
      </c>
      <c r="F114" s="71">
        <v>15.381134106317917</v>
      </c>
      <c r="G114" s="71">
        <v>0.13268181705403187</v>
      </c>
      <c r="H114" s="4"/>
      <c r="I114" s="4"/>
      <c r="J114" s="72"/>
      <c r="K114" s="72"/>
      <c r="L114" s="4"/>
      <c r="M114" s="72">
        <v>-4838</v>
      </c>
      <c r="N114" s="72">
        <v>-4843</v>
      </c>
      <c r="O114" s="71">
        <v>0.85270190000000001</v>
      </c>
      <c r="P114" s="73">
        <v>933057621.70219731</v>
      </c>
      <c r="Q114" s="71">
        <v>3.0357914114959049E-2</v>
      </c>
    </row>
    <row r="115" spans="1:17">
      <c r="A115" s="6" t="s">
        <v>357</v>
      </c>
      <c r="B115" s="36">
        <v>44703</v>
      </c>
      <c r="C115" s="84">
        <v>0.8305555555555556</v>
      </c>
      <c r="D115" s="7" t="s">
        <v>228</v>
      </c>
      <c r="E115" s="7" t="s">
        <v>582</v>
      </c>
      <c r="F115" s="71">
        <v>15.434326667220999</v>
      </c>
      <c r="G115" s="71">
        <v>0.13915326316173457</v>
      </c>
      <c r="H115" s="4"/>
      <c r="I115" s="4"/>
      <c r="J115" s="72"/>
      <c r="K115" s="72"/>
      <c r="L115" s="4"/>
      <c r="M115" s="72">
        <v>-5062</v>
      </c>
      <c r="N115" s="72">
        <v>-1018</v>
      </c>
      <c r="O115" s="71">
        <v>0.85368440000000001</v>
      </c>
      <c r="P115" s="73">
        <v>939672413.48797941</v>
      </c>
      <c r="Q115" s="71">
        <v>2.7815850639638626E-2</v>
      </c>
    </row>
    <row r="116" spans="1:17">
      <c r="A116" s="6" t="s">
        <v>358</v>
      </c>
      <c r="B116" s="36">
        <v>44703</v>
      </c>
      <c r="C116" s="84">
        <v>0.86597222222222225</v>
      </c>
      <c r="D116" s="7" t="s">
        <v>228</v>
      </c>
      <c r="E116" s="7" t="s">
        <v>586</v>
      </c>
      <c r="F116" s="71">
        <v>15.186004607220083</v>
      </c>
      <c r="G116" s="71">
        <v>0.10351659090332628</v>
      </c>
      <c r="H116" s="4"/>
      <c r="I116" s="4"/>
      <c r="J116" s="72"/>
      <c r="K116" s="72"/>
      <c r="L116" s="4"/>
      <c r="M116" s="72">
        <v>-2006</v>
      </c>
      <c r="N116" s="72">
        <v>-1657</v>
      </c>
      <c r="O116" s="71">
        <v>0.83726990000000001</v>
      </c>
      <c r="P116" s="73">
        <v>912475260.01252413</v>
      </c>
      <c r="Q116" s="71">
        <v>3.7427656001379643E-2</v>
      </c>
    </row>
    <row r="117" spans="1:17">
      <c r="A117" s="6" t="s">
        <v>359</v>
      </c>
      <c r="B117" s="36">
        <v>44703</v>
      </c>
      <c r="C117" s="84">
        <v>0.86805555555555547</v>
      </c>
      <c r="D117" s="7" t="s">
        <v>228</v>
      </c>
      <c r="E117" s="7" t="s">
        <v>587</v>
      </c>
      <c r="F117" s="71">
        <v>14.957644280291449</v>
      </c>
      <c r="G117" s="71">
        <v>0.15984286924835184</v>
      </c>
      <c r="H117" s="4"/>
      <c r="I117" s="4"/>
      <c r="J117" s="72"/>
      <c r="K117" s="72"/>
      <c r="L117" s="4"/>
      <c r="M117" s="72">
        <v>-1035</v>
      </c>
      <c r="N117" s="72">
        <v>-4901</v>
      </c>
      <c r="O117" s="71">
        <v>0.84092409999999995</v>
      </c>
      <c r="P117" s="73">
        <v>913097703.78992069</v>
      </c>
      <c r="Q117" s="71">
        <v>3.5700767443975316E-2</v>
      </c>
    </row>
    <row r="118" spans="1:17">
      <c r="A118" s="6" t="s">
        <v>360</v>
      </c>
      <c r="B118" s="36">
        <v>44703</v>
      </c>
      <c r="C118" s="84">
        <v>0.87083333333333324</v>
      </c>
      <c r="D118" s="7" t="s">
        <v>228</v>
      </c>
      <c r="E118" s="8" t="s">
        <v>590</v>
      </c>
      <c r="F118" s="71">
        <v>15.481778642710164</v>
      </c>
      <c r="G118" s="71">
        <v>0.10829130408494396</v>
      </c>
      <c r="H118" s="78">
        <v>15.431456374514042</v>
      </c>
      <c r="I118" s="5">
        <v>7.1166434172334134E-2</v>
      </c>
      <c r="J118" s="72">
        <v>2</v>
      </c>
      <c r="K118" s="72"/>
      <c r="L118" s="4"/>
      <c r="M118" s="72">
        <v>-4822</v>
      </c>
      <c r="N118" s="72">
        <v>-4793</v>
      </c>
      <c r="O118" s="71">
        <v>0.83869450000000001</v>
      </c>
      <c r="P118" s="73">
        <v>913969718.07018983</v>
      </c>
      <c r="Q118" s="71">
        <v>3.7235955767904352E-2</v>
      </c>
    </row>
    <row r="119" spans="1:17">
      <c r="A119" s="34" t="s">
        <v>361</v>
      </c>
      <c r="B119" s="94">
        <v>44703</v>
      </c>
      <c r="C119" s="97">
        <v>0.87291666666666667</v>
      </c>
      <c r="D119" s="96" t="s">
        <v>228</v>
      </c>
      <c r="E119" s="96" t="s">
        <v>582</v>
      </c>
      <c r="F119" s="75">
        <v>15.205256287119218</v>
      </c>
      <c r="G119" s="68">
        <v>0.11555225246912593</v>
      </c>
      <c r="H119" s="74"/>
      <c r="I119" s="74"/>
      <c r="J119" s="74"/>
      <c r="K119" s="75">
        <f>AVERAGE(F72:F119)</f>
        <v>14.886415882822542</v>
      </c>
      <c r="L119" s="75">
        <f>STDEV(F72:F119)</f>
        <v>0.24783574807339526</v>
      </c>
      <c r="M119" s="74">
        <v>-5071</v>
      </c>
      <c r="N119" s="74">
        <v>-972</v>
      </c>
      <c r="O119" s="75">
        <v>0.83788249999999997</v>
      </c>
      <c r="P119" s="76">
        <v>912078912.43976152</v>
      </c>
      <c r="Q119" s="75">
        <v>3.3787201568242206E-2</v>
      </c>
    </row>
    <row r="120" spans="1:17">
      <c r="A120" s="6" t="s">
        <v>362</v>
      </c>
      <c r="B120" s="36">
        <v>44767</v>
      </c>
      <c r="C120" s="84">
        <v>0.57777777777777783</v>
      </c>
      <c r="D120" s="7" t="s">
        <v>228</v>
      </c>
      <c r="E120" s="7" t="s">
        <v>591</v>
      </c>
      <c r="F120" s="71">
        <v>12.750892164957284</v>
      </c>
      <c r="G120" s="5">
        <v>0.15191052078939388</v>
      </c>
      <c r="H120" s="4"/>
      <c r="I120" s="4"/>
      <c r="J120" s="72"/>
      <c r="K120" s="72"/>
      <c r="L120" s="4"/>
      <c r="M120" s="72">
        <v>-1251</v>
      </c>
      <c r="N120" s="72">
        <v>-483</v>
      </c>
      <c r="O120" s="71">
        <v>1.8756759999999999</v>
      </c>
      <c r="P120" s="73">
        <v>943066200.14936471</v>
      </c>
      <c r="Q120" s="71">
        <v>1.5191052078939388E-2</v>
      </c>
    </row>
    <row r="121" spans="1:17">
      <c r="A121" s="6" t="s">
        <v>363</v>
      </c>
      <c r="B121" s="36">
        <v>44767</v>
      </c>
      <c r="C121" s="84">
        <v>0.57986111111111105</v>
      </c>
      <c r="D121" s="7" t="s">
        <v>228</v>
      </c>
      <c r="E121" s="7" t="s">
        <v>591</v>
      </c>
      <c r="F121" s="71">
        <v>12.898797837483933</v>
      </c>
      <c r="G121" s="5">
        <v>0.14086216644817354</v>
      </c>
      <c r="H121" s="5">
        <f>AVERAGE(F120:F121,F124:F125,F128:F129,F132:F135)</f>
        <v>12.832169442637854</v>
      </c>
      <c r="I121" s="5">
        <f>STDEV(F120:F121,F124:F125,F128:F129,F132:F135)</f>
        <v>0.18236901722880239</v>
      </c>
      <c r="J121" s="72">
        <v>10</v>
      </c>
      <c r="K121" s="72"/>
      <c r="L121" s="4"/>
      <c r="M121" s="72">
        <v>-2</v>
      </c>
      <c r="N121" s="72">
        <v>-350</v>
      </c>
      <c r="O121" s="71">
        <v>1.8712819999999999</v>
      </c>
      <c r="P121" s="73">
        <v>933584725.56712019</v>
      </c>
      <c r="Q121" s="71">
        <v>1.4086216644817353E-2</v>
      </c>
    </row>
    <row r="122" spans="1:17">
      <c r="A122" s="6" t="s">
        <v>364</v>
      </c>
      <c r="B122" s="36">
        <v>44767</v>
      </c>
      <c r="C122" s="84">
        <v>0.58263888888888882</v>
      </c>
      <c r="D122" s="7" t="s">
        <v>228</v>
      </c>
      <c r="E122" s="7" t="s">
        <v>592</v>
      </c>
      <c r="F122" s="71">
        <v>12.944758307579685</v>
      </c>
      <c r="G122" s="5">
        <v>0.15225629652771028</v>
      </c>
      <c r="H122" s="4"/>
      <c r="I122" s="4"/>
      <c r="J122" s="72"/>
      <c r="K122" s="72"/>
      <c r="L122" s="4"/>
      <c r="M122" s="72">
        <v>4197</v>
      </c>
      <c r="N122" s="72">
        <v>1241</v>
      </c>
      <c r="O122" s="71">
        <v>1.8831490000000002</v>
      </c>
      <c r="P122" s="73">
        <v>931947087.43975341</v>
      </c>
      <c r="Q122" s="71">
        <v>1.5225629652771029E-2</v>
      </c>
    </row>
    <row r="123" spans="1:17">
      <c r="A123" s="6" t="s">
        <v>365</v>
      </c>
      <c r="B123" s="36">
        <v>44767</v>
      </c>
      <c r="C123" s="84">
        <v>0.58472222222222225</v>
      </c>
      <c r="D123" s="7" t="s">
        <v>228</v>
      </c>
      <c r="E123" s="7" t="s">
        <v>592</v>
      </c>
      <c r="F123" s="71">
        <v>12.952239413706712</v>
      </c>
      <c r="G123" s="5">
        <v>0.10714224371408948</v>
      </c>
      <c r="H123" s="5">
        <f>AVERAGE(F122:F123,F126:F127)</f>
        <v>13.00515550070963</v>
      </c>
      <c r="I123" s="5">
        <f>STDEV(F122:F123,F126:F127)</f>
        <v>0.21545452118072445</v>
      </c>
      <c r="J123" s="72">
        <v>4</v>
      </c>
      <c r="K123" s="72"/>
      <c r="L123" s="4"/>
      <c r="M123" s="72">
        <v>4191</v>
      </c>
      <c r="N123" s="72">
        <v>1174</v>
      </c>
      <c r="O123" s="71">
        <v>1.8777410000000001</v>
      </c>
      <c r="P123" s="73">
        <v>933055097.07851803</v>
      </c>
      <c r="Q123" s="71">
        <v>1.0714224371408948E-2</v>
      </c>
    </row>
    <row r="124" spans="1:17">
      <c r="A124" s="6" t="s">
        <v>366</v>
      </c>
      <c r="B124" s="36">
        <v>44767</v>
      </c>
      <c r="C124" s="84">
        <v>0.62013888888888891</v>
      </c>
      <c r="D124" s="7" t="s">
        <v>228</v>
      </c>
      <c r="E124" s="7" t="s">
        <v>591</v>
      </c>
      <c r="F124" s="71">
        <v>12.802488415694091</v>
      </c>
      <c r="G124" s="5">
        <v>0.13107381829791767</v>
      </c>
      <c r="H124" s="4"/>
      <c r="I124" s="4"/>
      <c r="J124" s="72"/>
      <c r="K124" s="72"/>
      <c r="L124" s="4"/>
      <c r="M124" s="72">
        <v>114</v>
      </c>
      <c r="N124" s="72">
        <v>-345</v>
      </c>
      <c r="O124" s="71">
        <v>1.885289</v>
      </c>
      <c r="P124" s="73">
        <v>928034457.93548536</v>
      </c>
      <c r="Q124" s="71">
        <v>1.3107381829791766E-2</v>
      </c>
    </row>
    <row r="125" spans="1:17">
      <c r="A125" s="6" t="s">
        <v>367</v>
      </c>
      <c r="B125" s="36">
        <v>44767</v>
      </c>
      <c r="C125" s="84">
        <v>0.62222222222222223</v>
      </c>
      <c r="D125" s="7" t="s">
        <v>228</v>
      </c>
      <c r="E125" s="7" t="s">
        <v>591</v>
      </c>
      <c r="F125" s="71">
        <v>13.046373268404743</v>
      </c>
      <c r="G125" s="5">
        <v>0.13711581032263054</v>
      </c>
      <c r="H125" s="4"/>
      <c r="I125" s="4"/>
      <c r="J125" s="72"/>
      <c r="K125" s="72"/>
      <c r="L125" s="4"/>
      <c r="M125" s="72">
        <v>4</v>
      </c>
      <c r="N125" s="72">
        <v>-337</v>
      </c>
      <c r="O125" s="71">
        <v>1.8917099999999998</v>
      </c>
      <c r="P125" s="73">
        <v>932962341.53883851</v>
      </c>
      <c r="Q125" s="71">
        <v>1.3711581032263054E-2</v>
      </c>
    </row>
    <row r="126" spans="1:17">
      <c r="A126" s="6" t="s">
        <v>368</v>
      </c>
      <c r="B126" s="36">
        <v>44767</v>
      </c>
      <c r="C126" s="84">
        <v>0.62430555555555556</v>
      </c>
      <c r="D126" s="7" t="s">
        <v>228</v>
      </c>
      <c r="E126" s="7" t="s">
        <v>592</v>
      </c>
      <c r="F126" s="71">
        <v>13.313202344605424</v>
      </c>
      <c r="G126" s="5">
        <v>9.6845989950314793E-2</v>
      </c>
      <c r="H126" s="4"/>
      <c r="I126" s="4"/>
      <c r="J126" s="72"/>
      <c r="K126" s="72"/>
      <c r="L126" s="4"/>
      <c r="M126" s="72">
        <v>4157</v>
      </c>
      <c r="N126" s="72">
        <v>1123</v>
      </c>
      <c r="O126" s="71">
        <v>1.895953</v>
      </c>
      <c r="P126" s="73">
        <v>929184089.07839823</v>
      </c>
      <c r="Q126" s="71">
        <v>9.6845989950314799E-3</v>
      </c>
    </row>
    <row r="127" spans="1:17">
      <c r="A127" s="6" t="s">
        <v>369</v>
      </c>
      <c r="B127" s="36">
        <v>44767</v>
      </c>
      <c r="C127" s="84">
        <v>0.62638888888888888</v>
      </c>
      <c r="D127" s="7" t="s">
        <v>228</v>
      </c>
      <c r="E127" s="7" t="s">
        <v>592</v>
      </c>
      <c r="F127" s="71">
        <v>12.810421936946703</v>
      </c>
      <c r="G127" s="5">
        <v>0.13444240732612617</v>
      </c>
      <c r="H127" s="4"/>
      <c r="I127" s="4"/>
      <c r="J127" s="72"/>
      <c r="K127" s="72"/>
      <c r="L127" s="4"/>
      <c r="M127" s="72">
        <v>4132</v>
      </c>
      <c r="N127" s="72">
        <v>1072</v>
      </c>
      <c r="O127" s="71">
        <v>1.8953899999999999</v>
      </c>
      <c r="P127" s="73">
        <v>931492258.65815377</v>
      </c>
      <c r="Q127" s="71">
        <v>1.3444240732612616E-2</v>
      </c>
    </row>
    <row r="128" spans="1:17">
      <c r="A128" s="6" t="s">
        <v>370</v>
      </c>
      <c r="B128" s="36">
        <v>44767</v>
      </c>
      <c r="C128" s="84">
        <v>0.65555555555555556</v>
      </c>
      <c r="D128" s="7" t="s">
        <v>228</v>
      </c>
      <c r="E128" s="7" t="s">
        <v>591</v>
      </c>
      <c r="F128" s="71">
        <v>13.114440898161162</v>
      </c>
      <c r="G128" s="5">
        <v>9.7391570899319199E-2</v>
      </c>
      <c r="H128" s="4"/>
      <c r="I128" s="4"/>
      <c r="J128" s="72"/>
      <c r="K128" s="72"/>
      <c r="L128" s="4"/>
      <c r="M128" s="72">
        <v>-42</v>
      </c>
      <c r="N128" s="72">
        <v>-302</v>
      </c>
      <c r="O128" s="71">
        <v>1.9064300000000001</v>
      </c>
      <c r="P128" s="73">
        <v>941650555.20471799</v>
      </c>
      <c r="Q128" s="71">
        <v>9.7391570899319196E-3</v>
      </c>
    </row>
    <row r="129" spans="1:17">
      <c r="A129" s="6" t="s">
        <v>371</v>
      </c>
      <c r="B129" s="36">
        <v>44767</v>
      </c>
      <c r="C129" s="84">
        <v>0.65694444444444444</v>
      </c>
      <c r="D129" s="7" t="s">
        <v>228</v>
      </c>
      <c r="E129" s="7" t="s">
        <v>591</v>
      </c>
      <c r="F129" s="71">
        <v>12.631552091625364</v>
      </c>
      <c r="G129" s="5">
        <v>0.11824327224186428</v>
      </c>
      <c r="H129" s="4"/>
      <c r="I129" s="4"/>
      <c r="J129" s="72"/>
      <c r="K129" s="72"/>
      <c r="L129" s="4"/>
      <c r="M129" s="72">
        <v>158</v>
      </c>
      <c r="N129" s="72">
        <v>-353</v>
      </c>
      <c r="O129" s="71">
        <v>1.9004220000000001</v>
      </c>
      <c r="P129" s="73">
        <v>927928243.19764626</v>
      </c>
      <c r="Q129" s="71">
        <v>1.1824327224186427E-2</v>
      </c>
    </row>
    <row r="130" spans="1:17">
      <c r="A130" s="6" t="s">
        <v>372</v>
      </c>
      <c r="B130" s="36">
        <v>44767</v>
      </c>
      <c r="C130" s="84">
        <v>0.65972222222222221</v>
      </c>
      <c r="D130" s="7" t="s">
        <v>228</v>
      </c>
      <c r="E130" s="7" t="s">
        <v>593</v>
      </c>
      <c r="F130" s="71">
        <v>12.954084095248897</v>
      </c>
      <c r="G130" s="5">
        <v>0.11055320493242238</v>
      </c>
      <c r="H130" s="4"/>
      <c r="I130" s="4"/>
      <c r="J130" s="72"/>
      <c r="K130" s="72"/>
      <c r="L130" s="4"/>
      <c r="M130" s="72">
        <v>-794</v>
      </c>
      <c r="N130" s="72">
        <v>3992</v>
      </c>
      <c r="O130" s="71">
        <v>1.901173</v>
      </c>
      <c r="P130" s="73">
        <v>946279002.52500701</v>
      </c>
      <c r="Q130" s="71">
        <v>1.1055320493242237E-2</v>
      </c>
    </row>
    <row r="131" spans="1:17">
      <c r="A131" s="6" t="s">
        <v>373</v>
      </c>
      <c r="B131" s="36">
        <v>44767</v>
      </c>
      <c r="C131" s="84">
        <v>0.66180555555555554</v>
      </c>
      <c r="D131" s="7" t="s">
        <v>228</v>
      </c>
      <c r="E131" s="7" t="s">
        <v>593</v>
      </c>
      <c r="F131" s="71">
        <v>13.168303979867346</v>
      </c>
      <c r="G131" s="5">
        <v>0.14111857589703916</v>
      </c>
      <c r="H131" s="5">
        <f>AVERAGE(F130:F131)</f>
        <v>13.061194037558121</v>
      </c>
      <c r="I131" s="5">
        <f>STDEV(F130:F131)</f>
        <v>0.15147633307870545</v>
      </c>
      <c r="J131" s="72">
        <v>2</v>
      </c>
      <c r="K131" s="72"/>
      <c r="L131" s="4"/>
      <c r="M131" s="72">
        <v>-799</v>
      </c>
      <c r="N131" s="72">
        <v>3941</v>
      </c>
      <c r="O131" s="71">
        <v>1.8980939999999999</v>
      </c>
      <c r="P131" s="73">
        <v>946743796.2308104</v>
      </c>
      <c r="Q131" s="71">
        <v>1.4111857589703916E-2</v>
      </c>
    </row>
    <row r="132" spans="1:17">
      <c r="A132" s="6" t="s">
        <v>374</v>
      </c>
      <c r="B132" s="36">
        <v>44767</v>
      </c>
      <c r="C132" s="84">
        <v>0.69027777777777777</v>
      </c>
      <c r="D132" s="7" t="s">
        <v>228</v>
      </c>
      <c r="E132" s="7" t="s">
        <v>591</v>
      </c>
      <c r="F132" s="71">
        <v>12.776094219382861</v>
      </c>
      <c r="G132" s="5">
        <v>0.14919098310837131</v>
      </c>
      <c r="H132" s="4"/>
      <c r="I132" s="4"/>
      <c r="J132" s="72"/>
      <c r="K132" s="72"/>
      <c r="L132" s="4"/>
      <c r="M132" s="72">
        <v>-1286</v>
      </c>
      <c r="N132" s="72">
        <v>-505</v>
      </c>
      <c r="O132" s="71">
        <v>1.8805580000000002</v>
      </c>
      <c r="P132" s="73">
        <v>938562353.95746481</v>
      </c>
      <c r="Q132" s="71">
        <v>1.4919098310837133E-2</v>
      </c>
    </row>
    <row r="133" spans="1:17">
      <c r="A133" s="6" t="s">
        <v>375</v>
      </c>
      <c r="B133" s="36">
        <v>44767</v>
      </c>
      <c r="C133" s="84">
        <v>0.69236111111111109</v>
      </c>
      <c r="D133" s="7" t="s">
        <v>228</v>
      </c>
      <c r="E133" s="7" t="s">
        <v>591</v>
      </c>
      <c r="F133" s="71">
        <v>12.660991231797425</v>
      </c>
      <c r="G133" s="5">
        <v>9.7920606418871292E-2</v>
      </c>
      <c r="H133" s="4"/>
      <c r="I133" s="4"/>
      <c r="J133" s="72"/>
      <c r="K133" s="72"/>
      <c r="L133" s="4"/>
      <c r="M133" s="72">
        <v>-1216</v>
      </c>
      <c r="N133" s="72">
        <v>-365</v>
      </c>
      <c r="O133" s="71">
        <v>1.875413</v>
      </c>
      <c r="P133" s="73">
        <v>925187553.32930064</v>
      </c>
      <c r="Q133" s="71">
        <v>9.7920606418871285E-3</v>
      </c>
    </row>
    <row r="134" spans="1:17">
      <c r="A134" s="6" t="s">
        <v>376</v>
      </c>
      <c r="B134" s="36">
        <v>44767</v>
      </c>
      <c r="C134" s="84">
        <v>0.69444444444444453</v>
      </c>
      <c r="D134" s="7" t="s">
        <v>228</v>
      </c>
      <c r="E134" s="7" t="s">
        <v>591</v>
      </c>
      <c r="F134" s="71">
        <v>12.609258561939951</v>
      </c>
      <c r="G134" s="5">
        <v>0.12259216126138422</v>
      </c>
      <c r="H134" s="4"/>
      <c r="I134" s="4"/>
      <c r="J134" s="72"/>
      <c r="K134" s="72"/>
      <c r="L134" s="4"/>
      <c r="M134" s="72">
        <v>-1192</v>
      </c>
      <c r="N134" s="72">
        <v>-397</v>
      </c>
      <c r="O134" s="71">
        <v>1.8833360000000001</v>
      </c>
      <c r="P134" s="73">
        <v>918843424.32024217</v>
      </c>
      <c r="Q134" s="71">
        <v>1.2259216126138422E-2</v>
      </c>
    </row>
    <row r="135" spans="1:17">
      <c r="A135" s="34" t="s">
        <v>377</v>
      </c>
      <c r="B135" s="94">
        <v>44767</v>
      </c>
      <c r="C135" s="95">
        <v>0.69652777777777775</v>
      </c>
      <c r="D135" s="96" t="s">
        <v>228</v>
      </c>
      <c r="E135" s="96" t="s">
        <v>591</v>
      </c>
      <c r="F135" s="75">
        <v>13.030805736931717</v>
      </c>
      <c r="G135" s="68">
        <v>0.14453546719211802</v>
      </c>
      <c r="H135" s="67"/>
      <c r="I135" s="67"/>
      <c r="J135" s="74"/>
      <c r="K135" s="75">
        <f>AVERAGE(F120:F135)</f>
        <v>12.904044031520831</v>
      </c>
      <c r="L135" s="75">
        <f>STDEV(F120:F135)</f>
        <v>0.20057900994399391</v>
      </c>
      <c r="M135" s="74">
        <v>-1299</v>
      </c>
      <c r="N135" s="74">
        <v>-396</v>
      </c>
      <c r="O135" s="75">
        <v>1.8714330000000001</v>
      </c>
      <c r="P135" s="76">
        <v>925722828.88122153</v>
      </c>
      <c r="Q135" s="75">
        <v>1.4453546719211801E-2</v>
      </c>
    </row>
    <row r="136" spans="1:17">
      <c r="A136" s="6" t="s">
        <v>378</v>
      </c>
      <c r="B136" s="36">
        <v>44768</v>
      </c>
      <c r="C136" s="85">
        <v>0.48402777777777778</v>
      </c>
      <c r="D136" s="7" t="s">
        <v>228</v>
      </c>
      <c r="E136" s="7" t="s">
        <v>594</v>
      </c>
      <c r="F136" s="71">
        <v>14.662518601965546</v>
      </c>
      <c r="G136" s="5">
        <v>0.14588838401846291</v>
      </c>
      <c r="H136" s="6" t="s">
        <v>605</v>
      </c>
      <c r="I136" s="4"/>
      <c r="J136" s="72"/>
      <c r="K136" s="72"/>
      <c r="L136" s="4"/>
      <c r="M136" s="72">
        <v>-4449</v>
      </c>
      <c r="N136" s="72">
        <v>-5082</v>
      </c>
      <c r="O136" s="71">
        <v>1.239411</v>
      </c>
      <c r="P136" s="73">
        <v>701587854.10570371</v>
      </c>
      <c r="Q136" s="71">
        <v>1.9993046434125823E-2</v>
      </c>
    </row>
    <row r="137" spans="1:17">
      <c r="A137" s="6" t="s">
        <v>379</v>
      </c>
      <c r="B137" s="36">
        <v>44768</v>
      </c>
      <c r="C137" s="85">
        <v>0.4861111111111111</v>
      </c>
      <c r="D137" s="7" t="s">
        <v>228</v>
      </c>
      <c r="E137" s="7" t="s">
        <v>594</v>
      </c>
      <c r="F137" s="71">
        <v>14.318812207003706</v>
      </c>
      <c r="G137" s="5">
        <v>0.17330097773261419</v>
      </c>
      <c r="H137" s="6" t="s">
        <v>606</v>
      </c>
      <c r="I137" s="4"/>
      <c r="J137" s="72"/>
      <c r="K137" s="72"/>
      <c r="L137" s="4"/>
      <c r="M137" s="72">
        <v>-4521</v>
      </c>
      <c r="N137" s="72">
        <v>-5040</v>
      </c>
      <c r="O137" s="71">
        <v>1.2446300000000001</v>
      </c>
      <c r="P137" s="73">
        <v>703321982.9134711</v>
      </c>
      <c r="Q137" s="71">
        <v>2.2419116811783896E-2</v>
      </c>
    </row>
    <row r="138" spans="1:17">
      <c r="A138" s="6" t="s">
        <v>380</v>
      </c>
      <c r="B138" s="36">
        <v>44768</v>
      </c>
      <c r="C138" s="85">
        <v>0.48888888888888887</v>
      </c>
      <c r="D138" s="7" t="s">
        <v>228</v>
      </c>
      <c r="E138" s="7" t="s">
        <v>595</v>
      </c>
      <c r="F138" s="71">
        <v>14.665761175849834</v>
      </c>
      <c r="G138" s="5">
        <v>0.19305586205322814</v>
      </c>
      <c r="H138" s="4"/>
      <c r="I138" s="4"/>
      <c r="J138" s="72"/>
      <c r="K138" s="72"/>
      <c r="L138" s="4"/>
      <c r="M138" s="72">
        <v>-656</v>
      </c>
      <c r="N138" s="72">
        <v>-5581</v>
      </c>
      <c r="O138" s="71">
        <v>1.2485730000000002</v>
      </c>
      <c r="P138" s="73">
        <v>701891531.14499414</v>
      </c>
      <c r="Q138" s="71">
        <v>3.0663962318379787E-2</v>
      </c>
    </row>
    <row r="139" spans="1:17">
      <c r="A139" s="6" t="s">
        <v>381</v>
      </c>
      <c r="B139" s="36">
        <v>44768</v>
      </c>
      <c r="C139" s="85">
        <v>0.4916666666666667</v>
      </c>
      <c r="D139" s="7" t="s">
        <v>228</v>
      </c>
      <c r="E139" s="7" t="s">
        <v>591</v>
      </c>
      <c r="F139" s="71">
        <v>14.307700704974113</v>
      </c>
      <c r="G139" s="5">
        <v>0.16283558240060433</v>
      </c>
      <c r="H139" s="4"/>
      <c r="I139" s="4"/>
      <c r="J139" s="72"/>
      <c r="K139" s="72"/>
      <c r="L139" s="4"/>
      <c r="M139" s="72">
        <v>-1154</v>
      </c>
      <c r="N139" s="72">
        <v>-487</v>
      </c>
      <c r="O139" s="71">
        <v>1.2475970000000001</v>
      </c>
      <c r="P139" s="73">
        <v>702680092.77123368</v>
      </c>
      <c r="Q139" s="71">
        <v>2.7522915844034032E-2</v>
      </c>
    </row>
    <row r="140" spans="1:17">
      <c r="A140" s="6" t="s">
        <v>382</v>
      </c>
      <c r="B140" s="36">
        <v>44768</v>
      </c>
      <c r="C140" s="85">
        <v>0.52152777777777781</v>
      </c>
      <c r="D140" s="7" t="s">
        <v>228</v>
      </c>
      <c r="E140" s="7" t="s">
        <v>594</v>
      </c>
      <c r="F140" s="71">
        <v>14.431358853807197</v>
      </c>
      <c r="G140" s="5">
        <v>0.14424668377785593</v>
      </c>
      <c r="H140" s="4"/>
      <c r="I140" s="4"/>
      <c r="J140" s="72"/>
      <c r="K140" s="72"/>
      <c r="L140" s="4"/>
      <c r="M140" s="72">
        <v>-4526</v>
      </c>
      <c r="N140" s="72">
        <v>-5102</v>
      </c>
      <c r="O140" s="71">
        <v>1.226118</v>
      </c>
      <c r="P140" s="73">
        <v>687336084.8779</v>
      </c>
      <c r="Q140" s="71">
        <v>2.6768264461006309E-2</v>
      </c>
    </row>
    <row r="141" spans="1:17">
      <c r="A141" s="6" t="s">
        <v>383</v>
      </c>
      <c r="B141" s="36">
        <v>44768</v>
      </c>
      <c r="C141" s="85">
        <v>0.52430555555555558</v>
      </c>
      <c r="D141" s="7" t="s">
        <v>228</v>
      </c>
      <c r="E141" s="7" t="s">
        <v>595</v>
      </c>
      <c r="F141" s="71">
        <v>14.466482491774402</v>
      </c>
      <c r="G141" s="5">
        <v>0.10363633890911918</v>
      </c>
      <c r="H141" s="4"/>
      <c r="I141" s="4"/>
      <c r="J141" s="72"/>
      <c r="K141" s="72"/>
      <c r="L141" s="4"/>
      <c r="M141" s="72">
        <v>-716</v>
      </c>
      <c r="N141" s="72">
        <v>-5462</v>
      </c>
      <c r="O141" s="71">
        <v>1.2257040000000001</v>
      </c>
      <c r="P141" s="73">
        <v>687498762.74316549</v>
      </c>
      <c r="Q141" s="71">
        <v>2.5303673767896422E-2</v>
      </c>
    </row>
    <row r="142" spans="1:17">
      <c r="A142" s="6" t="s">
        <v>384</v>
      </c>
      <c r="B142" s="36">
        <v>44768</v>
      </c>
      <c r="C142" s="85">
        <v>0.52708333333333335</v>
      </c>
      <c r="D142" s="7" t="s">
        <v>228</v>
      </c>
      <c r="E142" s="7" t="s">
        <v>591</v>
      </c>
      <c r="F142" s="71">
        <v>14.704924842549039</v>
      </c>
      <c r="G142" s="5">
        <v>0.20113053370884182</v>
      </c>
      <c r="H142" s="4"/>
      <c r="I142" s="4"/>
      <c r="J142" s="72"/>
      <c r="K142" s="72"/>
      <c r="L142" s="4"/>
      <c r="M142" s="72">
        <v>-1351</v>
      </c>
      <c r="N142" s="72">
        <v>-591</v>
      </c>
      <c r="O142" s="71">
        <v>1.222926</v>
      </c>
      <c r="P142" s="73">
        <v>688688424.16842115</v>
      </c>
      <c r="Q142" s="71">
        <v>2.4220454355232724E-2</v>
      </c>
    </row>
    <row r="143" spans="1:17">
      <c r="A143" s="6" t="s">
        <v>385</v>
      </c>
      <c r="B143" s="36">
        <v>44768</v>
      </c>
      <c r="C143" s="85">
        <v>0.52916666666666667</v>
      </c>
      <c r="D143" s="7" t="s">
        <v>228</v>
      </c>
      <c r="E143" s="7" t="s">
        <v>591</v>
      </c>
      <c r="F143" s="71">
        <v>14.371945091273819</v>
      </c>
      <c r="G143" s="5">
        <v>0.10375659190819131</v>
      </c>
      <c r="H143" s="4"/>
      <c r="I143" s="4"/>
      <c r="J143" s="72"/>
      <c r="K143" s="72"/>
      <c r="L143" s="4"/>
      <c r="M143" s="72">
        <v>-4751</v>
      </c>
      <c r="N143" s="72">
        <v>-265</v>
      </c>
      <c r="O143" s="71">
        <v>1.2203349999999999</v>
      </c>
      <c r="P143" s="73">
        <v>686114036.76663995</v>
      </c>
      <c r="Q143" s="71">
        <v>1.3784107919571398E-2</v>
      </c>
    </row>
    <row r="144" spans="1:17">
      <c r="A144" s="6" t="s">
        <v>386</v>
      </c>
      <c r="B144" s="36">
        <v>44768</v>
      </c>
      <c r="C144" s="85">
        <v>0.55972222222222223</v>
      </c>
      <c r="D144" s="7" t="s">
        <v>228</v>
      </c>
      <c r="E144" s="7" t="s">
        <v>596</v>
      </c>
      <c r="F144" s="71">
        <v>14.725992727392168</v>
      </c>
      <c r="G144" s="5">
        <v>0.15220698708366845</v>
      </c>
      <c r="H144" s="4"/>
      <c r="I144" s="4"/>
      <c r="J144" s="72"/>
      <c r="K144" s="72"/>
      <c r="L144" s="4"/>
      <c r="M144" s="72">
        <v>-4844</v>
      </c>
      <c r="N144" s="72">
        <v>-246</v>
      </c>
      <c r="O144" s="71">
        <v>1.1975410000000002</v>
      </c>
      <c r="P144" s="73">
        <v>674405753.03104901</v>
      </c>
      <c r="Q144" s="71">
        <v>2.7920022368685227E-2</v>
      </c>
    </row>
    <row r="145" spans="1:17">
      <c r="A145" s="6" t="s">
        <v>387</v>
      </c>
      <c r="B145" s="36">
        <v>44768</v>
      </c>
      <c r="C145" s="85">
        <v>0.56180555555555556</v>
      </c>
      <c r="D145" s="7" t="s">
        <v>228</v>
      </c>
      <c r="E145" s="7" t="s">
        <v>591</v>
      </c>
      <c r="F145" s="71">
        <v>14.45949655835399</v>
      </c>
      <c r="G145" s="5">
        <v>0.15883160439451929</v>
      </c>
      <c r="H145" s="4"/>
      <c r="I145" s="4"/>
      <c r="J145" s="72"/>
      <c r="K145" s="72"/>
      <c r="L145" s="4"/>
      <c r="M145" s="72">
        <v>-1172</v>
      </c>
      <c r="N145" s="72">
        <v>-480</v>
      </c>
      <c r="O145" s="71">
        <v>1.2003949999999999</v>
      </c>
      <c r="P145" s="73">
        <v>667845778.74169981</v>
      </c>
      <c r="Q145" s="71">
        <v>2.7175324610826591E-2</v>
      </c>
    </row>
    <row r="146" spans="1:17">
      <c r="A146" s="6" t="s">
        <v>388</v>
      </c>
      <c r="B146" s="36">
        <v>44768</v>
      </c>
      <c r="C146" s="85">
        <v>0.56458333333333333</v>
      </c>
      <c r="D146" s="7" t="s">
        <v>228</v>
      </c>
      <c r="E146" s="7" t="s">
        <v>593</v>
      </c>
      <c r="F146" s="71">
        <v>14.109321718243306</v>
      </c>
      <c r="G146" s="5">
        <v>0.17167202877799412</v>
      </c>
      <c r="H146" s="4"/>
      <c r="I146" s="4"/>
      <c r="J146" s="72"/>
      <c r="K146" s="72"/>
      <c r="L146" s="4"/>
      <c r="M146" s="72">
        <v>188</v>
      </c>
      <c r="N146" s="72">
        <v>4201</v>
      </c>
      <c r="O146" s="71">
        <v>1.195926</v>
      </c>
      <c r="P146" s="73">
        <v>668040968.84391797</v>
      </c>
      <c r="Q146" s="71">
        <v>2.8084851839812078E-2</v>
      </c>
    </row>
    <row r="147" spans="1:17">
      <c r="A147" s="6" t="s">
        <v>389</v>
      </c>
      <c r="B147" s="36">
        <v>44768</v>
      </c>
      <c r="C147" s="85">
        <v>0.56736111111111109</v>
      </c>
      <c r="D147" s="7" t="s">
        <v>228</v>
      </c>
      <c r="E147" s="7" t="s">
        <v>597</v>
      </c>
      <c r="F147" s="71">
        <v>14.563319034337274</v>
      </c>
      <c r="G147" s="5">
        <v>0.15267516443263665</v>
      </c>
      <c r="H147" s="4"/>
      <c r="I147" s="4"/>
      <c r="J147" s="72"/>
      <c r="K147" s="72"/>
      <c r="L147" s="4"/>
      <c r="M147" s="72">
        <v>-4002</v>
      </c>
      <c r="N147" s="72">
        <v>4299</v>
      </c>
      <c r="O147" s="71">
        <v>1.190895</v>
      </c>
      <c r="P147" s="73">
        <v>668722039.7525692</v>
      </c>
      <c r="Q147" s="71">
        <v>2.3095863034107326E-2</v>
      </c>
    </row>
    <row r="148" spans="1:17">
      <c r="A148" s="6" t="s">
        <v>390</v>
      </c>
      <c r="B148" s="36">
        <v>44768</v>
      </c>
      <c r="C148" s="85">
        <v>0.59513888888888888</v>
      </c>
      <c r="D148" s="7" t="s">
        <v>228</v>
      </c>
      <c r="E148" s="7" t="s">
        <v>597</v>
      </c>
      <c r="F148" s="71">
        <v>14.794863333620789</v>
      </c>
      <c r="G148" s="5">
        <v>0.15700111839445063</v>
      </c>
      <c r="H148" s="4"/>
      <c r="I148" s="4"/>
      <c r="J148" s="72"/>
      <c r="K148" s="72"/>
      <c r="L148" s="4"/>
      <c r="M148" s="72">
        <v>-4019</v>
      </c>
      <c r="N148" s="72">
        <v>4340</v>
      </c>
      <c r="O148" s="71">
        <v>1.1726449999999999</v>
      </c>
      <c r="P148" s="73">
        <v>658176449.23494101</v>
      </c>
      <c r="Q148" s="71">
        <v>3.0300382910844831E-2</v>
      </c>
    </row>
    <row r="149" spans="1:17">
      <c r="A149" s="6" t="s">
        <v>391</v>
      </c>
      <c r="B149" s="36">
        <v>44768</v>
      </c>
      <c r="C149" s="85">
        <v>0.59791666666666665</v>
      </c>
      <c r="D149" s="7" t="s">
        <v>228</v>
      </c>
      <c r="E149" s="7" t="s">
        <v>596</v>
      </c>
      <c r="F149" s="71">
        <v>14.908443281973716</v>
      </c>
      <c r="G149" s="5">
        <v>0.16496815309493648</v>
      </c>
      <c r="H149" s="4"/>
      <c r="I149" s="4"/>
      <c r="J149" s="72"/>
      <c r="K149" s="72"/>
      <c r="L149" s="4"/>
      <c r="M149" s="72">
        <v>-4768</v>
      </c>
      <c r="N149" s="72">
        <v>-350</v>
      </c>
      <c r="O149" s="71">
        <v>1.1712929999999999</v>
      </c>
      <c r="P149" s="73">
        <v>657507874.73972905</v>
      </c>
      <c r="Q149" s="71">
        <v>2.7627773979551799E-2</v>
      </c>
    </row>
    <row r="150" spans="1:17">
      <c r="A150" s="6" t="s">
        <v>392</v>
      </c>
      <c r="B150" s="36">
        <v>44768</v>
      </c>
      <c r="C150" s="85">
        <v>0.60069444444444442</v>
      </c>
      <c r="D150" s="7" t="s">
        <v>228</v>
      </c>
      <c r="E150" s="7" t="s">
        <v>591</v>
      </c>
      <c r="F150" s="71">
        <v>14.247115390660259</v>
      </c>
      <c r="G150" s="5">
        <v>0.14627487885679846</v>
      </c>
      <c r="H150" s="4"/>
      <c r="I150" s="4"/>
      <c r="J150" s="72"/>
      <c r="K150" s="72"/>
      <c r="L150" s="4"/>
      <c r="M150" s="72">
        <v>1197</v>
      </c>
      <c r="N150" s="72">
        <v>-426</v>
      </c>
      <c r="O150" s="71">
        <v>1.1718190000000002</v>
      </c>
      <c r="P150" s="73">
        <v>653623919.29803383</v>
      </c>
      <c r="Q150" s="71">
        <v>3.4533492204381525E-2</v>
      </c>
    </row>
    <row r="151" spans="1:17">
      <c r="A151" s="6" t="s">
        <v>393</v>
      </c>
      <c r="B151" s="36">
        <v>44768</v>
      </c>
      <c r="C151" s="85">
        <v>0.60277777777777775</v>
      </c>
      <c r="D151" s="7" t="s">
        <v>228</v>
      </c>
      <c r="E151" s="7" t="s">
        <v>591</v>
      </c>
      <c r="F151" s="71">
        <v>14.41783139630215</v>
      </c>
      <c r="G151" s="5">
        <v>0.18262372606161242</v>
      </c>
      <c r="H151" s="4"/>
      <c r="I151" s="4"/>
      <c r="J151" s="72"/>
      <c r="K151" s="72"/>
      <c r="L151" s="4"/>
      <c r="M151" s="72">
        <v>1174</v>
      </c>
      <c r="N151" s="72">
        <v>-481</v>
      </c>
      <c r="O151" s="71">
        <v>1.1694149999999999</v>
      </c>
      <c r="P151" s="73">
        <v>649985256.9751569</v>
      </c>
      <c r="Q151" s="71">
        <v>3.8430413698373821E-2</v>
      </c>
    </row>
    <row r="152" spans="1:17">
      <c r="A152" s="6" t="s">
        <v>394</v>
      </c>
      <c r="B152" s="36">
        <v>44768</v>
      </c>
      <c r="C152" s="85">
        <v>0.63611111111111118</v>
      </c>
      <c r="D152" s="7" t="s">
        <v>228</v>
      </c>
      <c r="E152" s="7" t="s">
        <v>591</v>
      </c>
      <c r="F152" s="71">
        <v>14.853120132317654</v>
      </c>
      <c r="G152" s="5">
        <v>0.15540120931646423</v>
      </c>
      <c r="H152" s="4"/>
      <c r="I152" s="4"/>
      <c r="J152" s="72"/>
      <c r="K152" s="72"/>
      <c r="L152" s="4"/>
      <c r="M152" s="72">
        <v>1141</v>
      </c>
      <c r="N152" s="72">
        <v>-514</v>
      </c>
      <c r="O152" s="71">
        <v>1.2446300000000001</v>
      </c>
      <c r="P152" s="73">
        <v>696534279.67360842</v>
      </c>
      <c r="Q152" s="71">
        <v>3.804369351008708E-2</v>
      </c>
    </row>
    <row r="153" spans="1:17">
      <c r="A153" s="6" t="s">
        <v>395</v>
      </c>
      <c r="B153" s="36">
        <v>44768</v>
      </c>
      <c r="C153" s="85">
        <v>0.63888888888888895</v>
      </c>
      <c r="D153" s="7" t="s">
        <v>228</v>
      </c>
      <c r="E153" s="7" t="s">
        <v>592</v>
      </c>
      <c r="F153" s="71">
        <v>14.805191395717676</v>
      </c>
      <c r="G153" s="5">
        <v>0.16945428131834711</v>
      </c>
      <c r="H153" s="4"/>
      <c r="I153" s="4"/>
      <c r="J153" s="72"/>
      <c r="K153" s="72"/>
      <c r="L153" s="4"/>
      <c r="M153" s="72">
        <v>4978</v>
      </c>
      <c r="N153" s="72">
        <v>-1204</v>
      </c>
      <c r="O153" s="71">
        <v>1.244893</v>
      </c>
      <c r="P153" s="73">
        <v>691978451.29493177</v>
      </c>
      <c r="Q153" s="71">
        <v>3.7579708296596626E-2</v>
      </c>
    </row>
    <row r="154" spans="1:17">
      <c r="A154" s="6" t="s">
        <v>396</v>
      </c>
      <c r="B154" s="36">
        <v>44768</v>
      </c>
      <c r="C154" s="85">
        <v>0.64166666666666672</v>
      </c>
      <c r="D154" s="7" t="s">
        <v>228</v>
      </c>
      <c r="E154" s="7" t="s">
        <v>598</v>
      </c>
      <c r="F154" s="71">
        <v>14.710786615393046</v>
      </c>
      <c r="G154" s="5">
        <v>0.17351089833251052</v>
      </c>
      <c r="H154" s="4"/>
      <c r="I154" s="4"/>
      <c r="J154" s="72"/>
      <c r="K154" s="72"/>
      <c r="L154" s="4"/>
      <c r="M154" s="72">
        <v>4773</v>
      </c>
      <c r="N154" s="72">
        <v>2745</v>
      </c>
      <c r="O154" s="71">
        <v>1.243579</v>
      </c>
      <c r="P154" s="73">
        <v>698118048.93825865</v>
      </c>
      <c r="Q154" s="71">
        <v>3.4464058378904656E-2</v>
      </c>
    </row>
    <row r="155" spans="1:17">
      <c r="A155" s="6" t="s">
        <v>397</v>
      </c>
      <c r="B155" s="36">
        <v>44768</v>
      </c>
      <c r="C155" s="85">
        <v>0.64444444444444449</v>
      </c>
      <c r="D155" s="7" t="s">
        <v>228</v>
      </c>
      <c r="E155" s="7" t="s">
        <v>593</v>
      </c>
      <c r="F155" s="71">
        <v>15.193393107221898</v>
      </c>
      <c r="G155" s="5">
        <v>0.14108598572921646</v>
      </c>
      <c r="H155" s="4"/>
      <c r="I155" s="4"/>
      <c r="J155" s="72"/>
      <c r="K155" s="72"/>
      <c r="L155" s="4"/>
      <c r="M155" s="72">
        <v>74</v>
      </c>
      <c r="N155" s="72">
        <v>4227</v>
      </c>
      <c r="O155" s="71">
        <v>1.238998</v>
      </c>
      <c r="P155" s="73">
        <v>695718713.67594409</v>
      </c>
      <c r="Q155" s="71">
        <v>3.2891983843398705E-2</v>
      </c>
    </row>
    <row r="156" spans="1:17">
      <c r="A156" s="6" t="s">
        <v>398</v>
      </c>
      <c r="B156" s="36">
        <v>44768</v>
      </c>
      <c r="C156" s="85">
        <v>0.64652777777777781</v>
      </c>
      <c r="D156" s="7" t="s">
        <v>228</v>
      </c>
      <c r="E156" s="7" t="s">
        <v>593</v>
      </c>
      <c r="F156" s="71">
        <v>15.060494589005158</v>
      </c>
      <c r="G156" s="5">
        <v>0.158131918244938</v>
      </c>
      <c r="H156" s="4"/>
      <c r="I156" s="4"/>
      <c r="J156" s="72"/>
      <c r="K156" s="72"/>
      <c r="L156" s="4"/>
      <c r="M156" s="72">
        <v>135</v>
      </c>
      <c r="N156" s="72">
        <v>4208</v>
      </c>
      <c r="O156" s="71">
        <v>1.236594</v>
      </c>
      <c r="P156" s="73">
        <v>691324219.63091433</v>
      </c>
      <c r="Q156" s="71">
        <v>2.8518299625642861E-2</v>
      </c>
    </row>
    <row r="157" spans="1:17">
      <c r="A157" s="6" t="s">
        <v>399</v>
      </c>
      <c r="B157" s="36">
        <v>44768</v>
      </c>
      <c r="C157" s="85">
        <v>0.67638888888888893</v>
      </c>
      <c r="D157" s="7" t="s">
        <v>228</v>
      </c>
      <c r="E157" s="7" t="s">
        <v>591</v>
      </c>
      <c r="F157" s="71">
        <v>14.962093535437093</v>
      </c>
      <c r="G157" s="5">
        <v>0.21417545451262687</v>
      </c>
      <c r="H157" s="4"/>
      <c r="I157" s="4"/>
      <c r="J157" s="72"/>
      <c r="K157" s="72"/>
      <c r="L157" s="4"/>
      <c r="M157" s="72">
        <v>1283</v>
      </c>
      <c r="N157" s="72">
        <v>-469</v>
      </c>
      <c r="O157" s="71">
        <v>1.2245779999999999</v>
      </c>
      <c r="P157" s="73">
        <v>681081768.46699214</v>
      </c>
      <c r="Q157" s="71">
        <v>1.6338616858513903E-2</v>
      </c>
    </row>
    <row r="158" spans="1:17">
      <c r="A158" s="6" t="s">
        <v>400</v>
      </c>
      <c r="B158" s="36">
        <v>44768</v>
      </c>
      <c r="C158" s="85">
        <v>0.6791666666666667</v>
      </c>
      <c r="D158" s="7" t="s">
        <v>228</v>
      </c>
      <c r="E158" s="7" t="s">
        <v>592</v>
      </c>
      <c r="F158" s="71">
        <v>14.661811788812873</v>
      </c>
      <c r="G158" s="5">
        <v>0.22115543952764921</v>
      </c>
      <c r="H158" s="4"/>
      <c r="I158" s="4"/>
      <c r="J158" s="72"/>
      <c r="K158" s="72"/>
      <c r="L158" s="4"/>
      <c r="M158" s="72">
        <v>4885</v>
      </c>
      <c r="N158" s="72">
        <v>-1485</v>
      </c>
      <c r="O158" s="71">
        <v>1.221198</v>
      </c>
      <c r="P158" s="73">
        <v>682085439.80872595</v>
      </c>
      <c r="Q158" s="71">
        <v>3.0745361668685078E-2</v>
      </c>
    </row>
    <row r="159" spans="1:17">
      <c r="A159" s="6" t="s">
        <v>401</v>
      </c>
      <c r="B159" s="36">
        <v>44768</v>
      </c>
      <c r="C159" s="85">
        <v>0.68194444444444446</v>
      </c>
      <c r="D159" s="7" t="s">
        <v>228</v>
      </c>
      <c r="E159" s="7" t="s">
        <v>599</v>
      </c>
      <c r="F159" s="71">
        <v>15.299497261600736</v>
      </c>
      <c r="G159" s="5">
        <v>0.14868623548261936</v>
      </c>
      <c r="H159" s="4"/>
      <c r="I159" s="4"/>
      <c r="J159" s="72"/>
      <c r="K159" s="72"/>
      <c r="L159" s="4"/>
      <c r="M159" s="72">
        <v>3833</v>
      </c>
      <c r="N159" s="72">
        <v>-5674</v>
      </c>
      <c r="O159" s="71">
        <v>1.2192079999999998</v>
      </c>
      <c r="P159" s="73">
        <v>686913125.90815473</v>
      </c>
      <c r="Q159" s="71">
        <v>2.5757309077425163E-2</v>
      </c>
    </row>
    <row r="160" spans="1:17">
      <c r="A160" s="6" t="s">
        <v>402</v>
      </c>
      <c r="B160" s="36">
        <v>44768</v>
      </c>
      <c r="C160" s="85">
        <v>0.68541666666666667</v>
      </c>
      <c r="D160" s="7" t="s">
        <v>228</v>
      </c>
      <c r="E160" s="7" t="s">
        <v>595</v>
      </c>
      <c r="F160" s="71">
        <v>15.190254733513209</v>
      </c>
      <c r="G160" s="5">
        <v>0.13294896695003031</v>
      </c>
      <c r="H160" s="4"/>
      <c r="I160" s="4"/>
      <c r="J160" s="72"/>
      <c r="K160" s="72"/>
      <c r="L160" s="4"/>
      <c r="M160" s="72">
        <v>-568</v>
      </c>
      <c r="N160" s="72">
        <v>-5499</v>
      </c>
      <c r="O160" s="71">
        <v>1.2184949999999999</v>
      </c>
      <c r="P160" s="73">
        <v>684220177.1291889</v>
      </c>
      <c r="Q160" s="71">
        <v>3.307552867765589E-2</v>
      </c>
    </row>
    <row r="161" spans="1:17">
      <c r="A161" s="6" t="s">
        <v>403</v>
      </c>
      <c r="B161" s="36">
        <v>44768</v>
      </c>
      <c r="C161" s="85">
        <v>0.6875</v>
      </c>
      <c r="D161" s="7" t="s">
        <v>228</v>
      </c>
      <c r="E161" s="7" t="s">
        <v>595</v>
      </c>
      <c r="F161" s="71">
        <v>15.184313868863875</v>
      </c>
      <c r="G161" s="5">
        <v>0.21292991923771781</v>
      </c>
      <c r="H161" s="4"/>
      <c r="I161" s="4"/>
      <c r="J161" s="72"/>
      <c r="K161" s="72"/>
      <c r="L161" s="4"/>
      <c r="M161" s="72">
        <v>-474</v>
      </c>
      <c r="N161" s="72">
        <v>-5535</v>
      </c>
      <c r="O161" s="71">
        <v>1.2170300000000001</v>
      </c>
      <c r="P161" s="73">
        <v>682082241.67124689</v>
      </c>
      <c r="Q161" s="71">
        <v>9.5227103433539774E-3</v>
      </c>
    </row>
    <row r="162" spans="1:17">
      <c r="A162" s="6" t="s">
        <v>404</v>
      </c>
      <c r="B162" s="36">
        <v>44768</v>
      </c>
      <c r="C162" s="85">
        <v>0.71666666666666667</v>
      </c>
      <c r="D162" s="7" t="s">
        <v>228</v>
      </c>
      <c r="E162" s="7" t="s">
        <v>591</v>
      </c>
      <c r="F162" s="71">
        <v>14.886330831147099</v>
      </c>
      <c r="G162" s="5">
        <v>0.1342448163781112</v>
      </c>
      <c r="H162" s="4"/>
      <c r="I162" s="4"/>
      <c r="J162" s="72"/>
      <c r="K162" s="72"/>
      <c r="L162" s="4"/>
      <c r="M162" s="72">
        <v>1211</v>
      </c>
      <c r="N162" s="72">
        <v>-449</v>
      </c>
      <c r="O162" s="71">
        <v>1.2055400000000001</v>
      </c>
      <c r="P162" s="73">
        <v>674741436.69178724</v>
      </c>
      <c r="Q162" s="71">
        <v>2.766498318897969E-2</v>
      </c>
    </row>
    <row r="163" spans="1:17">
      <c r="A163" s="6" t="s">
        <v>405</v>
      </c>
      <c r="B163" s="36">
        <v>44768</v>
      </c>
      <c r="C163" s="85">
        <v>0.71944444444444444</v>
      </c>
      <c r="D163" s="7" t="s">
        <v>228</v>
      </c>
      <c r="E163" s="7" t="s">
        <v>592</v>
      </c>
      <c r="F163" s="71">
        <v>14.518028072230571</v>
      </c>
      <c r="G163" s="5">
        <v>0.19055774571744011</v>
      </c>
      <c r="H163" s="4"/>
      <c r="I163" s="4"/>
      <c r="J163" s="72"/>
      <c r="K163" s="72"/>
      <c r="L163" s="4"/>
      <c r="M163" s="72">
        <v>4959</v>
      </c>
      <c r="N163" s="72">
        <v>-1280</v>
      </c>
      <c r="O163" s="71">
        <v>1.2055769999999999</v>
      </c>
      <c r="P163" s="73">
        <v>672745724.5296191</v>
      </c>
      <c r="Q163" s="71">
        <v>2.5436859725696155E-2</v>
      </c>
    </row>
    <row r="164" spans="1:17">
      <c r="A164" s="6" t="s">
        <v>406</v>
      </c>
      <c r="B164" s="36">
        <v>44768</v>
      </c>
      <c r="C164" s="85">
        <v>0.72222222222222221</v>
      </c>
      <c r="D164" s="7" t="s">
        <v>228</v>
      </c>
      <c r="E164" s="7" t="s">
        <v>595</v>
      </c>
      <c r="F164" s="71">
        <v>14.950809534880038</v>
      </c>
      <c r="G164" s="5">
        <v>0.18387620850440722</v>
      </c>
      <c r="H164" s="4"/>
      <c r="I164" s="4"/>
      <c r="J164" s="72"/>
      <c r="K164" s="72"/>
      <c r="L164" s="4"/>
      <c r="M164" s="72">
        <v>-391</v>
      </c>
      <c r="N164" s="72">
        <v>-5575</v>
      </c>
      <c r="O164" s="71">
        <v>1.201484</v>
      </c>
      <c r="P164" s="73">
        <v>676133400.27109468</v>
      </c>
      <c r="Q164" s="71">
        <v>1.9834002453917931E-2</v>
      </c>
    </row>
    <row r="165" spans="1:17">
      <c r="A165" s="6" t="s">
        <v>407</v>
      </c>
      <c r="B165" s="36">
        <v>44768</v>
      </c>
      <c r="C165" s="85">
        <v>0.74791666666666667</v>
      </c>
      <c r="D165" s="7" t="s">
        <v>228</v>
      </c>
      <c r="E165" s="7" t="s">
        <v>591</v>
      </c>
      <c r="F165" s="71">
        <v>14.899442410559738</v>
      </c>
      <c r="G165" s="5">
        <v>0.1414639973388066</v>
      </c>
      <c r="H165" s="4"/>
      <c r="I165" s="4"/>
      <c r="J165" s="72"/>
      <c r="K165" s="72"/>
      <c r="L165" s="4"/>
      <c r="M165" s="72">
        <v>1199</v>
      </c>
      <c r="N165" s="72">
        <v>-550</v>
      </c>
      <c r="O165" s="71">
        <v>1.1879659999999999</v>
      </c>
      <c r="P165" s="73">
        <v>668952141.88894832</v>
      </c>
      <c r="Q165" s="71">
        <v>3.5692268275288146E-2</v>
      </c>
    </row>
    <row r="166" spans="1:17">
      <c r="A166" s="6" t="s">
        <v>408</v>
      </c>
      <c r="B166" s="36">
        <v>44768</v>
      </c>
      <c r="C166" s="85">
        <v>0.75069444444444444</v>
      </c>
      <c r="D166" s="7" t="s">
        <v>228</v>
      </c>
      <c r="E166" s="7" t="s">
        <v>592</v>
      </c>
      <c r="F166" s="71">
        <v>14.881385700902028</v>
      </c>
      <c r="G166" s="5">
        <v>0.12193428853268024</v>
      </c>
      <c r="H166" s="4"/>
      <c r="I166" s="4"/>
      <c r="J166" s="72"/>
      <c r="K166" s="72"/>
      <c r="L166" s="4"/>
      <c r="M166" s="72">
        <v>4937</v>
      </c>
      <c r="N166" s="72">
        <v>-1373</v>
      </c>
      <c r="O166" s="71">
        <v>1.1910070000000001</v>
      </c>
      <c r="P166" s="73">
        <v>664832568.25724018</v>
      </c>
      <c r="Q166" s="71">
        <v>2.3814484990544803E-2</v>
      </c>
    </row>
    <row r="167" spans="1:17">
      <c r="A167" s="6" t="s">
        <v>409</v>
      </c>
      <c r="B167" s="36">
        <v>44768</v>
      </c>
      <c r="C167" s="85">
        <v>0.75347222222222221</v>
      </c>
      <c r="D167" s="7" t="s">
        <v>228</v>
      </c>
      <c r="E167" s="7" t="s">
        <v>599</v>
      </c>
      <c r="F167" s="71">
        <v>15.257512084192904</v>
      </c>
      <c r="G167" s="5">
        <v>0.16730175739569556</v>
      </c>
      <c r="H167" s="4"/>
      <c r="I167" s="4"/>
      <c r="J167" s="72"/>
      <c r="K167" s="72"/>
      <c r="L167" s="4"/>
      <c r="M167" s="72">
        <v>4064</v>
      </c>
      <c r="N167" s="72">
        <v>-5745</v>
      </c>
      <c r="O167" s="71">
        <v>1.186051</v>
      </c>
      <c r="P167" s="73">
        <v>667601648.33383989</v>
      </c>
      <c r="Q167" s="71">
        <v>1.9229884575867325E-2</v>
      </c>
    </row>
    <row r="168" spans="1:17">
      <c r="A168" s="34" t="s">
        <v>410</v>
      </c>
      <c r="B168" s="94">
        <v>44768</v>
      </c>
      <c r="C168" s="97">
        <v>0.75555555555555554</v>
      </c>
      <c r="D168" s="96" t="s">
        <v>228</v>
      </c>
      <c r="E168" s="96" t="s">
        <v>595</v>
      </c>
      <c r="F168" s="75">
        <v>15.431581159113916</v>
      </c>
      <c r="G168" s="68">
        <v>0.21667682503247726</v>
      </c>
      <c r="H168" s="67"/>
      <c r="I168" s="67"/>
      <c r="J168" s="74"/>
      <c r="K168" s="75">
        <f>AVERAGE(F136:F168)</f>
        <v>14.754604067605777</v>
      </c>
      <c r="L168" s="68">
        <f>STDEV(F136:F168)</f>
        <v>0.33367867726544176</v>
      </c>
      <c r="M168" s="74">
        <v>-496</v>
      </c>
      <c r="N168" s="74">
        <v>-5653</v>
      </c>
      <c r="O168" s="75">
        <v>1.1866890000000001</v>
      </c>
      <c r="P168" s="76">
        <v>665832364.9192909</v>
      </c>
      <c r="Q168" s="75">
        <v>1.5980498368001753E-2</v>
      </c>
    </row>
    <row r="169" spans="1:17">
      <c r="A169" s="6" t="s">
        <v>411</v>
      </c>
      <c r="B169" s="36">
        <v>44768</v>
      </c>
      <c r="C169" s="84">
        <v>0.82708333333333339</v>
      </c>
      <c r="D169" s="7" t="s">
        <v>228</v>
      </c>
      <c r="E169" s="7" t="s">
        <v>591</v>
      </c>
      <c r="F169" s="71">
        <v>14.774318629283467</v>
      </c>
      <c r="G169" s="71">
        <v>0.12206879161759361</v>
      </c>
      <c r="H169" s="5">
        <f>AVERAGE(F169,F173:F176)</f>
        <v>14.681956720538469</v>
      </c>
      <c r="I169" s="5">
        <f>STDEV(F169,F173:F176)</f>
        <v>0.16689902843107449</v>
      </c>
      <c r="J169" s="72">
        <v>5</v>
      </c>
      <c r="K169" s="72"/>
      <c r="L169" s="4"/>
      <c r="M169" s="72">
        <v>565</v>
      </c>
      <c r="N169" s="72">
        <v>-340</v>
      </c>
      <c r="O169" s="71">
        <v>1.153794</v>
      </c>
      <c r="P169" s="73">
        <v>639118221.2296418</v>
      </c>
      <c r="Q169" s="71">
        <v>2.040994719554147E-2</v>
      </c>
    </row>
    <row r="170" spans="1:17">
      <c r="A170" s="6" t="s">
        <v>412</v>
      </c>
      <c r="B170" s="36">
        <v>44768</v>
      </c>
      <c r="C170" s="84">
        <v>0.82986111111111116</v>
      </c>
      <c r="D170" s="7" t="s">
        <v>228</v>
      </c>
      <c r="E170" s="7" t="s">
        <v>592</v>
      </c>
      <c r="F170" s="71">
        <v>14.554862259066992</v>
      </c>
      <c r="G170" s="71">
        <v>0.16561457949453179</v>
      </c>
      <c r="H170" s="71">
        <v>14.554862259066992</v>
      </c>
      <c r="I170" s="4"/>
      <c r="J170" s="72"/>
      <c r="K170" s="72"/>
      <c r="L170" s="4"/>
      <c r="M170" s="72">
        <v>4092</v>
      </c>
      <c r="N170" s="72">
        <v>442</v>
      </c>
      <c r="O170" s="71">
        <v>1.1556339999999998</v>
      </c>
      <c r="P170" s="73">
        <v>638705610.31919634</v>
      </c>
      <c r="Q170" s="71">
        <v>2.5521937248928064E-2</v>
      </c>
    </row>
    <row r="171" spans="1:17">
      <c r="A171" s="6" t="s">
        <v>413</v>
      </c>
      <c r="B171" s="36">
        <v>44768</v>
      </c>
      <c r="C171" s="84">
        <v>0.83263888888888893</v>
      </c>
      <c r="D171" s="7" t="s">
        <v>228</v>
      </c>
      <c r="E171" s="7" t="s">
        <v>599</v>
      </c>
      <c r="F171" s="71">
        <v>14.370726251839328</v>
      </c>
      <c r="G171" s="71">
        <v>0.11871769120931636</v>
      </c>
      <c r="H171" s="4"/>
      <c r="I171" s="4"/>
      <c r="J171" s="72"/>
      <c r="K171" s="72"/>
      <c r="L171" s="4"/>
      <c r="M171" s="72">
        <v>3632</v>
      </c>
      <c r="N171" s="72">
        <v>-3086</v>
      </c>
      <c r="O171" s="71">
        <v>1.1539440000000001</v>
      </c>
      <c r="P171" s="73">
        <v>640896670.20461059</v>
      </c>
      <c r="Q171" s="71">
        <v>3.2589194545574129E-2</v>
      </c>
    </row>
    <row r="172" spans="1:17">
      <c r="A172" s="6" t="s">
        <v>414</v>
      </c>
      <c r="B172" s="36">
        <v>44768</v>
      </c>
      <c r="C172" s="84">
        <v>0.83472222222222225</v>
      </c>
      <c r="D172" s="7" t="s">
        <v>228</v>
      </c>
      <c r="E172" s="7" t="s">
        <v>599</v>
      </c>
      <c r="F172" s="71">
        <v>14.617975917895043</v>
      </c>
      <c r="G172" s="71">
        <v>0.16927048742623602</v>
      </c>
      <c r="H172" s="5">
        <f>AVERAGE(F171:F172)</f>
        <v>14.494351084867185</v>
      </c>
      <c r="I172" s="5">
        <f>STDEV(F171:F172)</f>
        <v>0.17483191551410579</v>
      </c>
      <c r="J172" s="72">
        <v>2</v>
      </c>
      <c r="K172" s="72"/>
      <c r="L172" s="4"/>
      <c r="M172" s="72">
        <v>-968</v>
      </c>
      <c r="N172" s="72">
        <v>-4007</v>
      </c>
      <c r="O172" s="71">
        <v>1.152668</v>
      </c>
      <c r="P172" s="73">
        <v>636070948.22695112</v>
      </c>
      <c r="Q172" s="71">
        <v>8.3922269257063545E-3</v>
      </c>
    </row>
    <row r="173" spans="1:17">
      <c r="A173" s="6" t="s">
        <v>415</v>
      </c>
      <c r="B173" s="36">
        <v>44768</v>
      </c>
      <c r="C173" s="84">
        <v>0.87638888888888899</v>
      </c>
      <c r="D173" s="7" t="s">
        <v>228</v>
      </c>
      <c r="E173" s="7" t="s">
        <v>591</v>
      </c>
      <c r="F173" s="71">
        <v>14.860608861172464</v>
      </c>
      <c r="G173" s="71">
        <v>0.2262489557857976</v>
      </c>
      <c r="H173" s="4"/>
      <c r="I173" s="4"/>
      <c r="J173" s="72"/>
      <c r="K173" s="72"/>
      <c r="L173" s="4"/>
      <c r="M173" s="72">
        <v>374</v>
      </c>
      <c r="N173" s="72">
        <v>-329</v>
      </c>
      <c r="O173" s="71">
        <v>1.1300239999999999</v>
      </c>
      <c r="P173" s="73">
        <v>629360385.80987692</v>
      </c>
      <c r="Q173" s="71">
        <v>3.9949195460281584E-2</v>
      </c>
    </row>
    <row r="174" spans="1:17">
      <c r="A174" s="6" t="s">
        <v>416</v>
      </c>
      <c r="B174" s="36">
        <v>44768</v>
      </c>
      <c r="C174" s="84">
        <v>0.87847222222222221</v>
      </c>
      <c r="D174" s="7" t="s">
        <v>228</v>
      </c>
      <c r="E174" s="7" t="s">
        <v>591</v>
      </c>
      <c r="F174" s="71">
        <v>14.57104226110828</v>
      </c>
      <c r="G174" s="71">
        <v>0.13411011899044301</v>
      </c>
      <c r="H174" s="4"/>
      <c r="I174" s="4"/>
      <c r="J174" s="72"/>
      <c r="K174" s="72"/>
      <c r="L174" s="4"/>
      <c r="M174" s="72">
        <v>426</v>
      </c>
      <c r="N174" s="72">
        <v>-385</v>
      </c>
      <c r="O174" s="71">
        <v>1.1303620000000001</v>
      </c>
      <c r="P174" s="73">
        <v>629034797.40068603</v>
      </c>
      <c r="Q174" s="71">
        <v>2.8917886194690379E-2</v>
      </c>
    </row>
    <row r="175" spans="1:17">
      <c r="A175" s="6" t="s">
        <v>417</v>
      </c>
      <c r="B175" s="36">
        <v>44768</v>
      </c>
      <c r="C175" s="84">
        <v>0.88055555555555554</v>
      </c>
      <c r="D175" s="7" t="s">
        <v>228</v>
      </c>
      <c r="E175" s="7" t="s">
        <v>591</v>
      </c>
      <c r="F175" s="71">
        <v>14.7533266676112</v>
      </c>
      <c r="G175" s="71">
        <v>0.18747246848869945</v>
      </c>
      <c r="H175" s="4"/>
      <c r="I175" s="4"/>
      <c r="J175" s="72"/>
      <c r="K175" s="72"/>
      <c r="L175" s="4"/>
      <c r="M175" s="72">
        <v>414</v>
      </c>
      <c r="N175" s="72">
        <v>-201</v>
      </c>
      <c r="O175" s="71">
        <v>1.1296490000000001</v>
      </c>
      <c r="P175" s="73">
        <v>626187470.42473412</v>
      </c>
      <c r="Q175" s="71">
        <v>2.1101537752741581E-2</v>
      </c>
    </row>
    <row r="176" spans="1:17">
      <c r="A176" s="34" t="s">
        <v>418</v>
      </c>
      <c r="B176" s="94">
        <v>44768</v>
      </c>
      <c r="C176" s="95">
        <v>0.8833333333333333</v>
      </c>
      <c r="D176" s="96" t="s">
        <v>228</v>
      </c>
      <c r="E176" s="96" t="s">
        <v>591</v>
      </c>
      <c r="F176" s="75">
        <v>14.450487183516936</v>
      </c>
      <c r="G176" s="75">
        <v>0.15602572994191491</v>
      </c>
      <c r="H176" s="67"/>
      <c r="I176" s="67"/>
      <c r="J176" s="74"/>
      <c r="K176" s="75">
        <f>AVERAGE(F169:F176)</f>
        <v>14.619168503936715</v>
      </c>
      <c r="L176" s="68">
        <f>STDEV(F169:F176)</f>
        <v>0.16775543912962959</v>
      </c>
      <c r="M176" s="74">
        <v>619</v>
      </c>
      <c r="N176" s="74">
        <v>-351</v>
      </c>
      <c r="O176" s="75">
        <v>1.1307</v>
      </c>
      <c r="P176" s="76">
        <v>628973353.17584193</v>
      </c>
      <c r="Q176" s="75">
        <v>1.9279234037343343E-2</v>
      </c>
    </row>
    <row r="177" spans="6:17">
      <c r="F177" s="4"/>
      <c r="G177" s="4"/>
      <c r="H177" s="4"/>
      <c r="I177" s="4"/>
      <c r="J177" s="72"/>
      <c r="K177" s="7"/>
      <c r="L177" s="4" t="s">
        <v>600</v>
      </c>
      <c r="M177" s="4"/>
      <c r="N177" s="4"/>
      <c r="O177" s="4"/>
      <c r="P177" s="4"/>
      <c r="Q177" s="4"/>
    </row>
    <row r="178" spans="6:17">
      <c r="F178" s="4"/>
      <c r="G178" s="4"/>
      <c r="H178" s="4"/>
      <c r="I178" s="4"/>
      <c r="J178" s="72"/>
      <c r="K178" s="72"/>
      <c r="L178" s="5">
        <f>AVERAGE(L5:L176)</f>
        <v>0.22672240741509325</v>
      </c>
      <c r="M178" s="4"/>
      <c r="N178" s="4"/>
      <c r="O178" s="4"/>
      <c r="P178" s="4"/>
      <c r="Q178" s="4"/>
    </row>
  </sheetData>
  <mergeCells count="2">
    <mergeCell ref="A2:Q2"/>
    <mergeCell ref="A1:Q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9173-CC10-C049-8159-E154C0F1243A}">
  <dimension ref="A1:AB211"/>
  <sheetViews>
    <sheetView workbookViewId="0">
      <selection activeCell="E215" sqref="E215"/>
    </sheetView>
  </sheetViews>
  <sheetFormatPr baseColWidth="10" defaultColWidth="8.77734375" defaultRowHeight="13.2"/>
  <cols>
    <col min="1" max="1" width="21.6640625" style="6" bestFit="1" customWidth="1"/>
    <col min="2" max="2" width="10.109375" style="6" bestFit="1" customWidth="1"/>
    <col min="3" max="3" width="8.77734375" style="6"/>
    <col min="4" max="4" width="14.6640625" style="6" bestFit="1" customWidth="1"/>
    <col min="5" max="6" width="8.77734375" style="14"/>
    <col min="7" max="7" width="8.77734375" style="15"/>
    <col min="8" max="8" width="8.77734375" style="16"/>
    <col min="9" max="9" width="8.77734375" style="15"/>
    <col min="10" max="10" width="8.77734375" style="16"/>
    <col min="11" max="11" width="8.77734375" style="15"/>
    <col min="12" max="12" width="9.33203125" style="15" bestFit="1" customWidth="1"/>
    <col min="13" max="13" width="12.109375" style="14" bestFit="1" customWidth="1"/>
    <col min="14" max="14" width="9.33203125" style="14" bestFit="1" customWidth="1"/>
    <col min="15" max="15" width="12.109375" style="14" bestFit="1" customWidth="1"/>
    <col min="16" max="16" width="8.77734375" style="14"/>
    <col min="17" max="17" width="12.109375" style="14" bestFit="1" customWidth="1"/>
    <col min="18" max="18" width="8.77734375" style="1"/>
    <col min="19" max="19" width="12.109375" style="1" bestFit="1" customWidth="1"/>
    <col min="20" max="16384" width="8.77734375" style="1"/>
  </cols>
  <sheetData>
    <row r="1" spans="1:21">
      <c r="A1" s="6" t="s">
        <v>603</v>
      </c>
      <c r="B1" s="24"/>
      <c r="F1" s="15"/>
      <c r="G1" s="16"/>
      <c r="H1" s="15"/>
      <c r="I1" s="16"/>
      <c r="J1" s="15"/>
      <c r="M1" s="15"/>
      <c r="N1" s="15"/>
      <c r="O1" s="15"/>
      <c r="P1" s="15"/>
      <c r="Q1" s="15"/>
    </row>
    <row r="2" spans="1:21">
      <c r="F2" s="15"/>
      <c r="G2" s="16"/>
      <c r="H2" s="15"/>
      <c r="I2" s="16"/>
      <c r="J2" s="15"/>
      <c r="M2" s="15"/>
      <c r="N2" s="15"/>
      <c r="O2" s="15"/>
      <c r="P2" s="15"/>
      <c r="Q2" s="15"/>
    </row>
    <row r="3" spans="1:21" s="3" customFormat="1" ht="15.6">
      <c r="A3" s="25" t="s">
        <v>0</v>
      </c>
      <c r="B3" s="25" t="s">
        <v>419</v>
      </c>
      <c r="C3" s="26" t="s">
        <v>1</v>
      </c>
      <c r="D3" s="25" t="s">
        <v>233</v>
      </c>
      <c r="E3" s="59" t="s">
        <v>3</v>
      </c>
      <c r="F3" s="59" t="s">
        <v>4</v>
      </c>
      <c r="G3" s="60" t="s">
        <v>5</v>
      </c>
      <c r="H3" s="61" t="s">
        <v>195</v>
      </c>
      <c r="I3" s="60" t="s">
        <v>6</v>
      </c>
      <c r="J3" s="61" t="s">
        <v>238</v>
      </c>
      <c r="K3" s="60" t="s">
        <v>6</v>
      </c>
      <c r="L3" s="60" t="s">
        <v>192</v>
      </c>
      <c r="M3" s="60" t="s">
        <v>2</v>
      </c>
      <c r="N3" s="60" t="s">
        <v>239</v>
      </c>
      <c r="O3" s="60" t="s">
        <v>2</v>
      </c>
      <c r="P3" s="60" t="s">
        <v>240</v>
      </c>
      <c r="Q3" s="60" t="s">
        <v>2</v>
      </c>
    </row>
    <row r="4" spans="1:21" s="3" customFormat="1">
      <c r="A4" s="27"/>
      <c r="B4" s="27"/>
      <c r="C4" s="28"/>
      <c r="D4" s="27"/>
      <c r="E4" s="63"/>
      <c r="F4" s="63"/>
      <c r="G4" s="64"/>
      <c r="H4" s="65"/>
      <c r="I4" s="64"/>
      <c r="J4" s="65"/>
      <c r="K4" s="64"/>
      <c r="L4" s="64" t="s">
        <v>194</v>
      </c>
      <c r="M4" s="64"/>
      <c r="N4" s="64" t="s">
        <v>194</v>
      </c>
      <c r="O4" s="64"/>
      <c r="P4" s="64" t="s">
        <v>193</v>
      </c>
      <c r="Q4" s="64"/>
    </row>
    <row r="5" spans="1:21" s="3" customFormat="1">
      <c r="A5" s="29"/>
      <c r="B5" s="29"/>
      <c r="C5" s="30"/>
      <c r="D5" s="29"/>
      <c r="E5" s="79"/>
      <c r="F5" s="79"/>
      <c r="G5" s="78"/>
      <c r="H5" s="80"/>
      <c r="I5" s="78"/>
      <c r="J5" s="80"/>
      <c r="K5" s="78"/>
      <c r="L5" s="78"/>
      <c r="M5" s="78"/>
      <c r="N5" s="78"/>
      <c r="O5" s="78"/>
      <c r="P5" s="78"/>
      <c r="Q5" s="78"/>
    </row>
    <row r="6" spans="1:21">
      <c r="A6" s="6" t="s">
        <v>83</v>
      </c>
      <c r="B6" s="6" t="s">
        <v>421</v>
      </c>
      <c r="C6" s="31">
        <v>0.54513888888888895</v>
      </c>
      <c r="D6" s="6" t="s">
        <v>191</v>
      </c>
      <c r="E6" s="4">
        <v>1108</v>
      </c>
      <c r="F6" s="4">
        <v>400</v>
      </c>
      <c r="G6" s="5">
        <v>5.1610940000000003</v>
      </c>
      <c r="H6" s="58">
        <v>3388229095.5037317</v>
      </c>
      <c r="I6" s="5">
        <v>5.7025795758288138E-2</v>
      </c>
      <c r="J6" s="58">
        <v>1300798.5271728819</v>
      </c>
      <c r="K6" s="5">
        <v>6.1130653326822972E-2</v>
      </c>
      <c r="L6" s="5">
        <v>6.85</v>
      </c>
      <c r="M6" s="5">
        <v>5.4978027182683749E-2</v>
      </c>
      <c r="N6" s="5">
        <v>2.88</v>
      </c>
      <c r="O6" s="5">
        <v>0.14750403278519247</v>
      </c>
      <c r="P6" s="5">
        <v>2.906122252033061E-2</v>
      </c>
      <c r="Q6" s="5">
        <f>SQRT(O6^2+(0.528*K6)^2)</f>
        <v>0.15099418348327628</v>
      </c>
    </row>
    <row r="7" spans="1:21">
      <c r="A7" s="6" t="s">
        <v>84</v>
      </c>
      <c r="B7" s="6" t="s">
        <v>421</v>
      </c>
      <c r="C7" s="31">
        <v>0.54791666666666672</v>
      </c>
      <c r="D7" s="6" t="s">
        <v>191</v>
      </c>
      <c r="E7" s="4">
        <v>1107</v>
      </c>
      <c r="F7" s="4">
        <v>330</v>
      </c>
      <c r="G7" s="5">
        <v>5.1580519999999996</v>
      </c>
      <c r="H7" s="58">
        <v>3382035980.7993183</v>
      </c>
      <c r="I7" s="5">
        <v>7.5927114778172003E-2</v>
      </c>
      <c r="J7" s="58">
        <v>1298607.7697953705</v>
      </c>
      <c r="K7" s="5">
        <v>7.4831828676034759E-2</v>
      </c>
      <c r="L7" s="5">
        <v>6.99</v>
      </c>
      <c r="M7" s="5">
        <v>4.4682065622942121E-2</v>
      </c>
      <c r="N7" s="5">
        <v>2.72</v>
      </c>
      <c r="O7" s="5">
        <v>0.15101218830283542</v>
      </c>
      <c r="P7" s="5">
        <v>-0.20425680845343575</v>
      </c>
      <c r="Q7" s="5">
        <f t="shared" ref="Q7:Q70" si="0">SQRT(O7^2+(0.528*K7)^2)</f>
        <v>0.15609553606464835</v>
      </c>
      <c r="S7" s="1" t="s">
        <v>421</v>
      </c>
    </row>
    <row r="8" spans="1:21">
      <c r="A8" s="6" t="s">
        <v>85</v>
      </c>
      <c r="B8" s="6" t="s">
        <v>421</v>
      </c>
      <c r="C8" s="31">
        <v>0.55138888888888882</v>
      </c>
      <c r="D8" s="6" t="s">
        <v>191</v>
      </c>
      <c r="E8" s="4">
        <v>694</v>
      </c>
      <c r="F8" s="4">
        <v>-3726</v>
      </c>
      <c r="G8" s="5">
        <v>5.142919</v>
      </c>
      <c r="H8" s="58">
        <v>3366034918.986886</v>
      </c>
      <c r="I8" s="5">
        <v>6.3367683219435644E-2</v>
      </c>
      <c r="J8" s="58">
        <v>1293648.1168922768</v>
      </c>
      <c r="K8" s="5">
        <v>6.2936255831722493E-2</v>
      </c>
      <c r="L8" s="5">
        <v>8.02</v>
      </c>
      <c r="M8" s="5">
        <v>3.948017213794814E-2</v>
      </c>
      <c r="N8" s="5">
        <v>3.52</v>
      </c>
      <c r="O8" s="5">
        <v>0.11857865540016702</v>
      </c>
      <c r="P8" s="5">
        <v>5.5229455977470643E-2</v>
      </c>
      <c r="Q8" s="5">
        <f t="shared" si="0"/>
        <v>0.12314687660541593</v>
      </c>
      <c r="S8" s="1" t="s">
        <v>456</v>
      </c>
      <c r="T8" s="4" t="s">
        <v>420</v>
      </c>
      <c r="U8" s="4"/>
    </row>
    <row r="9" spans="1:21">
      <c r="A9" s="6" t="s">
        <v>86</v>
      </c>
      <c r="B9" s="6" t="s">
        <v>421</v>
      </c>
      <c r="C9" s="31">
        <v>0.5541666666666667</v>
      </c>
      <c r="D9" s="6" t="s">
        <v>191</v>
      </c>
      <c r="E9" s="4">
        <v>655</v>
      </c>
      <c r="F9" s="4">
        <v>-3788</v>
      </c>
      <c r="G9" s="5">
        <v>5.1483639999999999</v>
      </c>
      <c r="H9" s="58">
        <v>3345153073.0101008</v>
      </c>
      <c r="I9" s="5">
        <v>5.5987960085570908E-2</v>
      </c>
      <c r="J9" s="58">
        <v>1284994.8198121514</v>
      </c>
      <c r="K9" s="5">
        <v>5.9510248714248398E-2</v>
      </c>
      <c r="L9" s="5">
        <v>7.88</v>
      </c>
      <c r="M9" s="5">
        <v>3.8460723830611228E-2</v>
      </c>
      <c r="N9" s="5">
        <v>3.42</v>
      </c>
      <c r="O9" s="5">
        <v>0.1689284843252028</v>
      </c>
      <c r="P9" s="5">
        <v>2.8691880272242898E-2</v>
      </c>
      <c r="Q9" s="5">
        <f t="shared" si="0"/>
        <v>0.17182589416563934</v>
      </c>
      <c r="S9" s="5">
        <f>AVERAGE(P6:P10,P18:P33,P42:P44,P49:P56,P61:P66,P84:P93)</f>
        <v>-5.0020503693595168E-2</v>
      </c>
      <c r="T9" s="5">
        <f>STDEV(P6:P10,P18:P33,P42:P44,P49:P56,P61:P66,P84:P93)</f>
        <v>0.12361648259862373</v>
      </c>
      <c r="U9" s="4"/>
    </row>
    <row r="10" spans="1:21">
      <c r="A10" s="6" t="s">
        <v>87</v>
      </c>
      <c r="B10" s="6" t="s">
        <v>421</v>
      </c>
      <c r="C10" s="31">
        <v>0.55694444444444446</v>
      </c>
      <c r="D10" s="6" t="s">
        <v>191</v>
      </c>
      <c r="E10" s="4">
        <v>669</v>
      </c>
      <c r="F10" s="4">
        <v>-3622</v>
      </c>
      <c r="G10" s="5">
        <v>5.1403280000000002</v>
      </c>
      <c r="H10" s="58">
        <v>3354047387.3475375</v>
      </c>
      <c r="I10" s="5">
        <v>6.2428985822580309E-2</v>
      </c>
      <c r="J10" s="58">
        <v>1289068.7335535116</v>
      </c>
      <c r="K10" s="5">
        <v>6.4521474443153731E-2</v>
      </c>
      <c r="L10" s="5">
        <v>8.06</v>
      </c>
      <c r="M10" s="5">
        <v>5.8830737894017555E-2</v>
      </c>
      <c r="N10" s="5">
        <v>3.07</v>
      </c>
      <c r="O10" s="5">
        <v>0.14849158447005048</v>
      </c>
      <c r="P10" s="5">
        <v>-0.41523595469526153</v>
      </c>
      <c r="Q10" s="5">
        <f t="shared" si="0"/>
        <v>0.15234938205095391</v>
      </c>
      <c r="T10" s="4"/>
      <c r="U10" s="4"/>
    </row>
    <row r="11" spans="1:21">
      <c r="A11" s="29" t="s">
        <v>422</v>
      </c>
      <c r="B11" s="6" t="s">
        <v>421</v>
      </c>
      <c r="C11" s="31">
        <v>0.56874999999999998</v>
      </c>
      <c r="D11" s="31" t="s">
        <v>228</v>
      </c>
      <c r="E11" s="4">
        <v>-45</v>
      </c>
      <c r="F11" s="4">
        <v>-5404</v>
      </c>
      <c r="G11" s="5">
        <v>5.0919629999999998</v>
      </c>
      <c r="H11" s="58">
        <v>3272919442.533114</v>
      </c>
      <c r="I11" s="5">
        <v>6.6242692555464347E-2</v>
      </c>
      <c r="J11" s="58">
        <v>1262437.2175824814</v>
      </c>
      <c r="K11" s="5">
        <v>7.04706887735254E-2</v>
      </c>
      <c r="L11" s="5">
        <v>15.99</v>
      </c>
      <c r="M11" s="5">
        <v>6.9886404160654766E-2</v>
      </c>
      <c r="N11" s="5">
        <v>7.3</v>
      </c>
      <c r="O11" s="5">
        <v>0.13896982415362863</v>
      </c>
      <c r="P11" s="78">
        <v>-0.33505464370355043</v>
      </c>
      <c r="Q11" s="78">
        <f t="shared" si="0"/>
        <v>0.14386481939366416</v>
      </c>
      <c r="S11" s="1" t="s">
        <v>454</v>
      </c>
      <c r="T11" s="4"/>
      <c r="U11" s="4"/>
    </row>
    <row r="12" spans="1:21">
      <c r="A12" s="29" t="s">
        <v>423</v>
      </c>
      <c r="B12" s="6" t="s">
        <v>421</v>
      </c>
      <c r="C12" s="31">
        <v>0.57222222222222219</v>
      </c>
      <c r="D12" s="31" t="s">
        <v>228</v>
      </c>
      <c r="E12" s="4">
        <v>-214</v>
      </c>
      <c r="F12" s="4">
        <v>-5433</v>
      </c>
      <c r="G12" s="5">
        <v>5.0927890000000007</v>
      </c>
      <c r="H12" s="58">
        <v>3303468166.1055551</v>
      </c>
      <c r="I12" s="5">
        <v>5.2145011155280273E-2</v>
      </c>
      <c r="J12" s="58">
        <v>1274654.5811830284</v>
      </c>
      <c r="K12" s="5">
        <v>5.2997776035712471E-2</v>
      </c>
      <c r="L12" s="5">
        <v>16.5</v>
      </c>
      <c r="M12" s="5">
        <v>5.1139233819449431E-2</v>
      </c>
      <c r="N12" s="5">
        <v>7.46</v>
      </c>
      <c r="O12" s="5">
        <v>9.8128936975586056E-2</v>
      </c>
      <c r="P12" s="78">
        <v>-0.4408510852617411</v>
      </c>
      <c r="Q12" s="78">
        <f t="shared" si="0"/>
        <v>0.10204080952607862</v>
      </c>
      <c r="S12" s="1" t="s">
        <v>455</v>
      </c>
      <c r="T12" s="4" t="s">
        <v>420</v>
      </c>
      <c r="U12" s="4" t="s">
        <v>226</v>
      </c>
    </row>
    <row r="13" spans="1:21">
      <c r="A13" s="29" t="s">
        <v>424</v>
      </c>
      <c r="B13" s="6" t="s">
        <v>421</v>
      </c>
      <c r="C13" s="31">
        <v>0.57500000000000007</v>
      </c>
      <c r="D13" s="31" t="s">
        <v>228</v>
      </c>
      <c r="E13" s="4">
        <v>-118</v>
      </c>
      <c r="F13" s="4">
        <v>-5376</v>
      </c>
      <c r="G13" s="5">
        <v>5.0913620000000002</v>
      </c>
      <c r="H13" s="58">
        <v>3280851063.6555018</v>
      </c>
      <c r="I13" s="5">
        <v>6.6570656769923645E-2</v>
      </c>
      <c r="J13" s="58">
        <v>1265689.7432280597</v>
      </c>
      <c r="K13" s="5">
        <v>6.7402423540446718E-2</v>
      </c>
      <c r="L13" s="5">
        <v>15.98</v>
      </c>
      <c r="M13" s="5">
        <v>4.4455870899943802E-2</v>
      </c>
      <c r="N13" s="5">
        <v>7.41</v>
      </c>
      <c r="O13" s="5">
        <v>0.12504482576835232</v>
      </c>
      <c r="P13" s="78">
        <v>-0.22041941255283248</v>
      </c>
      <c r="Q13" s="78">
        <f t="shared" si="0"/>
        <v>0.13001057008476916</v>
      </c>
      <c r="S13" s="5">
        <f>AVERAGE(P11:P17,P34:P41,P45:P48,P57:P60,P94:P97)</f>
        <v>-0.34752966829157683</v>
      </c>
      <c r="T13" s="5">
        <f>STDEV(P11:P17,P34:P41,P45:P48,P57:P60,P94:P97)</f>
        <v>0.12443893406976685</v>
      </c>
      <c r="U13" s="4">
        <f>COUNT(P11:P17,P34:P41,P45:P48,P57:P60,P94:P97)</f>
        <v>27</v>
      </c>
    </row>
    <row r="14" spans="1:21">
      <c r="A14" s="29" t="s">
        <v>425</v>
      </c>
      <c r="B14" s="6" t="s">
        <v>421</v>
      </c>
      <c r="C14" s="31">
        <v>0.57777777777777783</v>
      </c>
      <c r="D14" s="31" t="s">
        <v>228</v>
      </c>
      <c r="E14" s="4">
        <v>-93</v>
      </c>
      <c r="F14" s="4">
        <v>-5401</v>
      </c>
      <c r="G14" s="5">
        <v>5.0853539999999997</v>
      </c>
      <c r="H14" s="58">
        <v>3255839741.0693083</v>
      </c>
      <c r="I14" s="5">
        <v>6.1983819440553381E-2</v>
      </c>
      <c r="J14" s="58">
        <v>1256255.6726704962</v>
      </c>
      <c r="K14" s="5">
        <v>6.2092099653231279E-2</v>
      </c>
      <c r="L14" s="5">
        <v>15.88</v>
      </c>
      <c r="M14" s="5">
        <v>5.1175250844618034E-2</v>
      </c>
      <c r="N14" s="5">
        <v>7.29</v>
      </c>
      <c r="O14" s="5">
        <v>0.15515875811178562</v>
      </c>
      <c r="P14" s="78">
        <v>-0.2878351611841925</v>
      </c>
      <c r="Q14" s="78">
        <f t="shared" si="0"/>
        <v>0.1585845897063774</v>
      </c>
    </row>
    <row r="15" spans="1:21">
      <c r="A15" s="29" t="s">
        <v>426</v>
      </c>
      <c r="B15" s="6" t="s">
        <v>421</v>
      </c>
      <c r="C15" s="31">
        <v>0.57986111111111105</v>
      </c>
      <c r="D15" s="31" t="s">
        <v>228</v>
      </c>
      <c r="E15" s="4">
        <v>-93</v>
      </c>
      <c r="F15" s="4">
        <v>-5451</v>
      </c>
      <c r="G15" s="5">
        <v>5.0818240000000001</v>
      </c>
      <c r="H15" s="58">
        <v>3270359466.0015235</v>
      </c>
      <c r="I15" s="5">
        <v>6.1817695782100973E-2</v>
      </c>
      <c r="J15" s="58">
        <v>1261471.3679100738</v>
      </c>
      <c r="K15" s="5">
        <v>6.1525829950119758E-2</v>
      </c>
      <c r="L15" s="5">
        <v>16.05</v>
      </c>
      <c r="M15" s="5">
        <v>4.8814789742970301E-2</v>
      </c>
      <c r="N15" s="5">
        <v>7.21</v>
      </c>
      <c r="O15" s="5">
        <v>0.15403791932767985</v>
      </c>
      <c r="P15" s="78">
        <v>-0.45578445237667964</v>
      </c>
      <c r="Q15" s="78">
        <f t="shared" si="0"/>
        <v>0.15742616453737868</v>
      </c>
    </row>
    <row r="16" spans="1:21">
      <c r="A16" s="29" t="s">
        <v>427</v>
      </c>
      <c r="B16" s="6" t="s">
        <v>421</v>
      </c>
      <c r="C16" s="31">
        <v>0.58263888888888882</v>
      </c>
      <c r="D16" s="31" t="s">
        <v>228</v>
      </c>
      <c r="E16" s="4">
        <v>-58</v>
      </c>
      <c r="F16" s="4">
        <v>-5451</v>
      </c>
      <c r="G16" s="5">
        <v>5.0684930000000001</v>
      </c>
      <c r="H16" s="58">
        <v>3280368618.8861308</v>
      </c>
      <c r="I16" s="5">
        <v>6.7996030035377741E-2</v>
      </c>
      <c r="J16" s="58">
        <v>1265728.1203943754</v>
      </c>
      <c r="K16" s="5">
        <v>7.0841466880613171E-2</v>
      </c>
      <c r="L16" s="5">
        <v>16.239999999999998</v>
      </c>
      <c r="M16" s="5">
        <v>4.2393046577298144E-2</v>
      </c>
      <c r="N16" s="5">
        <v>7.45</v>
      </c>
      <c r="O16" s="5">
        <v>0.16219389505912346</v>
      </c>
      <c r="P16" s="78">
        <v>-0.31573011196286416</v>
      </c>
      <c r="Q16" s="78">
        <f t="shared" si="0"/>
        <v>0.16645101634553777</v>
      </c>
    </row>
    <row r="17" spans="1:17">
      <c r="A17" s="29" t="s">
        <v>428</v>
      </c>
      <c r="B17" s="6" t="s">
        <v>421</v>
      </c>
      <c r="C17" s="31">
        <v>0.5854166666666667</v>
      </c>
      <c r="D17" s="31" t="s">
        <v>228</v>
      </c>
      <c r="E17" s="4">
        <v>-23</v>
      </c>
      <c r="F17" s="4">
        <v>-5451</v>
      </c>
      <c r="G17" s="5">
        <v>5.0690189999999999</v>
      </c>
      <c r="H17" s="58">
        <v>3258083187.9356809</v>
      </c>
      <c r="I17" s="5">
        <v>6.1493691825872103E-2</v>
      </c>
      <c r="J17" s="58">
        <v>1257039.2186428395</v>
      </c>
      <c r="K17" s="5">
        <v>6.5306038189565929E-2</v>
      </c>
      <c r="L17" s="5">
        <v>15.91</v>
      </c>
      <c r="M17" s="5">
        <v>5.7022945987304813E-2</v>
      </c>
      <c r="N17" s="5">
        <v>7.36</v>
      </c>
      <c r="O17" s="5">
        <v>0.13139698824912943</v>
      </c>
      <c r="P17" s="78">
        <v>-0.23378269260787121</v>
      </c>
      <c r="Q17" s="78">
        <f t="shared" si="0"/>
        <v>0.13584604684443277</v>
      </c>
    </row>
    <row r="18" spans="1:17">
      <c r="A18" s="6" t="s">
        <v>88</v>
      </c>
      <c r="B18" s="6" t="s">
        <v>421</v>
      </c>
      <c r="C18" s="31">
        <v>0.58958333333333335</v>
      </c>
      <c r="D18" s="6" t="s">
        <v>191</v>
      </c>
      <c r="E18" s="4">
        <v>1831</v>
      </c>
      <c r="F18" s="4">
        <v>-3795</v>
      </c>
      <c r="G18" s="5">
        <v>5.0581290000000001</v>
      </c>
      <c r="H18" s="58">
        <v>3269693492.5335236</v>
      </c>
      <c r="I18" s="5">
        <v>5.1249602109738425E-2</v>
      </c>
      <c r="J18" s="58">
        <v>1256344.8789100689</v>
      </c>
      <c r="K18" s="5">
        <v>5.2754388427947448E-2</v>
      </c>
      <c r="L18" s="5">
        <v>7.25</v>
      </c>
      <c r="M18" s="5">
        <v>4.5672419272937442E-2</v>
      </c>
      <c r="N18" s="5">
        <v>3.03</v>
      </c>
      <c r="O18" s="5">
        <v>0.19543725208948209</v>
      </c>
      <c r="P18" s="5">
        <v>-3.0771497636163936E-2</v>
      </c>
      <c r="Q18" s="5">
        <f t="shared" si="0"/>
        <v>0.19741221462927669</v>
      </c>
    </row>
    <row r="19" spans="1:17">
      <c r="A19" s="6" t="s">
        <v>89</v>
      </c>
      <c r="B19" s="6" t="s">
        <v>421</v>
      </c>
      <c r="C19" s="31">
        <v>0.59166666666666667</v>
      </c>
      <c r="D19" s="6" t="s">
        <v>191</v>
      </c>
      <c r="E19" s="4">
        <v>1866</v>
      </c>
      <c r="F19" s="4">
        <v>-3795</v>
      </c>
      <c r="G19" s="5">
        <v>5.0454740000000005</v>
      </c>
      <c r="H19" s="58">
        <v>3267809575.1521559</v>
      </c>
      <c r="I19" s="5">
        <v>5.3988274949789479E-2</v>
      </c>
      <c r="J19" s="58">
        <v>1255262.5844516542</v>
      </c>
      <c r="K19" s="5">
        <v>5.4589532185950952E-2</v>
      </c>
      <c r="L19" s="5">
        <v>7.19</v>
      </c>
      <c r="M19" s="5">
        <v>4.8382941920384087E-2</v>
      </c>
      <c r="N19" s="5">
        <v>2.89</v>
      </c>
      <c r="O19" s="5">
        <v>0.15286255791676015</v>
      </c>
      <c r="P19" s="5">
        <v>-0.13921405338306592</v>
      </c>
      <c r="Q19" s="5">
        <f t="shared" si="0"/>
        <v>0.155556236387205</v>
      </c>
    </row>
    <row r="20" spans="1:17">
      <c r="A20" s="6" t="s">
        <v>90</v>
      </c>
      <c r="B20" s="6" t="s">
        <v>421</v>
      </c>
      <c r="C20" s="31">
        <v>0.59444444444444444</v>
      </c>
      <c r="D20" s="6" t="s">
        <v>191</v>
      </c>
      <c r="E20" s="4">
        <v>1901</v>
      </c>
      <c r="F20" s="4">
        <v>-3795</v>
      </c>
      <c r="G20" s="5">
        <v>5.037401</v>
      </c>
      <c r="H20" s="58">
        <v>3262844614.9624429</v>
      </c>
      <c r="I20" s="5">
        <v>6.5502124233976583E-2</v>
      </c>
      <c r="J20" s="58">
        <v>1253492.7112568158</v>
      </c>
      <c r="K20" s="5">
        <v>6.3700493846939155E-2</v>
      </c>
      <c r="L20" s="5">
        <v>6.95</v>
      </c>
      <c r="M20" s="5">
        <v>3.9968536875153532E-2</v>
      </c>
      <c r="N20" s="5">
        <v>3.01</v>
      </c>
      <c r="O20" s="5">
        <v>0.12026017097429316</v>
      </c>
      <c r="P20" s="5">
        <v>0.10652792116753229</v>
      </c>
      <c r="Q20" s="5">
        <f t="shared" si="0"/>
        <v>0.12487491866582436</v>
      </c>
    </row>
    <row r="21" spans="1:17">
      <c r="A21" s="6" t="s">
        <v>91</v>
      </c>
      <c r="B21" s="6" t="s">
        <v>421</v>
      </c>
      <c r="C21" s="31">
        <v>0.59791666666666665</v>
      </c>
      <c r="D21" s="6" t="s">
        <v>191</v>
      </c>
      <c r="E21" s="4">
        <v>2308</v>
      </c>
      <c r="F21" s="4">
        <v>-2003</v>
      </c>
      <c r="G21" s="5">
        <v>5.026173</v>
      </c>
      <c r="H21" s="58">
        <v>3266581829.1843805</v>
      </c>
      <c r="I21" s="5">
        <v>4.9149060683112387E-2</v>
      </c>
      <c r="J21" s="58">
        <v>1253336.7705784785</v>
      </c>
      <c r="K21" s="5">
        <v>5.2738981024632862E-2</v>
      </c>
      <c r="L21" s="5">
        <v>4.71</v>
      </c>
      <c r="M21" s="5">
        <v>3.8978229559893017E-2</v>
      </c>
      <c r="N21" s="5">
        <v>1.67</v>
      </c>
      <c r="O21" s="5">
        <v>0.17029526862620101</v>
      </c>
      <c r="P21" s="5">
        <v>-5.7434780905690985E-2</v>
      </c>
      <c r="Q21" s="5">
        <f t="shared" si="0"/>
        <v>0.17255691341522447</v>
      </c>
    </row>
    <row r="22" spans="1:17">
      <c r="A22" s="6" t="s">
        <v>92</v>
      </c>
      <c r="B22" s="6" t="s">
        <v>421</v>
      </c>
      <c r="C22" s="31">
        <v>0.60069444444444442</v>
      </c>
      <c r="D22" s="6" t="s">
        <v>191</v>
      </c>
      <c r="E22" s="4">
        <v>2343</v>
      </c>
      <c r="F22" s="4">
        <v>-2003</v>
      </c>
      <c r="G22" s="5">
        <v>5.012918</v>
      </c>
      <c r="H22" s="58">
        <v>3273126557.3931637</v>
      </c>
      <c r="I22" s="5">
        <v>6.5999316455373019E-2</v>
      </c>
      <c r="J22" s="58">
        <v>1255416.2876779628</v>
      </c>
      <c r="K22" s="5">
        <v>6.751074050067038E-2</v>
      </c>
      <c r="L22" s="5">
        <v>4.97</v>
      </c>
      <c r="M22" s="5">
        <v>6.1837356514266348E-2</v>
      </c>
      <c r="N22" s="5">
        <v>1.93</v>
      </c>
      <c r="O22" s="5">
        <v>0.17168513385016321</v>
      </c>
      <c r="P22" s="5">
        <v>6.6053152453656949E-2</v>
      </c>
      <c r="Q22" s="5">
        <f t="shared" si="0"/>
        <v>0.17534651135700782</v>
      </c>
    </row>
    <row r="23" spans="1:17">
      <c r="A23" s="6" t="s">
        <v>93</v>
      </c>
      <c r="B23" s="6" t="s">
        <v>421</v>
      </c>
      <c r="C23" s="31">
        <v>0.60277777777777775</v>
      </c>
      <c r="D23" s="6" t="s">
        <v>191</v>
      </c>
      <c r="E23" s="4">
        <v>2378</v>
      </c>
      <c r="F23" s="4">
        <v>-2038</v>
      </c>
      <c r="G23" s="5">
        <v>5.0209159999999997</v>
      </c>
      <c r="H23" s="58">
        <v>3264293385.8403172</v>
      </c>
      <c r="I23" s="5">
        <v>6.5188845131990761E-2</v>
      </c>
      <c r="J23" s="58">
        <v>1252565.676513077</v>
      </c>
      <c r="K23" s="5">
        <v>6.8527764761133328E-2</v>
      </c>
      <c r="L23" s="5">
        <v>5.18</v>
      </c>
      <c r="M23" s="5">
        <v>3.609002290212851E-2</v>
      </c>
      <c r="N23" s="5">
        <v>1.96</v>
      </c>
      <c r="O23" s="5">
        <v>0.14297031589716341</v>
      </c>
      <c r="P23" s="5">
        <v>-1.4259005357754262E-2</v>
      </c>
      <c r="Q23" s="5">
        <f t="shared" si="0"/>
        <v>0.1474777817079381</v>
      </c>
    </row>
    <row r="24" spans="1:17">
      <c r="A24" s="6" t="s">
        <v>94</v>
      </c>
      <c r="B24" s="6" t="s">
        <v>421</v>
      </c>
      <c r="C24" s="31">
        <v>0.60555555555555551</v>
      </c>
      <c r="D24" s="6" t="s">
        <v>191</v>
      </c>
      <c r="E24" s="4">
        <v>3592</v>
      </c>
      <c r="F24" s="4">
        <v>-3090</v>
      </c>
      <c r="G24" s="5">
        <v>5.0197890000000003</v>
      </c>
      <c r="H24" s="58">
        <v>3199262809.3283854</v>
      </c>
      <c r="I24" s="5">
        <v>7.3125034933980523E-2</v>
      </c>
      <c r="J24" s="58">
        <v>1230366.3098092815</v>
      </c>
      <c r="K24" s="5">
        <v>7.6240508696606923E-2</v>
      </c>
      <c r="L24" s="5">
        <v>9.48</v>
      </c>
      <c r="M24" s="5">
        <v>5.1395305050940525E-2</v>
      </c>
      <c r="N24" s="5">
        <v>4.04</v>
      </c>
      <c r="O24" s="5">
        <v>0.14464145644965476</v>
      </c>
      <c r="P24" s="5">
        <v>-0.18977672238694776</v>
      </c>
      <c r="Q24" s="5">
        <f t="shared" si="0"/>
        <v>0.15013865268612211</v>
      </c>
    </row>
    <row r="25" spans="1:17">
      <c r="A25" s="6" t="s">
        <v>95</v>
      </c>
      <c r="B25" s="6" t="s">
        <v>421</v>
      </c>
      <c r="C25" s="31">
        <v>0.60833333333333328</v>
      </c>
      <c r="D25" s="6" t="s">
        <v>191</v>
      </c>
      <c r="E25" s="4">
        <v>3628</v>
      </c>
      <c r="F25" s="4">
        <v>-3082</v>
      </c>
      <c r="G25" s="5">
        <v>5.0172360000000005</v>
      </c>
      <c r="H25" s="58">
        <v>3187935257.0876241</v>
      </c>
      <c r="I25" s="5">
        <v>6.0118151139981764E-2</v>
      </c>
      <c r="J25" s="58">
        <v>1225378.7373960924</v>
      </c>
      <c r="K25" s="5">
        <v>5.6892529178865822E-2</v>
      </c>
      <c r="L25" s="5">
        <v>9.2799999999999994</v>
      </c>
      <c r="M25" s="5">
        <v>4.8919547769221826E-2</v>
      </c>
      <c r="N25" s="5">
        <v>4.17</v>
      </c>
      <c r="O25" s="5">
        <v>0.15564963173216045</v>
      </c>
      <c r="P25" s="5">
        <v>4.4596756434897245E-2</v>
      </c>
      <c r="Q25" s="5">
        <f t="shared" si="0"/>
        <v>0.15852181150785077</v>
      </c>
    </row>
    <row r="26" spans="1:17">
      <c r="A26" s="6" t="s">
        <v>96</v>
      </c>
      <c r="B26" s="6" t="s">
        <v>421</v>
      </c>
      <c r="C26" s="31">
        <v>0.61249999999999993</v>
      </c>
      <c r="D26" s="6" t="s">
        <v>191</v>
      </c>
      <c r="E26" s="4">
        <v>3629</v>
      </c>
      <c r="F26" s="4">
        <v>-3167</v>
      </c>
      <c r="G26" s="5">
        <v>5.0209159999999997</v>
      </c>
      <c r="H26" s="58">
        <v>3200548526.9784327</v>
      </c>
      <c r="I26" s="5">
        <v>5.2398290164801173E-2</v>
      </c>
      <c r="J26" s="58">
        <v>1230925.4296151097</v>
      </c>
      <c r="K26" s="5">
        <v>5.1643132208081519E-2</v>
      </c>
      <c r="L26" s="5">
        <v>9.57</v>
      </c>
      <c r="M26" s="5">
        <v>4.0405040875204176E-2</v>
      </c>
      <c r="N26" s="5">
        <v>4.42</v>
      </c>
      <c r="O26" s="5">
        <v>0.15256160076056352</v>
      </c>
      <c r="P26" s="5">
        <v>0.14238769468098322</v>
      </c>
      <c r="Q26" s="5">
        <f t="shared" si="0"/>
        <v>0.15497923282776949</v>
      </c>
    </row>
    <row r="27" spans="1:17">
      <c r="A27" s="6" t="s">
        <v>97</v>
      </c>
      <c r="B27" s="6" t="s">
        <v>421</v>
      </c>
      <c r="C27" s="31">
        <v>0.62013888888888891</v>
      </c>
      <c r="D27" s="6" t="s">
        <v>191</v>
      </c>
      <c r="E27" s="4">
        <v>1609</v>
      </c>
      <c r="F27" s="4">
        <v>1707</v>
      </c>
      <c r="G27" s="5">
        <v>4.985055</v>
      </c>
      <c r="H27" s="58">
        <v>3204684328.3857179</v>
      </c>
      <c r="I27" s="5">
        <v>6.337417695426012E-2</v>
      </c>
      <c r="J27" s="58">
        <v>1230040.2254962525</v>
      </c>
      <c r="K27" s="5">
        <v>6.286865109952687E-2</v>
      </c>
      <c r="L27" s="5">
        <v>6.66</v>
      </c>
      <c r="M27" s="5">
        <v>3.9631371136168755E-2</v>
      </c>
      <c r="N27" s="5">
        <v>2.83</v>
      </c>
      <c r="O27" s="5">
        <v>0.13833304475338559</v>
      </c>
      <c r="P27" s="5">
        <v>7.8740210693909241E-2</v>
      </c>
      <c r="Q27" s="5">
        <f t="shared" si="0"/>
        <v>0.14226002921417163</v>
      </c>
    </row>
    <row r="28" spans="1:17">
      <c r="A28" s="6" t="s">
        <v>98</v>
      </c>
      <c r="B28" s="6" t="s">
        <v>421</v>
      </c>
      <c r="C28" s="31">
        <v>0.62291666666666667</v>
      </c>
      <c r="D28" s="6" t="s">
        <v>191</v>
      </c>
      <c r="E28" s="4">
        <v>1640</v>
      </c>
      <c r="F28" s="4">
        <v>1677</v>
      </c>
      <c r="G28" s="5">
        <v>4.9838529999999999</v>
      </c>
      <c r="H28" s="58">
        <v>3169589304.8763509</v>
      </c>
      <c r="I28" s="5">
        <v>3.8841825098630531E-2</v>
      </c>
      <c r="J28" s="58">
        <v>1216160.726880068</v>
      </c>
      <c r="K28" s="5">
        <v>4.3307798035419967E-2</v>
      </c>
      <c r="L28" s="5">
        <v>6.19</v>
      </c>
      <c r="M28" s="5">
        <v>6.6193549744549246E-2</v>
      </c>
      <c r="N28" s="5">
        <v>2.35</v>
      </c>
      <c r="O28" s="5">
        <v>0.17510483791586146</v>
      </c>
      <c r="P28" s="5">
        <v>-0.15450264819105985</v>
      </c>
      <c r="Q28" s="5">
        <f t="shared" si="0"/>
        <v>0.17659156796925171</v>
      </c>
    </row>
    <row r="29" spans="1:17">
      <c r="A29" s="6" t="s">
        <v>99</v>
      </c>
      <c r="B29" s="6" t="s">
        <v>421</v>
      </c>
      <c r="C29" s="31">
        <v>0.62569444444444444</v>
      </c>
      <c r="D29" s="6" t="s">
        <v>191</v>
      </c>
      <c r="E29" s="4">
        <v>1599</v>
      </c>
      <c r="F29" s="4">
        <v>1637</v>
      </c>
      <c r="G29" s="5">
        <v>4.9703720000000002</v>
      </c>
      <c r="H29" s="58">
        <v>3202367536.5951567</v>
      </c>
      <c r="I29" s="5">
        <v>5.2163933977551424E-2</v>
      </c>
      <c r="J29" s="58">
        <v>1229298.364228006</v>
      </c>
      <c r="K29" s="5">
        <v>5.5676569420879965E-2</v>
      </c>
      <c r="L29" s="5">
        <v>6.56</v>
      </c>
      <c r="M29" s="5">
        <v>5.1492993974684514E-2</v>
      </c>
      <c r="N29" s="5">
        <v>2.66</v>
      </c>
      <c r="O29" s="5">
        <v>0.10456501063876791</v>
      </c>
      <c r="P29" s="5">
        <v>-3.8715993877406873E-2</v>
      </c>
      <c r="Q29" s="5">
        <f t="shared" si="0"/>
        <v>0.10861877601241146</v>
      </c>
    </row>
    <row r="30" spans="1:17">
      <c r="A30" s="6" t="s">
        <v>100</v>
      </c>
      <c r="B30" s="6" t="s">
        <v>421</v>
      </c>
      <c r="C30" s="31">
        <v>0.62847222222222221</v>
      </c>
      <c r="D30" s="6" t="s">
        <v>191</v>
      </c>
      <c r="E30" s="4">
        <v>1055</v>
      </c>
      <c r="F30" s="4">
        <v>2531</v>
      </c>
      <c r="G30" s="5">
        <v>4.9704470000000001</v>
      </c>
      <c r="H30" s="58">
        <v>3253105074.378067</v>
      </c>
      <c r="I30" s="5">
        <v>5.6076168397774274E-2</v>
      </c>
      <c r="J30" s="58">
        <v>1247400.1293830958</v>
      </c>
      <c r="K30" s="5">
        <v>4.9927384813877818E-2</v>
      </c>
      <c r="L30" s="5">
        <v>3.17</v>
      </c>
      <c r="M30" s="5">
        <v>5.3076291280311369E-2</v>
      </c>
      <c r="N30" s="5">
        <v>0.9</v>
      </c>
      <c r="O30" s="5">
        <v>0.15125007565694998</v>
      </c>
      <c r="P30" s="5">
        <v>-1.8217973225514772E-2</v>
      </c>
      <c r="Q30" s="5">
        <f t="shared" si="0"/>
        <v>0.15353020048526822</v>
      </c>
    </row>
    <row r="31" spans="1:17">
      <c r="A31" s="6" t="s">
        <v>101</v>
      </c>
      <c r="B31" s="6" t="s">
        <v>421</v>
      </c>
      <c r="C31" s="31">
        <v>0.63124999999999998</v>
      </c>
      <c r="D31" s="6" t="s">
        <v>191</v>
      </c>
      <c r="E31" s="4">
        <v>1081</v>
      </c>
      <c r="F31" s="4">
        <v>2422</v>
      </c>
      <c r="G31" s="5">
        <v>4.9665800000000004</v>
      </c>
      <c r="H31" s="58">
        <v>3165906238.9927835</v>
      </c>
      <c r="I31" s="5">
        <v>4.397324034289983E-2</v>
      </c>
      <c r="J31" s="58">
        <v>1213277.3808191996</v>
      </c>
      <c r="K31" s="5">
        <v>4.7970572896467924E-2</v>
      </c>
      <c r="L31" s="5">
        <v>2.7</v>
      </c>
      <c r="M31" s="5">
        <v>4.685974246829764E-2</v>
      </c>
      <c r="N31" s="5">
        <v>0.59</v>
      </c>
      <c r="O31" s="5">
        <v>0.13686555257826938</v>
      </c>
      <c r="P31" s="5">
        <v>-8.1238346625291502E-2</v>
      </c>
      <c r="Q31" s="5">
        <f t="shared" si="0"/>
        <v>0.13918947695364284</v>
      </c>
    </row>
    <row r="32" spans="1:17">
      <c r="A32" s="6" t="s">
        <v>102</v>
      </c>
      <c r="B32" s="6" t="s">
        <v>421</v>
      </c>
      <c r="C32" s="31">
        <v>0.6333333333333333</v>
      </c>
      <c r="D32" s="6" t="s">
        <v>191</v>
      </c>
      <c r="E32" s="4">
        <v>1047</v>
      </c>
      <c r="F32" s="4">
        <v>2384</v>
      </c>
      <c r="G32" s="5">
        <v>4.9677439999999997</v>
      </c>
      <c r="H32" s="58">
        <v>3229603969.5606942</v>
      </c>
      <c r="I32" s="5">
        <v>4.7296727671587491E-2</v>
      </c>
      <c r="J32" s="58">
        <v>1238095.344640573</v>
      </c>
      <c r="K32" s="5">
        <v>4.9485102963770601E-2</v>
      </c>
      <c r="L32" s="5">
        <v>3.33</v>
      </c>
      <c r="M32" s="5">
        <v>4.5598074745409847E-2</v>
      </c>
      <c r="N32" s="5">
        <v>1.05</v>
      </c>
      <c r="O32" s="5">
        <v>0.11933430830957882</v>
      </c>
      <c r="P32" s="5">
        <v>4.7760934088863394E-2</v>
      </c>
      <c r="Q32" s="5">
        <f t="shared" si="0"/>
        <v>0.12216119083045303</v>
      </c>
    </row>
    <row r="33" spans="1:17">
      <c r="A33" s="6" t="s">
        <v>103</v>
      </c>
      <c r="B33" s="6" t="s">
        <v>421</v>
      </c>
      <c r="C33" s="31">
        <v>0.63611111111111118</v>
      </c>
      <c r="D33" s="6" t="s">
        <v>191</v>
      </c>
      <c r="E33" s="4">
        <v>894</v>
      </c>
      <c r="F33" s="4">
        <v>2491</v>
      </c>
      <c r="G33" s="5">
        <v>4.957605</v>
      </c>
      <c r="H33" s="58">
        <v>3215664600.3817205</v>
      </c>
      <c r="I33" s="5">
        <v>4.1548672710334515E-2</v>
      </c>
      <c r="J33" s="58">
        <v>1231780.5740523662</v>
      </c>
      <c r="K33" s="5">
        <v>4.8784723096531445E-2</v>
      </c>
      <c r="L33" s="5">
        <v>2.71</v>
      </c>
      <c r="M33" s="5">
        <v>5.2199325584819184E-2</v>
      </c>
      <c r="N33" s="5">
        <v>0.57999999999999996</v>
      </c>
      <c r="O33" s="5">
        <v>0.14972118456542216</v>
      </c>
      <c r="P33" s="5">
        <v>-9.6520354397812369E-2</v>
      </c>
      <c r="Q33" s="5">
        <f t="shared" si="0"/>
        <v>0.15192078484383309</v>
      </c>
    </row>
    <row r="34" spans="1:17">
      <c r="A34" s="29" t="s">
        <v>429</v>
      </c>
      <c r="B34" s="6" t="s">
        <v>421</v>
      </c>
      <c r="C34" s="31">
        <v>0.63958333333333328</v>
      </c>
      <c r="D34" s="31" t="s">
        <v>228</v>
      </c>
      <c r="E34" s="4">
        <v>-81</v>
      </c>
      <c r="F34" s="4">
        <v>-345</v>
      </c>
      <c r="G34" s="5">
        <v>4.9541879999999994</v>
      </c>
      <c r="H34" s="58">
        <v>3159929460.6361456</v>
      </c>
      <c r="I34" s="5">
        <v>3.4455725141864749E-2</v>
      </c>
      <c r="J34" s="58">
        <v>1218568.6630251324</v>
      </c>
      <c r="K34" s="5">
        <v>3.7172934521654745E-2</v>
      </c>
      <c r="L34" s="5">
        <v>15.5</v>
      </c>
      <c r="M34" s="5">
        <v>4.9161657717529401E-2</v>
      </c>
      <c r="N34" s="5">
        <v>7.05</v>
      </c>
      <c r="O34" s="5">
        <v>0.2099695649758325</v>
      </c>
      <c r="P34" s="78">
        <v>-0.32911291193476266</v>
      </c>
      <c r="Q34" s="78">
        <f t="shared" si="0"/>
        <v>0.21088492001919099</v>
      </c>
    </row>
    <row r="35" spans="1:17">
      <c r="A35" s="29" t="s">
        <v>430</v>
      </c>
      <c r="B35" s="6" t="s">
        <v>421</v>
      </c>
      <c r="C35" s="31">
        <v>0.64236111111111105</v>
      </c>
      <c r="D35" s="31" t="s">
        <v>228</v>
      </c>
      <c r="E35" s="4">
        <v>-99</v>
      </c>
      <c r="F35" s="4">
        <v>-293</v>
      </c>
      <c r="G35" s="5">
        <v>4.9423969999999997</v>
      </c>
      <c r="H35" s="58">
        <v>3154324139.491641</v>
      </c>
      <c r="I35" s="5">
        <v>5.2764468037637742E-2</v>
      </c>
      <c r="J35" s="58">
        <v>1216594.1116099439</v>
      </c>
      <c r="K35" s="5">
        <v>4.8020316152804096E-2</v>
      </c>
      <c r="L35" s="5">
        <v>15.57</v>
      </c>
      <c r="M35" s="5">
        <v>5.5293611767784967E-2</v>
      </c>
      <c r="N35" s="5">
        <v>6.9</v>
      </c>
      <c r="O35" s="5">
        <v>0.16344142529975458</v>
      </c>
      <c r="P35" s="78">
        <v>-0.51479788890031486</v>
      </c>
      <c r="Q35" s="78">
        <f t="shared" si="0"/>
        <v>0.16539637747436675</v>
      </c>
    </row>
    <row r="36" spans="1:17">
      <c r="A36" s="29" t="s">
        <v>431</v>
      </c>
      <c r="B36" s="6" t="s">
        <v>421</v>
      </c>
      <c r="C36" s="31">
        <v>0.64444444444444449</v>
      </c>
      <c r="D36" s="31" t="s">
        <v>228</v>
      </c>
      <c r="E36" s="4">
        <v>181</v>
      </c>
      <c r="F36" s="4">
        <v>-362</v>
      </c>
      <c r="G36" s="5">
        <v>4.9447999999999999</v>
      </c>
      <c r="H36" s="58">
        <v>3124530068.6440749</v>
      </c>
      <c r="I36" s="5">
        <v>6.5344923176064607E-2</v>
      </c>
      <c r="J36" s="58">
        <v>1204763.2435271973</v>
      </c>
      <c r="K36" s="5">
        <v>6.8450591959764481E-2</v>
      </c>
      <c r="L36" s="5">
        <v>15.85</v>
      </c>
      <c r="M36" s="5">
        <v>6.2899400354870127E-2</v>
      </c>
      <c r="N36" s="5">
        <v>7.26</v>
      </c>
      <c r="O36" s="5">
        <v>0.13602221677864776</v>
      </c>
      <c r="P36" s="78">
        <v>-0.30209171880979113</v>
      </c>
      <c r="Q36" s="78">
        <f t="shared" si="0"/>
        <v>0.14074189603843287</v>
      </c>
    </row>
    <row r="37" spans="1:17">
      <c r="A37" s="29" t="s">
        <v>432</v>
      </c>
      <c r="B37" s="6" t="s">
        <v>421</v>
      </c>
      <c r="C37" s="31">
        <v>0.64722222222222225</v>
      </c>
      <c r="D37" s="31" t="s">
        <v>228</v>
      </c>
      <c r="E37" s="4">
        <v>76</v>
      </c>
      <c r="F37" s="4">
        <v>-307</v>
      </c>
      <c r="G37" s="5">
        <v>4.9255360000000001</v>
      </c>
      <c r="H37" s="58">
        <v>3111785225.1410971</v>
      </c>
      <c r="I37" s="5">
        <v>5.261544685216539E-2</v>
      </c>
      <c r="J37" s="58">
        <v>1199695.7065241183</v>
      </c>
      <c r="K37" s="5">
        <v>5.6561746280007007E-2</v>
      </c>
      <c r="L37" s="5">
        <v>15.31</v>
      </c>
      <c r="M37" s="5">
        <v>5.3397703259460035E-2</v>
      </c>
      <c r="N37" s="5">
        <v>6.87</v>
      </c>
      <c r="O37" s="5">
        <v>0.14343426588877914</v>
      </c>
      <c r="P37" s="78">
        <v>-0.40946600454615201</v>
      </c>
      <c r="Q37" s="78">
        <f t="shared" si="0"/>
        <v>0.14651035146300179</v>
      </c>
    </row>
    <row r="38" spans="1:17">
      <c r="A38" s="29" t="s">
        <v>433</v>
      </c>
      <c r="B38" s="6" t="s">
        <v>421</v>
      </c>
      <c r="C38" s="31">
        <v>0.65</v>
      </c>
      <c r="D38" s="31" t="s">
        <v>228</v>
      </c>
      <c r="E38" s="4">
        <v>-39</v>
      </c>
      <c r="F38" s="4">
        <v>-376</v>
      </c>
      <c r="G38" s="5">
        <v>4.9135200000000001</v>
      </c>
      <c r="H38" s="58">
        <v>3145026402.984952</v>
      </c>
      <c r="I38" s="5">
        <v>4.1688153529676891E-2</v>
      </c>
      <c r="J38" s="58">
        <v>1212801.9222631338</v>
      </c>
      <c r="K38" s="5">
        <v>4.610716701332241E-2</v>
      </c>
      <c r="L38" s="5">
        <v>15.72</v>
      </c>
      <c r="M38" s="5">
        <v>6.210296998771575E-2</v>
      </c>
      <c r="N38" s="5">
        <v>7.24</v>
      </c>
      <c r="O38" s="5">
        <v>0.13507661361971518</v>
      </c>
      <c r="P38" s="78">
        <v>-0.25441831179958996</v>
      </c>
      <c r="Q38" s="78">
        <f t="shared" si="0"/>
        <v>0.13725287001011915</v>
      </c>
    </row>
    <row r="39" spans="1:17">
      <c r="A39" s="29" t="s">
        <v>434</v>
      </c>
      <c r="B39" s="6" t="s">
        <v>421</v>
      </c>
      <c r="C39" s="31">
        <v>0.65208333333333335</v>
      </c>
      <c r="D39" s="31" t="s">
        <v>228</v>
      </c>
      <c r="E39" s="4">
        <v>18</v>
      </c>
      <c r="F39" s="4">
        <v>-371</v>
      </c>
      <c r="G39" s="5">
        <v>4.9042820000000003</v>
      </c>
      <c r="H39" s="58">
        <v>3161407287.494164</v>
      </c>
      <c r="I39" s="5">
        <v>4.6460255381245825E-2</v>
      </c>
      <c r="J39" s="58">
        <v>1219196.3169594002</v>
      </c>
      <c r="K39" s="5">
        <v>5.2633530486737821E-2</v>
      </c>
      <c r="L39" s="5">
        <v>16.010000000000002</v>
      </c>
      <c r="M39" s="5">
        <v>4.4226083444901795E-2</v>
      </c>
      <c r="N39" s="5">
        <v>7.3</v>
      </c>
      <c r="O39" s="5">
        <v>0.15931322413720062</v>
      </c>
      <c r="P39" s="78">
        <v>-0.34544834449137518</v>
      </c>
      <c r="Q39" s="78">
        <f t="shared" si="0"/>
        <v>0.16171893983994318</v>
      </c>
    </row>
    <row r="40" spans="1:17">
      <c r="A40" s="29" t="s">
        <v>435</v>
      </c>
      <c r="B40" s="6" t="s">
        <v>421</v>
      </c>
      <c r="C40" s="31">
        <v>0.65486111111111112</v>
      </c>
      <c r="D40" s="31" t="s">
        <v>228</v>
      </c>
      <c r="E40" s="4">
        <v>66</v>
      </c>
      <c r="F40" s="4">
        <v>-372</v>
      </c>
      <c r="G40" s="5">
        <v>4.9033439999999997</v>
      </c>
      <c r="H40" s="58">
        <v>3131634673.0395899</v>
      </c>
      <c r="I40" s="5">
        <v>4.7549512405243174E-2</v>
      </c>
      <c r="J40" s="58">
        <v>1208148.0220437667</v>
      </c>
      <c r="K40" s="5">
        <v>4.9169408364845388E-2</v>
      </c>
      <c r="L40" s="5">
        <v>15.89</v>
      </c>
      <c r="M40" s="5">
        <v>5.3621210890175797E-2</v>
      </c>
      <c r="N40" s="5">
        <v>7.54</v>
      </c>
      <c r="O40" s="5">
        <v>0.16207426287168003</v>
      </c>
      <c r="P40" s="78">
        <v>-4.4323994151728385E-2</v>
      </c>
      <c r="Q40" s="78">
        <f t="shared" si="0"/>
        <v>0.16414037726211639</v>
      </c>
    </row>
    <row r="41" spans="1:17">
      <c r="A41" s="29" t="s">
        <v>436</v>
      </c>
      <c r="B41" s="6" t="s">
        <v>421</v>
      </c>
      <c r="C41" s="31">
        <v>0.65763888888888888</v>
      </c>
      <c r="D41" s="31" t="s">
        <v>228</v>
      </c>
      <c r="E41" s="4">
        <v>108</v>
      </c>
      <c r="F41" s="4">
        <v>-383</v>
      </c>
      <c r="G41" s="5">
        <v>4.8917779999999995</v>
      </c>
      <c r="H41" s="58">
        <v>3112646939.6865964</v>
      </c>
      <c r="I41" s="5">
        <v>4.7582305500330782E-2</v>
      </c>
      <c r="J41" s="58">
        <v>1200409.3078004387</v>
      </c>
      <c r="K41" s="5">
        <v>5.1424236572029006E-2</v>
      </c>
      <c r="L41" s="5">
        <v>15.71</v>
      </c>
      <c r="M41" s="5">
        <v>5.2075799425274523E-2</v>
      </c>
      <c r="N41" s="5">
        <v>6.96</v>
      </c>
      <c r="O41" s="5">
        <v>0.16049176290311026</v>
      </c>
      <c r="P41" s="78">
        <v>-0.5278607677916991</v>
      </c>
      <c r="Q41" s="78">
        <f t="shared" si="0"/>
        <v>0.16277234684045847</v>
      </c>
    </row>
    <row r="42" spans="1:17">
      <c r="A42" s="6" t="s">
        <v>104</v>
      </c>
      <c r="B42" s="6" t="s">
        <v>421</v>
      </c>
      <c r="C42" s="31">
        <v>0.66111111111111109</v>
      </c>
      <c r="D42" s="6" t="s">
        <v>191</v>
      </c>
      <c r="E42" s="4">
        <v>334</v>
      </c>
      <c r="F42" s="4">
        <v>-1554</v>
      </c>
      <c r="G42" s="5">
        <v>4.8770579999999999</v>
      </c>
      <c r="H42" s="58">
        <v>3142655963.556386</v>
      </c>
      <c r="I42" s="5">
        <v>3.5059305710789891E-2</v>
      </c>
      <c r="J42" s="58">
        <v>1208090.6265352084</v>
      </c>
      <c r="K42" s="5">
        <v>4.1009538395279939E-2</v>
      </c>
      <c r="L42" s="5">
        <v>8.43</v>
      </c>
      <c r="M42" s="5">
        <v>5.4285506892112194E-2</v>
      </c>
      <c r="N42" s="5">
        <v>3.57</v>
      </c>
      <c r="O42" s="5">
        <v>0.14869408294187642</v>
      </c>
      <c r="P42" s="5">
        <v>-0.1095509831608803</v>
      </c>
      <c r="Q42" s="5">
        <f t="shared" si="0"/>
        <v>0.15026238478658863</v>
      </c>
    </row>
    <row r="43" spans="1:17">
      <c r="A43" s="6" t="s">
        <v>105</v>
      </c>
      <c r="B43" s="6" t="s">
        <v>421</v>
      </c>
      <c r="C43" s="31">
        <v>0.66388888888888886</v>
      </c>
      <c r="D43" s="6" t="s">
        <v>191</v>
      </c>
      <c r="E43" s="4">
        <v>365</v>
      </c>
      <c r="F43" s="4">
        <v>-1547</v>
      </c>
      <c r="G43" s="5">
        <v>4.8826530000000004</v>
      </c>
      <c r="H43" s="58">
        <v>3152780596.9904737</v>
      </c>
      <c r="I43" s="5">
        <v>7.2929516917761353E-2</v>
      </c>
      <c r="J43" s="58">
        <v>1211595.838339227</v>
      </c>
      <c r="K43" s="5">
        <v>7.6346293277834557E-2</v>
      </c>
      <c r="L43" s="5">
        <v>8.06</v>
      </c>
      <c r="M43" s="5">
        <v>6.5262026044347485E-2</v>
      </c>
      <c r="N43" s="5">
        <v>3.5</v>
      </c>
      <c r="O43" s="5">
        <v>0.16901046503740483</v>
      </c>
      <c r="P43" s="5">
        <v>1.4303793269962561E-2</v>
      </c>
      <c r="Q43" s="5">
        <f t="shared" si="0"/>
        <v>0.17375126285438447</v>
      </c>
    </row>
    <row r="44" spans="1:17">
      <c r="A44" s="6" t="s">
        <v>106</v>
      </c>
      <c r="B44" s="6" t="s">
        <v>421</v>
      </c>
      <c r="C44" s="31">
        <v>0.66666666666666663</v>
      </c>
      <c r="D44" s="6" t="s">
        <v>191</v>
      </c>
      <c r="E44" s="4">
        <v>389</v>
      </c>
      <c r="F44" s="4">
        <v>-1633</v>
      </c>
      <c r="G44" s="5">
        <v>4.8729649999999998</v>
      </c>
      <c r="H44" s="58">
        <v>3135434892.5695658</v>
      </c>
      <c r="I44" s="5">
        <v>5.4026891782082892E-2</v>
      </c>
      <c r="J44" s="58">
        <v>1204974.0990607566</v>
      </c>
      <c r="K44" s="5">
        <v>5.7323638075533576E-2</v>
      </c>
      <c r="L44" s="5">
        <v>8.5299999999999994</v>
      </c>
      <c r="M44" s="5">
        <v>6.8594094869057834E-2</v>
      </c>
      <c r="N44" s="5">
        <v>3.59</v>
      </c>
      <c r="O44" s="5">
        <v>0.18498965127473976</v>
      </c>
      <c r="P44" s="5">
        <v>-0.14193428418371301</v>
      </c>
      <c r="Q44" s="5">
        <f t="shared" si="0"/>
        <v>0.18744934024530358</v>
      </c>
    </row>
    <row r="45" spans="1:17">
      <c r="A45" s="29" t="s">
        <v>437</v>
      </c>
      <c r="B45" s="6" t="s">
        <v>421</v>
      </c>
      <c r="C45" s="31">
        <v>0.67013888888888884</v>
      </c>
      <c r="D45" s="31" t="s">
        <v>228</v>
      </c>
      <c r="E45" s="4">
        <v>-275</v>
      </c>
      <c r="F45" s="4">
        <v>-5420</v>
      </c>
      <c r="G45" s="5">
        <v>4.8652290000000002</v>
      </c>
      <c r="H45" s="58">
        <v>3095164855.3395753</v>
      </c>
      <c r="I45" s="5">
        <v>4.8869078444060653E-2</v>
      </c>
      <c r="J45" s="58">
        <v>1193994.678755393</v>
      </c>
      <c r="K45" s="5">
        <v>5.0465939085802859E-2</v>
      </c>
      <c r="L45" s="5">
        <v>15.62</v>
      </c>
      <c r="M45" s="5">
        <v>4.77913655698535E-2</v>
      </c>
      <c r="N45" s="5">
        <v>7.06</v>
      </c>
      <c r="O45" s="5">
        <v>0.16430566227346804</v>
      </c>
      <c r="P45" s="78">
        <v>-0.3815502351949398</v>
      </c>
      <c r="Q45" s="78">
        <f t="shared" si="0"/>
        <v>0.1664522778910664</v>
      </c>
    </row>
    <row r="46" spans="1:17">
      <c r="A46" s="29" t="s">
        <v>438</v>
      </c>
      <c r="B46" s="6" t="s">
        <v>421</v>
      </c>
      <c r="C46" s="31">
        <v>0.67291666666666661</v>
      </c>
      <c r="D46" s="31" t="s">
        <v>228</v>
      </c>
      <c r="E46" s="4">
        <v>-320</v>
      </c>
      <c r="F46" s="4">
        <v>-5452</v>
      </c>
      <c r="G46" s="5">
        <v>4.8543770000000004</v>
      </c>
      <c r="H46" s="58">
        <v>3090246298.5034289</v>
      </c>
      <c r="I46" s="5">
        <v>3.344750427978354E-2</v>
      </c>
      <c r="J46" s="58">
        <v>1191427.7862357791</v>
      </c>
      <c r="K46" s="5">
        <v>3.629820386250019E-2</v>
      </c>
      <c r="L46" s="5">
        <v>15.47</v>
      </c>
      <c r="M46" s="5">
        <v>7.048040274508488E-2</v>
      </c>
      <c r="N46" s="5">
        <v>6.86</v>
      </c>
      <c r="O46" s="5">
        <v>0.1579490488771704</v>
      </c>
      <c r="P46" s="78">
        <v>-0.50261934196923086</v>
      </c>
      <c r="Q46" s="78">
        <f t="shared" si="0"/>
        <v>0.1591075629181245</v>
      </c>
    </row>
    <row r="47" spans="1:17">
      <c r="A47" s="29" t="s">
        <v>439</v>
      </c>
      <c r="B47" s="6" t="s">
        <v>421</v>
      </c>
      <c r="C47" s="31">
        <v>0.67569444444444438</v>
      </c>
      <c r="D47" s="31" t="s">
        <v>228</v>
      </c>
      <c r="E47" s="4">
        <v>-239</v>
      </c>
      <c r="F47" s="4">
        <v>-5463</v>
      </c>
      <c r="G47" s="5">
        <v>4.8521239999999999</v>
      </c>
      <c r="H47" s="58">
        <v>3094932183.2583828</v>
      </c>
      <c r="I47" s="5">
        <v>3.1819762346437255E-2</v>
      </c>
      <c r="J47" s="58">
        <v>1193288.9085611727</v>
      </c>
      <c r="K47" s="5">
        <v>3.1618902538685913E-2</v>
      </c>
      <c r="L47" s="5">
        <v>15.58</v>
      </c>
      <c r="M47" s="5">
        <v>4.8270353377783994E-2</v>
      </c>
      <c r="N47" s="5">
        <v>7.09</v>
      </c>
      <c r="O47" s="5">
        <v>0.13582998455633138</v>
      </c>
      <c r="P47" s="78">
        <v>-0.33089953781935044</v>
      </c>
      <c r="Q47" s="78">
        <f t="shared" si="0"/>
        <v>0.13685211142640882</v>
      </c>
    </row>
    <row r="48" spans="1:17">
      <c r="A48" s="29" t="s">
        <v>440</v>
      </c>
      <c r="B48" s="6" t="s">
        <v>421</v>
      </c>
      <c r="C48" s="31">
        <v>0.67847222222222225</v>
      </c>
      <c r="D48" s="31" t="s">
        <v>228</v>
      </c>
      <c r="E48" s="4">
        <v>169</v>
      </c>
      <c r="F48" s="4">
        <v>-5376</v>
      </c>
      <c r="G48" s="5">
        <v>4.8538509999999997</v>
      </c>
      <c r="H48" s="58">
        <v>3095333847.3447523</v>
      </c>
      <c r="I48" s="5">
        <v>3.9360084683988529E-2</v>
      </c>
      <c r="J48" s="58">
        <v>1193423.3016036698</v>
      </c>
      <c r="K48" s="5">
        <v>3.8243842156382102E-2</v>
      </c>
      <c r="L48" s="5">
        <v>15.95</v>
      </c>
      <c r="M48" s="5">
        <v>5.2619323125859437E-2</v>
      </c>
      <c r="N48" s="5">
        <v>7.41</v>
      </c>
      <c r="O48" s="5">
        <v>0.16181347882930636</v>
      </c>
      <c r="P48" s="78">
        <v>-0.20482832427588704</v>
      </c>
      <c r="Q48" s="78">
        <f t="shared" si="0"/>
        <v>0.16306854089379272</v>
      </c>
    </row>
    <row r="49" spans="1:17">
      <c r="A49" s="6" t="s">
        <v>441</v>
      </c>
      <c r="B49" s="6" t="s">
        <v>421</v>
      </c>
      <c r="C49" s="31">
        <v>0.68194444444444446</v>
      </c>
      <c r="D49" s="6" t="s">
        <v>191</v>
      </c>
      <c r="E49" s="4">
        <v>1350</v>
      </c>
      <c r="F49" s="4">
        <v>-80</v>
      </c>
      <c r="G49" s="5">
        <v>4.8342499999999999</v>
      </c>
      <c r="H49" s="58">
        <v>3181351735.3516989</v>
      </c>
      <c r="I49" s="5">
        <v>3.5270377799164213E-2</v>
      </c>
      <c r="J49" s="58">
        <v>1220580.4728806224</v>
      </c>
      <c r="K49" s="5">
        <v>3.5315342909485077E-2</v>
      </c>
      <c r="L49" s="5">
        <v>6.28</v>
      </c>
      <c r="M49" s="5">
        <v>6.218190038127544E-2</v>
      </c>
      <c r="N49" s="5">
        <v>2.4900000000000002</v>
      </c>
      <c r="O49" s="5">
        <v>0.11952135467302429</v>
      </c>
      <c r="P49" s="5">
        <v>-6.1757370002573531E-2</v>
      </c>
      <c r="Q49" s="5">
        <f t="shared" si="0"/>
        <v>0.12096712869417887</v>
      </c>
    </row>
    <row r="50" spans="1:17">
      <c r="A50" s="6" t="s">
        <v>442</v>
      </c>
      <c r="B50" s="6" t="s">
        <v>421</v>
      </c>
      <c r="C50" s="31">
        <v>0.68402777777777779</v>
      </c>
      <c r="D50" s="6" t="s">
        <v>191</v>
      </c>
      <c r="E50" s="4">
        <v>1397</v>
      </c>
      <c r="F50" s="4">
        <v>-38</v>
      </c>
      <c r="G50" s="5">
        <v>4.8362020000000001</v>
      </c>
      <c r="H50" s="58">
        <v>3146052869.4533863</v>
      </c>
      <c r="I50" s="5">
        <v>2.7850941282291142E-2</v>
      </c>
      <c r="J50" s="58">
        <v>1207348.9598280082</v>
      </c>
      <c r="K50" s="5">
        <v>2.9586666979666762E-2</v>
      </c>
      <c r="L50" s="5">
        <v>5.97</v>
      </c>
      <c r="M50" s="5">
        <v>6.9637214562919894E-2</v>
      </c>
      <c r="N50" s="5">
        <v>2.29</v>
      </c>
      <c r="O50" s="5">
        <v>0.14232069616780485</v>
      </c>
      <c r="P50" s="5">
        <v>-9.9038114502331354E-2</v>
      </c>
      <c r="Q50" s="5">
        <f t="shared" si="0"/>
        <v>0.14317548654832521</v>
      </c>
    </row>
    <row r="51" spans="1:17">
      <c r="A51" s="6" t="s">
        <v>443</v>
      </c>
      <c r="B51" s="6" t="s">
        <v>421</v>
      </c>
      <c r="C51" s="31">
        <v>0.68680555555555556</v>
      </c>
      <c r="D51" s="6" t="s">
        <v>191</v>
      </c>
      <c r="E51" s="4">
        <v>1375</v>
      </c>
      <c r="F51" s="4">
        <v>12</v>
      </c>
      <c r="G51" s="5">
        <v>4.8227970000000004</v>
      </c>
      <c r="H51" s="58">
        <v>3131351581.7626295</v>
      </c>
      <c r="I51" s="5">
        <v>2.5817990959868722E-2</v>
      </c>
      <c r="J51" s="58">
        <v>1201804.3591402348</v>
      </c>
      <c r="K51" s="5">
        <v>2.8773406002248078E-2</v>
      </c>
      <c r="L51" s="5">
        <v>5.68</v>
      </c>
      <c r="M51" s="5">
        <v>4.5643999816346453E-2</v>
      </c>
      <c r="N51" s="5">
        <v>2.2599999999999998</v>
      </c>
      <c r="O51" s="5">
        <v>0.16611421043207258</v>
      </c>
      <c r="P51" s="5">
        <v>2.3197040119600665E-2</v>
      </c>
      <c r="Q51" s="5">
        <f t="shared" si="0"/>
        <v>0.16680748982071728</v>
      </c>
    </row>
    <row r="52" spans="1:17">
      <c r="A52" s="6" t="s">
        <v>444</v>
      </c>
      <c r="B52" s="6" t="s">
        <v>421</v>
      </c>
      <c r="C52" s="31">
        <v>0.68958333333333333</v>
      </c>
      <c r="D52" s="6" t="s">
        <v>191</v>
      </c>
      <c r="E52" s="4">
        <v>1428</v>
      </c>
      <c r="F52" s="4">
        <v>18</v>
      </c>
      <c r="G52" s="5">
        <v>4.8224590000000003</v>
      </c>
      <c r="H52" s="58">
        <v>3116500475.1021886</v>
      </c>
      <c r="I52" s="5">
        <v>2.8500637835083876E-2</v>
      </c>
      <c r="J52" s="58">
        <v>1195975.3588435291</v>
      </c>
      <c r="K52" s="5">
        <v>2.9146025080802548E-2</v>
      </c>
      <c r="L52" s="5">
        <v>5.39</v>
      </c>
      <c r="M52" s="5">
        <v>4.7190586590013413E-2</v>
      </c>
      <c r="N52" s="5">
        <v>2.09</v>
      </c>
      <c r="O52" s="5">
        <v>0.15778647515784475</v>
      </c>
      <c r="P52" s="5">
        <v>5.4680605424612949E-3</v>
      </c>
      <c r="Q52" s="5">
        <f t="shared" si="0"/>
        <v>0.15853515755123249</v>
      </c>
    </row>
    <row r="53" spans="1:17">
      <c r="A53" s="6" t="s">
        <v>107</v>
      </c>
      <c r="B53" s="6" t="s">
        <v>421</v>
      </c>
      <c r="C53" s="31">
        <v>0.69305555555555554</v>
      </c>
      <c r="D53" s="6" t="s">
        <v>191</v>
      </c>
      <c r="E53" s="4">
        <v>1126</v>
      </c>
      <c r="F53" s="4">
        <v>-938</v>
      </c>
      <c r="G53" s="5">
        <v>4.8231719999999996</v>
      </c>
      <c r="H53" s="58">
        <v>3130467786.2285905</v>
      </c>
      <c r="I53" s="5">
        <v>2.4004159552819825E-2</v>
      </c>
      <c r="J53" s="58">
        <v>1202434.1532460079</v>
      </c>
      <c r="K53" s="5">
        <v>2.4286797217437345E-2</v>
      </c>
      <c r="L53" s="5">
        <v>8.0399999999999991</v>
      </c>
      <c r="M53" s="5">
        <v>4.5472812656268263E-2</v>
      </c>
      <c r="N53" s="5">
        <v>3.37</v>
      </c>
      <c r="O53" s="5">
        <v>0.16376400344753173</v>
      </c>
      <c r="P53" s="5">
        <v>-0.10506197566351272</v>
      </c>
      <c r="Q53" s="5">
        <f t="shared" si="0"/>
        <v>0.16426530112810386</v>
      </c>
    </row>
    <row r="54" spans="1:17">
      <c r="A54" s="6" t="s">
        <v>108</v>
      </c>
      <c r="B54" s="6" t="s">
        <v>421</v>
      </c>
      <c r="C54" s="31">
        <v>0.6958333333333333</v>
      </c>
      <c r="D54" s="6" t="s">
        <v>191</v>
      </c>
      <c r="E54" s="4">
        <v>1162</v>
      </c>
      <c r="F54" s="4">
        <v>-973</v>
      </c>
      <c r="G54" s="5">
        <v>4.8223460000000005</v>
      </c>
      <c r="H54" s="58">
        <v>3105257161.3463416</v>
      </c>
      <c r="I54" s="5">
        <v>3.5476685986861607E-2</v>
      </c>
      <c r="J54" s="58">
        <v>1193247.5643389057</v>
      </c>
      <c r="K54" s="5">
        <v>3.821430648353516E-2</v>
      </c>
      <c r="L54" s="5">
        <v>8.01</v>
      </c>
      <c r="M54" s="5">
        <v>5.0571176654579768E-2</v>
      </c>
      <c r="N54" s="5">
        <v>3.58</v>
      </c>
      <c r="O54" s="5">
        <v>0.1126082945982925</v>
      </c>
      <c r="P54" s="5">
        <v>0.12038742435907679</v>
      </c>
      <c r="Q54" s="5">
        <f t="shared" si="0"/>
        <v>0.11440168507825926</v>
      </c>
    </row>
    <row r="55" spans="1:17">
      <c r="A55" s="6" t="s">
        <v>109</v>
      </c>
      <c r="B55" s="6" t="s">
        <v>421</v>
      </c>
      <c r="C55" s="31">
        <v>0.69791666666666663</v>
      </c>
      <c r="D55" s="6" t="s">
        <v>191</v>
      </c>
      <c r="E55" s="4">
        <v>1162</v>
      </c>
      <c r="F55" s="4">
        <v>-1008</v>
      </c>
      <c r="G55" s="5">
        <v>4.8112680000000001</v>
      </c>
      <c r="H55" s="58">
        <v>3100451265.164361</v>
      </c>
      <c r="I55" s="5">
        <v>3.8591927431808171E-2</v>
      </c>
      <c r="J55" s="58">
        <v>1191474.6268075937</v>
      </c>
      <c r="K55" s="5">
        <v>3.6101813496310524E-2</v>
      </c>
      <c r="L55" s="5">
        <v>8.01</v>
      </c>
      <c r="M55" s="5">
        <v>6.2269026593575784E-2</v>
      </c>
      <c r="N55" s="5">
        <v>3.55</v>
      </c>
      <c r="O55" s="5">
        <v>0.10359931671211445</v>
      </c>
      <c r="P55" s="5">
        <v>9.0427896623753057E-2</v>
      </c>
      <c r="Q55" s="5">
        <f t="shared" si="0"/>
        <v>0.10533835494822859</v>
      </c>
    </row>
    <row r="56" spans="1:17">
      <c r="A56" s="6" t="s">
        <v>110</v>
      </c>
      <c r="B56" s="6" t="s">
        <v>421</v>
      </c>
      <c r="C56" s="31">
        <v>0.7006944444444444</v>
      </c>
      <c r="D56" s="6" t="s">
        <v>191</v>
      </c>
      <c r="E56" s="4">
        <v>1126</v>
      </c>
      <c r="F56" s="4">
        <v>-1008</v>
      </c>
      <c r="G56" s="5">
        <v>4.8149480000000002</v>
      </c>
      <c r="H56" s="58">
        <v>3131543310.0697088</v>
      </c>
      <c r="I56" s="5">
        <v>5.0496283216043387E-2</v>
      </c>
      <c r="J56" s="58">
        <v>1203770.349869401</v>
      </c>
      <c r="K56" s="5">
        <v>5.4096810104845815E-2</v>
      </c>
      <c r="L56" s="5">
        <v>8.27</v>
      </c>
      <c r="M56" s="5">
        <v>5.9807071461913115E-2</v>
      </c>
      <c r="N56" s="5">
        <v>3.66</v>
      </c>
      <c r="O56" s="5">
        <v>0.11453140227168347</v>
      </c>
      <c r="P56" s="5">
        <v>6.4103555912928378E-2</v>
      </c>
      <c r="Q56" s="5">
        <f t="shared" si="0"/>
        <v>0.11803937346000135</v>
      </c>
    </row>
    <row r="57" spans="1:17">
      <c r="A57" s="29" t="s">
        <v>445</v>
      </c>
      <c r="B57" s="6" t="s">
        <v>421</v>
      </c>
      <c r="C57" s="31">
        <v>0.71736111111111101</v>
      </c>
      <c r="D57" s="31" t="s">
        <v>228</v>
      </c>
      <c r="E57" s="4">
        <v>776</v>
      </c>
      <c r="F57" s="4">
        <v>-283</v>
      </c>
      <c r="G57" s="5">
        <v>4.7566690000000005</v>
      </c>
      <c r="H57" s="58">
        <v>3044473595.9911203</v>
      </c>
      <c r="I57" s="5">
        <v>4.6657944292917364E-2</v>
      </c>
      <c r="J57" s="58">
        <v>1173752.4016129111</v>
      </c>
      <c r="K57" s="5">
        <v>4.9903606572134808E-2</v>
      </c>
      <c r="L57" s="5">
        <v>15.49</v>
      </c>
      <c r="M57" s="5">
        <v>5.5754082840478641E-2</v>
      </c>
      <c r="N57" s="5">
        <v>6.85</v>
      </c>
      <c r="O57" s="5">
        <v>0.12920739170317608</v>
      </c>
      <c r="P57" s="78">
        <v>-0.52297224241232954</v>
      </c>
      <c r="Q57" s="78">
        <f t="shared" si="0"/>
        <v>0.13186669544116855</v>
      </c>
    </row>
    <row r="58" spans="1:17">
      <c r="A58" s="29" t="s">
        <v>446</v>
      </c>
      <c r="B58" s="6" t="s">
        <v>421</v>
      </c>
      <c r="C58" s="31">
        <v>0.72013888888888899</v>
      </c>
      <c r="D58" s="31" t="s">
        <v>228</v>
      </c>
      <c r="E58" s="4">
        <v>820</v>
      </c>
      <c r="F58" s="4">
        <v>-296</v>
      </c>
      <c r="G58" s="5">
        <v>4.7594099999999999</v>
      </c>
      <c r="H58" s="58">
        <v>3037977501.2491913</v>
      </c>
      <c r="I58" s="5">
        <v>3.3054764450698132E-2</v>
      </c>
      <c r="J58" s="58">
        <v>1171052.3320573373</v>
      </c>
      <c r="K58" s="5">
        <v>3.9603192176318601E-2</v>
      </c>
      <c r="L58" s="5">
        <v>15.38</v>
      </c>
      <c r="M58" s="5">
        <v>4.7832403940736401E-2</v>
      </c>
      <c r="N58" s="5">
        <v>6.91</v>
      </c>
      <c r="O58" s="5">
        <v>0.15383878058946221</v>
      </c>
      <c r="P58" s="78">
        <v>-0.4060532994861461</v>
      </c>
      <c r="Q58" s="78">
        <f t="shared" si="0"/>
        <v>0.15525340194599918</v>
      </c>
    </row>
    <row r="59" spans="1:17">
      <c r="A59" s="29" t="s">
        <v>447</v>
      </c>
      <c r="B59" s="6" t="s">
        <v>421</v>
      </c>
      <c r="C59" s="31">
        <v>0.72291666666666676</v>
      </c>
      <c r="D59" s="31" t="s">
        <v>228</v>
      </c>
      <c r="E59" s="4">
        <v>882</v>
      </c>
      <c r="F59" s="4">
        <v>-309</v>
      </c>
      <c r="G59" s="5">
        <v>4.7496850000000004</v>
      </c>
      <c r="H59" s="58">
        <v>3035836796.2548842</v>
      </c>
      <c r="I59" s="5">
        <v>4.2417392048454072E-2</v>
      </c>
      <c r="J59" s="58">
        <v>1170620.9902184433</v>
      </c>
      <c r="K59" s="5">
        <v>4.6279266731705099E-2</v>
      </c>
      <c r="L59" s="5">
        <v>15.57</v>
      </c>
      <c r="M59" s="5">
        <v>6.734428835198987E-2</v>
      </c>
      <c r="N59" s="5">
        <v>6.98</v>
      </c>
      <c r="O59" s="5">
        <v>0.14548013479055322</v>
      </c>
      <c r="P59" s="78">
        <v>-0.43517359227864283</v>
      </c>
      <c r="Q59" s="78">
        <f t="shared" si="0"/>
        <v>0.14751800220277117</v>
      </c>
    </row>
    <row r="60" spans="1:17">
      <c r="A60" s="29" t="s">
        <v>448</v>
      </c>
      <c r="B60" s="6" t="s">
        <v>421</v>
      </c>
      <c r="C60" s="31">
        <v>0.72569444444444453</v>
      </c>
      <c r="D60" s="31" t="s">
        <v>228</v>
      </c>
      <c r="E60" s="4">
        <v>939</v>
      </c>
      <c r="F60" s="4">
        <v>-323</v>
      </c>
      <c r="G60" s="5">
        <v>4.7408229999999998</v>
      </c>
      <c r="H60" s="58">
        <v>3040174276.4930902</v>
      </c>
      <c r="I60" s="5">
        <v>5.3395391643141991E-2</v>
      </c>
      <c r="J60" s="58">
        <v>1172001.4494797927</v>
      </c>
      <c r="K60" s="5">
        <v>5.5712374016620117E-2</v>
      </c>
      <c r="L60" s="5">
        <v>15.64</v>
      </c>
      <c r="M60" s="5">
        <v>5.861374600641809E-2</v>
      </c>
      <c r="N60" s="5">
        <v>7.21</v>
      </c>
      <c r="O60" s="5">
        <v>0.1810104646361172</v>
      </c>
      <c r="P60" s="78">
        <v>-0.24268107249232962</v>
      </c>
      <c r="Q60" s="78">
        <f t="shared" si="0"/>
        <v>0.18338510631112284</v>
      </c>
    </row>
    <row r="61" spans="1:17">
      <c r="A61" s="6" t="s">
        <v>111</v>
      </c>
      <c r="B61" s="6" t="s">
        <v>421</v>
      </c>
      <c r="C61" s="31">
        <v>0.7284722222222223</v>
      </c>
      <c r="D61" s="6" t="s">
        <v>191</v>
      </c>
      <c r="E61" s="4">
        <v>726</v>
      </c>
      <c r="F61" s="4">
        <v>-1260</v>
      </c>
      <c r="G61" s="5">
        <v>4.7339130000000003</v>
      </c>
      <c r="H61" s="58">
        <v>3244411048.3785086</v>
      </c>
      <c r="I61" s="5">
        <v>4.6945335760366858E-2</v>
      </c>
      <c r="J61" s="58">
        <v>1245408.797077693</v>
      </c>
      <c r="K61" s="5">
        <v>4.8505995155471632E-2</v>
      </c>
      <c r="L61" s="5">
        <v>7.03</v>
      </c>
      <c r="M61" s="5">
        <v>5.123675385385959E-2</v>
      </c>
      <c r="N61" s="5">
        <v>2.75</v>
      </c>
      <c r="O61" s="5">
        <v>0.11880170051434932</v>
      </c>
      <c r="P61" s="5">
        <v>-0.19524546155116074</v>
      </c>
      <c r="Q61" s="5">
        <f t="shared" si="0"/>
        <v>0.12153096659042585</v>
      </c>
    </row>
    <row r="62" spans="1:17">
      <c r="A62" s="6" t="s">
        <v>112</v>
      </c>
      <c r="B62" s="6" t="s">
        <v>421</v>
      </c>
      <c r="C62" s="31">
        <v>0.7319444444444444</v>
      </c>
      <c r="D62" s="6" t="s">
        <v>191</v>
      </c>
      <c r="E62" s="4">
        <v>761</v>
      </c>
      <c r="F62" s="4">
        <v>-1216</v>
      </c>
      <c r="G62" s="5">
        <v>4.7213340000000006</v>
      </c>
      <c r="H62" s="58">
        <v>3230048979.5542231</v>
      </c>
      <c r="I62" s="5">
        <v>4.7456822984457185E-2</v>
      </c>
      <c r="J62" s="58">
        <v>1240587.0393159236</v>
      </c>
      <c r="K62" s="5">
        <v>5.0823369562858864E-2</v>
      </c>
      <c r="L62" s="5">
        <v>6.93</v>
      </c>
      <c r="M62" s="5">
        <v>4.6489834748333382E-2</v>
      </c>
      <c r="N62" s="5">
        <v>2.92</v>
      </c>
      <c r="O62" s="5">
        <v>0.13206819785461207</v>
      </c>
      <c r="P62" s="5">
        <v>2.7082788882301756E-2</v>
      </c>
      <c r="Q62" s="5">
        <f t="shared" si="0"/>
        <v>0.13476688060757588</v>
      </c>
    </row>
    <row r="63" spans="1:17">
      <c r="A63" s="6" t="s">
        <v>113</v>
      </c>
      <c r="B63" s="6" t="s">
        <v>421</v>
      </c>
      <c r="C63" s="31">
        <v>0.73472222222222217</v>
      </c>
      <c r="D63" s="6" t="s">
        <v>191</v>
      </c>
      <c r="E63" s="4">
        <v>763</v>
      </c>
      <c r="F63" s="4">
        <v>-1295</v>
      </c>
      <c r="G63" s="5">
        <v>4.716189</v>
      </c>
      <c r="H63" s="58">
        <v>3252127077.5481458</v>
      </c>
      <c r="I63" s="5">
        <v>4.2033876382133732E-2</v>
      </c>
      <c r="J63" s="58">
        <v>1249016.4452724101</v>
      </c>
      <c r="K63" s="5">
        <v>4.557820703600865E-2</v>
      </c>
      <c r="L63" s="5">
        <v>6.99</v>
      </c>
      <c r="M63" s="5">
        <v>5.1607919913300375E-2</v>
      </c>
      <c r="N63" s="5">
        <v>2.67</v>
      </c>
      <c r="O63" s="5">
        <v>0.17180293622158266</v>
      </c>
      <c r="P63" s="5">
        <v>-0.25423267924091331</v>
      </c>
      <c r="Q63" s="5">
        <f t="shared" si="0"/>
        <v>0.17348022145678391</v>
      </c>
    </row>
    <row r="64" spans="1:17">
      <c r="A64" s="6" t="s">
        <v>114</v>
      </c>
      <c r="B64" s="6" t="s">
        <v>421</v>
      </c>
      <c r="C64" s="31">
        <v>0.7368055555555556</v>
      </c>
      <c r="D64" s="6" t="s">
        <v>191</v>
      </c>
      <c r="E64" s="4">
        <v>792</v>
      </c>
      <c r="F64" s="4">
        <v>-1249</v>
      </c>
      <c r="G64" s="5">
        <v>4.7140490000000002</v>
      </c>
      <c r="H64" s="58">
        <v>3232145473.4229479</v>
      </c>
      <c r="I64" s="5">
        <v>5.6859692429228399E-2</v>
      </c>
      <c r="J64" s="58">
        <v>1241098.1998239227</v>
      </c>
      <c r="K64" s="5">
        <v>5.98670878590844E-2</v>
      </c>
      <c r="L64" s="5">
        <v>7.01</v>
      </c>
      <c r="M64" s="5">
        <v>6.344976468741606E-2</v>
      </c>
      <c r="N64" s="5">
        <v>2.86</v>
      </c>
      <c r="O64" s="5">
        <v>0.14042816958666055</v>
      </c>
      <c r="P64" s="5">
        <v>-7.4824220489183801E-2</v>
      </c>
      <c r="Q64" s="5">
        <f t="shared" si="0"/>
        <v>0.1439418343809809</v>
      </c>
    </row>
    <row r="65" spans="1:17">
      <c r="A65" s="6" t="s">
        <v>115</v>
      </c>
      <c r="B65" s="6" t="s">
        <v>421</v>
      </c>
      <c r="C65" s="31">
        <v>0.7402777777777777</v>
      </c>
      <c r="D65" s="6" t="s">
        <v>191</v>
      </c>
      <c r="E65" s="4">
        <v>668</v>
      </c>
      <c r="F65" s="4">
        <v>-1291</v>
      </c>
      <c r="G65" s="5">
        <v>4.704548</v>
      </c>
      <c r="H65" s="58">
        <v>3254577518.4511671</v>
      </c>
      <c r="I65" s="5">
        <v>5.3593466339951795E-2</v>
      </c>
      <c r="J65" s="58">
        <v>1250133.0797554371</v>
      </c>
      <c r="K65" s="5">
        <v>5.376052309238618E-2</v>
      </c>
      <c r="L65" s="5">
        <v>6.96</v>
      </c>
      <c r="M65" s="5">
        <v>6.2691368248884119E-2</v>
      </c>
      <c r="N65" s="5">
        <v>2.75</v>
      </c>
      <c r="O65" s="5">
        <v>0.10792830917085751</v>
      </c>
      <c r="P65" s="5">
        <v>-0.15854220084484005</v>
      </c>
      <c r="Q65" s="5">
        <f t="shared" si="0"/>
        <v>0.11159865465521379</v>
      </c>
    </row>
    <row r="66" spans="1:17">
      <c r="A66" s="6" t="s">
        <v>116</v>
      </c>
      <c r="B66" s="6" t="s">
        <v>421</v>
      </c>
      <c r="C66" s="31">
        <v>0.74305555555555547</v>
      </c>
      <c r="D66" s="6" t="s">
        <v>191</v>
      </c>
      <c r="E66" s="4">
        <v>684</v>
      </c>
      <c r="F66" s="4">
        <v>-1219</v>
      </c>
      <c r="G66" s="5">
        <v>4.7092049999999999</v>
      </c>
      <c r="H66" s="58">
        <v>3233731837.5805836</v>
      </c>
      <c r="I66" s="5">
        <v>3.9416931636603487E-2</v>
      </c>
      <c r="J66" s="58">
        <v>1242188.5685657447</v>
      </c>
      <c r="K66" s="5">
        <v>3.8969242764901574E-2</v>
      </c>
      <c r="L66" s="5">
        <v>6.92</v>
      </c>
      <c r="M66" s="5">
        <v>5.878648949456982E-2</v>
      </c>
      <c r="N66" s="5">
        <v>3</v>
      </c>
      <c r="O66" s="5">
        <v>0.10925888042459492</v>
      </c>
      <c r="P66" s="5">
        <v>0.11226674239987933</v>
      </c>
      <c r="Q66" s="5">
        <f t="shared" si="0"/>
        <v>0.11117942641790959</v>
      </c>
    </row>
    <row r="67" spans="1:17">
      <c r="A67" s="29" t="s">
        <v>117</v>
      </c>
      <c r="B67" s="6" t="s">
        <v>421</v>
      </c>
      <c r="C67" s="31">
        <v>0.75069444444444444</v>
      </c>
      <c r="D67" s="31" t="s">
        <v>228</v>
      </c>
      <c r="E67" s="4">
        <v>-716</v>
      </c>
      <c r="F67" s="4">
        <v>-4161</v>
      </c>
      <c r="G67" s="5">
        <v>4.6789759999999996</v>
      </c>
      <c r="H67" s="58">
        <v>3012267440.5507913</v>
      </c>
      <c r="I67" s="5">
        <v>3.6523172330261505E-2</v>
      </c>
      <c r="J67" s="58">
        <v>1161847.5516924381</v>
      </c>
      <c r="K67" s="5">
        <v>3.9350985554142362E-2</v>
      </c>
      <c r="L67" s="5">
        <v>15.79</v>
      </c>
      <c r="M67" s="5">
        <v>5.7895703968095111E-2</v>
      </c>
      <c r="N67" s="5">
        <v>7</v>
      </c>
      <c r="O67" s="5">
        <v>0.10528093144756882</v>
      </c>
      <c r="P67" s="78">
        <v>-0.5296352366535757</v>
      </c>
      <c r="Q67" s="78">
        <f t="shared" si="0"/>
        <v>0.10731156306909713</v>
      </c>
    </row>
    <row r="68" spans="1:17">
      <c r="A68" s="29" t="s">
        <v>118</v>
      </c>
      <c r="B68" s="6" t="s">
        <v>421</v>
      </c>
      <c r="C68" s="31">
        <v>0.75347222222222221</v>
      </c>
      <c r="D68" s="31" t="s">
        <v>228</v>
      </c>
      <c r="E68" s="4">
        <v>-716</v>
      </c>
      <c r="F68" s="4">
        <v>-4111</v>
      </c>
      <c r="G68" s="5">
        <v>4.6826180000000006</v>
      </c>
      <c r="H68" s="58">
        <v>3011135586.3825879</v>
      </c>
      <c r="I68" s="5">
        <v>5.0931209291474551E-2</v>
      </c>
      <c r="J68" s="58">
        <v>1160888.754857946</v>
      </c>
      <c r="K68" s="5">
        <v>5.148310836093456E-2</v>
      </c>
      <c r="L68" s="5">
        <v>15.71</v>
      </c>
      <c r="M68" s="5">
        <v>4.5024306483737488E-2</v>
      </c>
      <c r="N68" s="5">
        <v>7.02</v>
      </c>
      <c r="O68" s="5">
        <v>9.3205021399115059E-2</v>
      </c>
      <c r="P68" s="78">
        <v>-0.46814551052358766</v>
      </c>
      <c r="Q68" s="78">
        <f t="shared" si="0"/>
        <v>9.7088083297218256E-2</v>
      </c>
    </row>
    <row r="69" spans="1:17">
      <c r="A69" s="29" t="s">
        <v>119</v>
      </c>
      <c r="B69" s="6" t="s">
        <v>421</v>
      </c>
      <c r="C69" s="31">
        <v>0.75624999999999998</v>
      </c>
      <c r="D69" s="31" t="s">
        <v>228</v>
      </c>
      <c r="E69" s="4">
        <v>-716</v>
      </c>
      <c r="F69" s="4">
        <v>-4061</v>
      </c>
      <c r="G69" s="5">
        <v>4.6843460000000006</v>
      </c>
      <c r="H69" s="58">
        <v>3007128316.4999714</v>
      </c>
      <c r="I69" s="5">
        <v>3.9593642611581534E-2</v>
      </c>
      <c r="J69" s="58">
        <v>1159850.4311959185</v>
      </c>
      <c r="K69" s="5">
        <v>4.6902854609367294E-2</v>
      </c>
      <c r="L69" s="5">
        <v>15.73</v>
      </c>
      <c r="M69" s="5">
        <v>4.4815407902033796E-2</v>
      </c>
      <c r="N69" s="5">
        <v>6.99</v>
      </c>
      <c r="O69" s="5">
        <v>0.1193064761135617</v>
      </c>
      <c r="P69" s="78">
        <v>-0.50839926038525007</v>
      </c>
      <c r="Q69" s="78">
        <f t="shared" si="0"/>
        <v>0.12184960388531846</v>
      </c>
    </row>
    <row r="70" spans="1:17">
      <c r="A70" s="29" t="s">
        <v>120</v>
      </c>
      <c r="B70" s="6" t="s">
        <v>421</v>
      </c>
      <c r="C70" s="31">
        <v>0.7583333333333333</v>
      </c>
      <c r="D70" s="31" t="s">
        <v>228</v>
      </c>
      <c r="E70" s="4">
        <v>-716</v>
      </c>
      <c r="F70" s="4">
        <v>-4011</v>
      </c>
      <c r="G70" s="5">
        <v>4.6831440000000004</v>
      </c>
      <c r="H70" s="58">
        <v>3008549629.7479506</v>
      </c>
      <c r="I70" s="5">
        <v>3.2704455082742383E-2</v>
      </c>
      <c r="J70" s="58">
        <v>1160765.2572340232</v>
      </c>
      <c r="K70" s="5">
        <v>3.6121647858463189E-2</v>
      </c>
      <c r="L70" s="5">
        <v>15.69</v>
      </c>
      <c r="M70" s="5">
        <v>3.9934738342852757E-2</v>
      </c>
      <c r="N70" s="5">
        <v>7.01</v>
      </c>
      <c r="O70" s="5">
        <v>0.14766450540199449</v>
      </c>
      <c r="P70" s="78">
        <v>-0.4677010356180844</v>
      </c>
      <c r="Q70" s="78">
        <f t="shared" si="0"/>
        <v>0.14889108809942514</v>
      </c>
    </row>
    <row r="71" spans="1:17">
      <c r="A71" s="29" t="s">
        <v>121</v>
      </c>
      <c r="B71" s="6" t="s">
        <v>421</v>
      </c>
      <c r="C71" s="31">
        <v>0.76111111111111107</v>
      </c>
      <c r="D71" s="31" t="s">
        <v>228</v>
      </c>
      <c r="E71" s="4">
        <v>-716</v>
      </c>
      <c r="F71" s="4">
        <v>-3961</v>
      </c>
      <c r="G71" s="5">
        <v>4.6752209999999996</v>
      </c>
      <c r="H71" s="58">
        <v>2999069899.409399</v>
      </c>
      <c r="I71" s="5">
        <v>5.4158561868915683E-2</v>
      </c>
      <c r="J71" s="58">
        <v>1156741.8320840891</v>
      </c>
      <c r="K71" s="5">
        <v>5.6170397812037053E-2</v>
      </c>
      <c r="L71" s="5">
        <v>15.62</v>
      </c>
      <c r="M71" s="5">
        <v>5.6767381928746898E-2</v>
      </c>
      <c r="N71" s="5">
        <v>7.2</v>
      </c>
      <c r="O71" s="5">
        <v>0.12150919331328708</v>
      </c>
      <c r="P71" s="78">
        <v>-0.24223400360324909</v>
      </c>
      <c r="Q71" s="78">
        <f t="shared" ref="Q71:Q97" si="1">SQRT(O71^2+(0.528*K71)^2)</f>
        <v>0.12507629370436824</v>
      </c>
    </row>
    <row r="72" spans="1:17">
      <c r="A72" s="29" t="s">
        <v>122</v>
      </c>
      <c r="B72" s="6" t="s">
        <v>421</v>
      </c>
      <c r="C72" s="31">
        <v>0.76527777777777783</v>
      </c>
      <c r="D72" s="31" t="s">
        <v>228</v>
      </c>
      <c r="E72" s="4">
        <v>-600</v>
      </c>
      <c r="F72" s="4">
        <v>1310</v>
      </c>
      <c r="G72" s="5">
        <v>4.6570459999999994</v>
      </c>
      <c r="H72" s="58">
        <v>2979786159.9865656</v>
      </c>
      <c r="I72" s="5">
        <v>4.0752287192352743E-2</v>
      </c>
      <c r="J72" s="58">
        <v>1149164.749429693</v>
      </c>
      <c r="K72" s="5">
        <v>3.9119004809675353E-2</v>
      </c>
      <c r="L72" s="5">
        <v>15.32</v>
      </c>
      <c r="M72" s="5">
        <v>3.6538371435017092E-2</v>
      </c>
      <c r="N72" s="5">
        <v>7.07</v>
      </c>
      <c r="O72" s="5">
        <v>0.16268099001326397</v>
      </c>
      <c r="P72" s="78">
        <v>-0.21561154946830818</v>
      </c>
      <c r="Q72" s="78">
        <f t="shared" si="1"/>
        <v>0.16398697113353294</v>
      </c>
    </row>
    <row r="73" spans="1:17">
      <c r="A73" s="29" t="s">
        <v>123</v>
      </c>
      <c r="B73" s="6" t="s">
        <v>421</v>
      </c>
      <c r="C73" s="31">
        <v>0.76736111111111116</v>
      </c>
      <c r="D73" s="31" t="s">
        <v>228</v>
      </c>
      <c r="E73" s="4">
        <v>-600</v>
      </c>
      <c r="F73" s="4">
        <v>1260</v>
      </c>
      <c r="G73" s="5">
        <v>4.6536289999999996</v>
      </c>
      <c r="H73" s="58">
        <v>2976043009.0351334</v>
      </c>
      <c r="I73" s="5">
        <v>2.7549372692580225E-2</v>
      </c>
      <c r="J73" s="58">
        <v>1147477.3214780802</v>
      </c>
      <c r="K73" s="5">
        <v>3.5706974184560633E-2</v>
      </c>
      <c r="L73" s="5">
        <v>15.43</v>
      </c>
      <c r="M73" s="5">
        <v>5.6699070346385438E-2</v>
      </c>
      <c r="N73" s="5">
        <v>7.04</v>
      </c>
      <c r="O73" s="5">
        <v>0.17311070759692473</v>
      </c>
      <c r="P73" s="78">
        <v>-0.30266779267380173</v>
      </c>
      <c r="Q73" s="78">
        <f t="shared" si="1"/>
        <v>0.17413432556739097</v>
      </c>
    </row>
    <row r="74" spans="1:17">
      <c r="A74" s="29" t="s">
        <v>124</v>
      </c>
      <c r="B74" s="6" t="s">
        <v>421</v>
      </c>
      <c r="C74" s="31">
        <v>0.77013888888888893</v>
      </c>
      <c r="D74" s="31" t="s">
        <v>228</v>
      </c>
      <c r="E74" s="4">
        <v>-600</v>
      </c>
      <c r="F74" s="4">
        <v>1210</v>
      </c>
      <c r="G74" s="5">
        <v>4.6430770000000008</v>
      </c>
      <c r="H74" s="58">
        <v>2963830107.9628768</v>
      </c>
      <c r="I74" s="5">
        <v>3.0823488860227972E-2</v>
      </c>
      <c r="J74" s="58">
        <v>1142885.6807934199</v>
      </c>
      <c r="K74" s="5">
        <v>3.0534008512486808E-2</v>
      </c>
      <c r="L74" s="5">
        <v>15.42</v>
      </c>
      <c r="M74" s="5">
        <v>4.7924144132436418E-2</v>
      </c>
      <c r="N74" s="5">
        <v>7.02</v>
      </c>
      <c r="O74" s="5">
        <v>0.18254967795101798</v>
      </c>
      <c r="P74" s="78">
        <v>-0.31737229458912708</v>
      </c>
      <c r="Q74" s="78">
        <f t="shared" si="1"/>
        <v>0.18326020408488564</v>
      </c>
    </row>
    <row r="75" spans="1:17">
      <c r="A75" s="29" t="s">
        <v>125</v>
      </c>
      <c r="B75" s="6" t="s">
        <v>421</v>
      </c>
      <c r="C75" s="31">
        <v>0.7729166666666667</v>
      </c>
      <c r="D75" s="31" t="s">
        <v>228</v>
      </c>
      <c r="E75" s="4">
        <v>-600</v>
      </c>
      <c r="F75" s="4">
        <v>1160</v>
      </c>
      <c r="G75" s="5">
        <v>4.6307229999999997</v>
      </c>
      <c r="H75" s="58">
        <v>2961781027.0398679</v>
      </c>
      <c r="I75" s="5">
        <v>2.8923412714952104E-2</v>
      </c>
      <c r="J75" s="58">
        <v>1142534.5953859848</v>
      </c>
      <c r="K75" s="5">
        <v>2.8127457145199253E-2</v>
      </c>
      <c r="L75" s="5">
        <v>15.34</v>
      </c>
      <c r="M75" s="5">
        <v>5.0463705150217829E-2</v>
      </c>
      <c r="N75" s="5">
        <v>7.07</v>
      </c>
      <c r="O75" s="5">
        <v>0.12333770617730705</v>
      </c>
      <c r="P75" s="78">
        <v>-0.22601210889264678</v>
      </c>
      <c r="Q75" s="78">
        <f t="shared" si="1"/>
        <v>0.12422862310567183</v>
      </c>
    </row>
    <row r="76" spans="1:17">
      <c r="A76" s="29" t="s">
        <v>126</v>
      </c>
      <c r="B76" s="6" t="s">
        <v>421</v>
      </c>
      <c r="C76" s="31">
        <v>0.77500000000000002</v>
      </c>
      <c r="D76" s="31" t="s">
        <v>228</v>
      </c>
      <c r="E76" s="4">
        <v>-600</v>
      </c>
      <c r="F76" s="4">
        <v>1110</v>
      </c>
      <c r="G76" s="5">
        <v>4.6316989999999993</v>
      </c>
      <c r="H76" s="58">
        <v>2961313368.8021693</v>
      </c>
      <c r="I76" s="5">
        <v>4.4410289834546382E-2</v>
      </c>
      <c r="J76" s="58">
        <v>1141777.5583561533</v>
      </c>
      <c r="K76" s="5">
        <v>4.5079475153366605E-2</v>
      </c>
      <c r="L76" s="5">
        <v>15.44</v>
      </c>
      <c r="M76" s="5">
        <v>5.6991333412450558E-2</v>
      </c>
      <c r="N76" s="5">
        <v>6.89</v>
      </c>
      <c r="O76" s="5">
        <v>0.15341099428850033</v>
      </c>
      <c r="P76" s="78">
        <v>-0.45715938444678628</v>
      </c>
      <c r="Q76" s="78">
        <f t="shared" si="1"/>
        <v>0.1552464705092316</v>
      </c>
    </row>
    <row r="77" spans="1:17">
      <c r="A77" s="29" t="s">
        <v>127</v>
      </c>
      <c r="B77" s="6" t="s">
        <v>421</v>
      </c>
      <c r="C77" s="31">
        <v>0.78263888888888899</v>
      </c>
      <c r="D77" s="31" t="s">
        <v>228</v>
      </c>
      <c r="E77" s="4">
        <v>-635</v>
      </c>
      <c r="F77" s="4">
        <v>-1434</v>
      </c>
      <c r="G77" s="5">
        <v>4.6021089999999996</v>
      </c>
      <c r="H77" s="58">
        <v>2962852950.753201</v>
      </c>
      <c r="I77" s="5">
        <v>2.7056833560474582E-2</v>
      </c>
      <c r="J77" s="58">
        <v>1142038.6592798322</v>
      </c>
      <c r="K77" s="5">
        <v>2.3777825411863244E-2</v>
      </c>
      <c r="L77" s="5">
        <v>15.55</v>
      </c>
      <c r="M77" s="5">
        <v>6.961640959601112E-2</v>
      </c>
      <c r="N77" s="5">
        <v>6.99</v>
      </c>
      <c r="O77" s="5">
        <v>0.15398347679574864</v>
      </c>
      <c r="P77" s="78">
        <v>-0.41482279603887839</v>
      </c>
      <c r="Q77" s="78">
        <f t="shared" si="1"/>
        <v>0.15449443812881533</v>
      </c>
    </row>
    <row r="78" spans="1:17">
      <c r="A78" s="29" t="s">
        <v>128</v>
      </c>
      <c r="B78" s="6" t="s">
        <v>421</v>
      </c>
      <c r="C78" s="31">
        <v>0.78472222222222221</v>
      </c>
      <c r="D78" s="31" t="s">
        <v>228</v>
      </c>
      <c r="E78" s="4">
        <v>-635</v>
      </c>
      <c r="F78" s="4">
        <v>-1384</v>
      </c>
      <c r="G78" s="5">
        <v>4.605226</v>
      </c>
      <c r="H78" s="58">
        <v>2961979777.439199</v>
      </c>
      <c r="I78" s="5">
        <v>3.9404052427374082E-2</v>
      </c>
      <c r="J78" s="58">
        <v>1141637.3284822782</v>
      </c>
      <c r="K78" s="5">
        <v>4.1039374391799853E-2</v>
      </c>
      <c r="L78" s="5">
        <v>15.74</v>
      </c>
      <c r="M78" s="5">
        <v>4.7841817194062275E-2</v>
      </c>
      <c r="N78" s="5">
        <v>7.01</v>
      </c>
      <c r="O78" s="5">
        <v>0.14287837166156567</v>
      </c>
      <c r="P78" s="78">
        <v>-0.49369257852659665</v>
      </c>
      <c r="Q78" s="78">
        <f t="shared" si="1"/>
        <v>0.14451216396832348</v>
      </c>
    </row>
    <row r="79" spans="1:17">
      <c r="A79" s="29" t="s">
        <v>129</v>
      </c>
      <c r="B79" s="6" t="s">
        <v>421</v>
      </c>
      <c r="C79" s="31">
        <v>0.78749999999999998</v>
      </c>
      <c r="D79" s="31" t="s">
        <v>228</v>
      </c>
      <c r="E79" s="4">
        <v>-635</v>
      </c>
      <c r="F79" s="4">
        <v>-1334</v>
      </c>
      <c r="G79" s="5">
        <v>4.6061269999999999</v>
      </c>
      <c r="H79" s="58">
        <v>2947196568.4106188</v>
      </c>
      <c r="I79" s="5">
        <v>3.6765994977643969E-2</v>
      </c>
      <c r="J79" s="58">
        <v>1136035.7700482998</v>
      </c>
      <c r="K79" s="5">
        <v>3.7768487606965162E-2</v>
      </c>
      <c r="L79" s="5">
        <v>15.66</v>
      </c>
      <c r="M79" s="5">
        <v>5.689962145982104E-2</v>
      </c>
      <c r="N79" s="5">
        <v>7.07</v>
      </c>
      <c r="O79" s="5">
        <v>0.13240382977607382</v>
      </c>
      <c r="P79" s="78">
        <v>-0.39239320332705141</v>
      </c>
      <c r="Q79" s="78">
        <f t="shared" si="1"/>
        <v>0.13389715452300915</v>
      </c>
    </row>
    <row r="80" spans="1:17">
      <c r="A80" s="29" t="s">
        <v>130</v>
      </c>
      <c r="B80" s="6" t="s">
        <v>421</v>
      </c>
      <c r="C80" s="31">
        <v>0.7895833333333333</v>
      </c>
      <c r="D80" s="31" t="s">
        <v>228</v>
      </c>
      <c r="E80" s="4">
        <v>-635</v>
      </c>
      <c r="F80" s="4">
        <v>-1284</v>
      </c>
      <c r="G80" s="5">
        <v>4.5996300000000003</v>
      </c>
      <c r="H80" s="58">
        <v>2955028293.1544318</v>
      </c>
      <c r="I80" s="5">
        <v>3.2385121091211777E-2</v>
      </c>
      <c r="J80" s="58">
        <v>1139102.3926144626</v>
      </c>
      <c r="K80" s="5">
        <v>4.1709006975282722E-2</v>
      </c>
      <c r="L80" s="5">
        <v>15.67</v>
      </c>
      <c r="M80" s="5">
        <v>5.5753511709424594E-2</v>
      </c>
      <c r="N80" s="5">
        <v>7.13</v>
      </c>
      <c r="O80" s="5">
        <v>0.19683333947325599</v>
      </c>
      <c r="P80" s="78">
        <v>-0.33788303291564326</v>
      </c>
      <c r="Q80" s="78">
        <f t="shared" si="1"/>
        <v>0.19806147449218983</v>
      </c>
    </row>
    <row r="81" spans="1:17">
      <c r="A81" s="29" t="s">
        <v>131</v>
      </c>
      <c r="B81" s="6" t="s">
        <v>421</v>
      </c>
      <c r="C81" s="31">
        <v>0.79236111111111107</v>
      </c>
      <c r="D81" s="31" t="s">
        <v>228</v>
      </c>
      <c r="E81" s="4">
        <v>-635</v>
      </c>
      <c r="F81" s="4">
        <v>-1234</v>
      </c>
      <c r="G81" s="5">
        <v>4.5936599999999999</v>
      </c>
      <c r="H81" s="58">
        <v>2945835364.8047571</v>
      </c>
      <c r="I81" s="5">
        <v>4.4938796922791027E-2</v>
      </c>
      <c r="J81" s="58">
        <v>1135827.735649907</v>
      </c>
      <c r="K81" s="5">
        <v>5.0193462945893864E-2</v>
      </c>
      <c r="L81" s="5">
        <v>15.5</v>
      </c>
      <c r="M81" s="5">
        <v>5.7324065341911305E-2</v>
      </c>
      <c r="N81" s="5">
        <v>6.98</v>
      </c>
      <c r="O81" s="5">
        <v>0.16706051484634205</v>
      </c>
      <c r="P81" s="78">
        <v>-0.39877898252643007</v>
      </c>
      <c r="Q81" s="78">
        <f t="shared" si="1"/>
        <v>0.16914957727531732</v>
      </c>
    </row>
    <row r="82" spans="1:17">
      <c r="A82" s="29" t="s">
        <v>132</v>
      </c>
      <c r="B82" s="6" t="s">
        <v>421</v>
      </c>
      <c r="C82" s="31">
        <v>0.79513888888888884</v>
      </c>
      <c r="D82" s="31" t="s">
        <v>228</v>
      </c>
      <c r="E82" s="4">
        <v>-635</v>
      </c>
      <c r="F82" s="4">
        <v>-1184</v>
      </c>
      <c r="G82" s="5">
        <v>4.5872760000000001</v>
      </c>
      <c r="H82" s="58">
        <v>2954508952.19489</v>
      </c>
      <c r="I82" s="5">
        <v>3.0861383251581036E-2</v>
      </c>
      <c r="J82" s="58">
        <v>1139198.8462529976</v>
      </c>
      <c r="K82" s="5">
        <v>3.5301082583956991E-2</v>
      </c>
      <c r="L82" s="5">
        <v>15.83</v>
      </c>
      <c r="M82" s="5">
        <v>5.5967484539613775E-2</v>
      </c>
      <c r="N82" s="5">
        <v>7.23</v>
      </c>
      <c r="O82" s="5">
        <v>0.16186931486587661</v>
      </c>
      <c r="P82" s="78">
        <v>-0.32154645065769216</v>
      </c>
      <c r="Q82" s="78">
        <f t="shared" si="1"/>
        <v>0.16293890375725281</v>
      </c>
    </row>
    <row r="83" spans="1:17">
      <c r="A83" s="29" t="s">
        <v>133</v>
      </c>
      <c r="B83" s="6" t="s">
        <v>421</v>
      </c>
      <c r="C83" s="31">
        <v>0.79791666666666661</v>
      </c>
      <c r="D83" s="31" t="s">
        <v>228</v>
      </c>
      <c r="E83" s="4">
        <v>-605</v>
      </c>
      <c r="F83" s="4">
        <v>1061</v>
      </c>
      <c r="G83" s="5">
        <v>4.5758610000000006</v>
      </c>
      <c r="H83" s="58">
        <v>2948817859.7465582</v>
      </c>
      <c r="I83" s="5">
        <v>2.7928608279783537E-2</v>
      </c>
      <c r="J83" s="58">
        <v>1136675.5840479401</v>
      </c>
      <c r="K83" s="5">
        <v>3.1568651974061689E-2</v>
      </c>
      <c r="L83" s="5">
        <v>15.56</v>
      </c>
      <c r="M83" s="5">
        <v>5.9320303820567383E-2</v>
      </c>
      <c r="N83" s="5">
        <v>6.92</v>
      </c>
      <c r="O83" s="5">
        <v>0.12213237440734369</v>
      </c>
      <c r="P83" s="78">
        <v>-0.48969214529451577</v>
      </c>
      <c r="Q83" s="78">
        <f t="shared" si="1"/>
        <v>0.12326454225706056</v>
      </c>
    </row>
    <row r="84" spans="1:17">
      <c r="A84" s="6" t="s">
        <v>134</v>
      </c>
      <c r="B84" s="6" t="s">
        <v>421</v>
      </c>
      <c r="C84" s="31">
        <v>0.80833333333333324</v>
      </c>
      <c r="D84" s="6" t="s">
        <v>191</v>
      </c>
      <c r="E84" s="4">
        <v>-3177</v>
      </c>
      <c r="F84" s="4">
        <v>842</v>
      </c>
      <c r="G84" s="5">
        <v>4.5577990000000002</v>
      </c>
      <c r="H84" s="58">
        <v>2947610339.4113646</v>
      </c>
      <c r="I84" s="5">
        <v>3.7230603824299928E-2</v>
      </c>
      <c r="J84" s="58">
        <v>1132939.0878005358</v>
      </c>
      <c r="K84" s="5">
        <v>4.0396876652038352E-2</v>
      </c>
      <c r="L84" s="5">
        <v>8.2100000000000009</v>
      </c>
      <c r="M84" s="5">
        <v>5.3855091356544427E-2</v>
      </c>
      <c r="N84" s="5">
        <v>3.68</v>
      </c>
      <c r="O84" s="5">
        <v>0.13199656453045516</v>
      </c>
      <c r="P84" s="5">
        <v>0.11549557512960451</v>
      </c>
      <c r="Q84" s="5">
        <f t="shared" si="1"/>
        <v>0.13370879846986747</v>
      </c>
    </row>
    <row r="85" spans="1:17">
      <c r="A85" s="6" t="s">
        <v>135</v>
      </c>
      <c r="B85" s="6" t="s">
        <v>421</v>
      </c>
      <c r="C85" s="31">
        <v>0.81111111111111101</v>
      </c>
      <c r="D85" s="6" t="s">
        <v>191</v>
      </c>
      <c r="E85" s="4">
        <v>-3259</v>
      </c>
      <c r="F85" s="4">
        <v>810</v>
      </c>
      <c r="G85" s="5">
        <v>4.5691009999999999</v>
      </c>
      <c r="H85" s="58">
        <v>2953289844.0763764</v>
      </c>
      <c r="I85" s="5">
        <v>2.5085052325973928E-2</v>
      </c>
      <c r="J85" s="58">
        <v>1135699.471280358</v>
      </c>
      <c r="K85" s="5">
        <v>3.1223330811573316E-2</v>
      </c>
      <c r="L85" s="5">
        <v>8.4</v>
      </c>
      <c r="M85" s="5">
        <v>5.8746233268518404E-2</v>
      </c>
      <c r="N85" s="5">
        <v>3.38</v>
      </c>
      <c r="O85" s="5">
        <v>0.17131365821626904</v>
      </c>
      <c r="P85" s="5">
        <v>-0.28360385845756575</v>
      </c>
      <c r="Q85" s="5">
        <f t="shared" si="1"/>
        <v>0.17210506966904082</v>
      </c>
    </row>
    <row r="86" spans="1:17">
      <c r="A86" s="6" t="s">
        <v>136</v>
      </c>
      <c r="B86" s="6" t="s">
        <v>421</v>
      </c>
      <c r="C86" s="31">
        <v>0.81388888888888899</v>
      </c>
      <c r="D86" s="6" t="s">
        <v>191</v>
      </c>
      <c r="E86" s="4">
        <v>-3268</v>
      </c>
      <c r="F86" s="4">
        <v>909</v>
      </c>
      <c r="G86" s="5">
        <v>4.5680500000000004</v>
      </c>
      <c r="H86" s="58">
        <v>2918499354.925909</v>
      </c>
      <c r="I86" s="5">
        <v>3.0653542942536312E-2</v>
      </c>
      <c r="J86" s="58">
        <v>1121008.4585414731</v>
      </c>
      <c r="K86" s="5">
        <v>3.0468394496862256E-2</v>
      </c>
      <c r="L86" s="5">
        <v>8.0399999999999991</v>
      </c>
      <c r="M86" s="5">
        <v>4.2402010369604184E-2</v>
      </c>
      <c r="N86" s="5">
        <v>3.24</v>
      </c>
      <c r="O86" s="5">
        <v>0.1620518852196243</v>
      </c>
      <c r="P86" s="5">
        <v>-0.23492023923221783</v>
      </c>
      <c r="Q86" s="5">
        <f t="shared" si="1"/>
        <v>0.16284844217888614</v>
      </c>
    </row>
    <row r="87" spans="1:17">
      <c r="A87" s="6" t="s">
        <v>137</v>
      </c>
      <c r="B87" s="6" t="s">
        <v>421</v>
      </c>
      <c r="C87" s="31">
        <v>0.81666666666666676</v>
      </c>
      <c r="D87" s="6" t="s">
        <v>191</v>
      </c>
      <c r="E87" s="4">
        <v>-3210</v>
      </c>
      <c r="F87" s="4">
        <v>907</v>
      </c>
      <c r="G87" s="5">
        <v>4.5710920000000002</v>
      </c>
      <c r="H87" s="58">
        <v>2940280176.1564231</v>
      </c>
      <c r="I87" s="5">
        <v>6.4886974182434984E-2</v>
      </c>
      <c r="J87" s="58">
        <v>1130090.8113682019</v>
      </c>
      <c r="K87" s="5">
        <v>6.9916647951921415E-2</v>
      </c>
      <c r="L87" s="5">
        <v>8.1999999999999993</v>
      </c>
      <c r="M87" s="5">
        <v>5.645410900407092E-2</v>
      </c>
      <c r="N87" s="5">
        <v>3.45</v>
      </c>
      <c r="O87" s="5">
        <v>0.14772230605218312</v>
      </c>
      <c r="P87" s="5">
        <v>-0.10895710832752492</v>
      </c>
      <c r="Q87" s="5">
        <f t="shared" si="1"/>
        <v>0.15226513071551379</v>
      </c>
    </row>
    <row r="88" spans="1:17">
      <c r="A88" s="6" t="s">
        <v>138</v>
      </c>
      <c r="B88" s="6" t="s">
        <v>421</v>
      </c>
      <c r="C88" s="31">
        <v>0.82013888888888886</v>
      </c>
      <c r="D88" s="6" t="s">
        <v>191</v>
      </c>
      <c r="E88" s="4">
        <v>-3159</v>
      </c>
      <c r="F88" s="4">
        <v>892</v>
      </c>
      <c r="G88" s="5">
        <v>4.5551699999999995</v>
      </c>
      <c r="H88" s="58">
        <v>2935236157.5291414</v>
      </c>
      <c r="I88" s="5">
        <v>3.8677413872125116E-2</v>
      </c>
      <c r="J88" s="58">
        <v>1127835.41108317</v>
      </c>
      <c r="K88" s="5">
        <v>4.1629781054647305E-2</v>
      </c>
      <c r="L88" s="5">
        <v>7.99</v>
      </c>
      <c r="M88" s="5">
        <v>4.5988018867102388E-2</v>
      </c>
      <c r="N88" s="5">
        <v>3.49</v>
      </c>
      <c r="O88" s="5">
        <v>0.12848027069513945</v>
      </c>
      <c r="P88" s="5">
        <v>4.0982344717035879E-2</v>
      </c>
      <c r="Q88" s="5">
        <f t="shared" si="1"/>
        <v>0.13034693479578641</v>
      </c>
    </row>
    <row r="89" spans="1:17">
      <c r="A89" s="6" t="s">
        <v>139</v>
      </c>
      <c r="B89" s="6" t="s">
        <v>421</v>
      </c>
      <c r="C89" s="31">
        <v>0.83263888888888893</v>
      </c>
      <c r="D89" s="6" t="s">
        <v>191</v>
      </c>
      <c r="E89" s="4">
        <v>-2496</v>
      </c>
      <c r="F89" s="4">
        <v>-1311</v>
      </c>
      <c r="G89" s="5">
        <v>4.547885</v>
      </c>
      <c r="H89" s="58">
        <v>2920678735.6957378</v>
      </c>
      <c r="I89" s="5">
        <v>4.161077092250149E-2</v>
      </c>
      <c r="J89" s="58">
        <v>1119797.3160303708</v>
      </c>
      <c r="K89" s="5">
        <v>4.6379589944757812E-2</v>
      </c>
      <c r="L89" s="5">
        <v>4.6900000000000004</v>
      </c>
      <c r="M89" s="5">
        <v>4.428356109771095E-2</v>
      </c>
      <c r="N89" s="5">
        <v>1.54</v>
      </c>
      <c r="O89" s="5">
        <v>0.20734920695656217</v>
      </c>
      <c r="P89" s="5">
        <v>-0.17700284959293056</v>
      </c>
      <c r="Q89" s="5">
        <f t="shared" si="1"/>
        <v>0.20879026919514612</v>
      </c>
    </row>
    <row r="90" spans="1:17">
      <c r="A90" s="6" t="s">
        <v>140</v>
      </c>
      <c r="B90" s="6" t="s">
        <v>421</v>
      </c>
      <c r="C90" s="31">
        <v>0.8354166666666667</v>
      </c>
      <c r="D90" s="6" t="s">
        <v>191</v>
      </c>
      <c r="E90" s="4">
        <v>-2460</v>
      </c>
      <c r="F90" s="4">
        <v>-1352</v>
      </c>
      <c r="G90" s="5">
        <v>4.5503629999999999</v>
      </c>
      <c r="H90" s="58">
        <v>2918394652.2333903</v>
      </c>
      <c r="I90" s="5">
        <v>9.3908961259730212E-3</v>
      </c>
      <c r="J90" s="58">
        <v>1119365.8769109542</v>
      </c>
      <c r="K90" s="5">
        <v>1.9418512430413339E-2</v>
      </c>
      <c r="L90" s="5">
        <v>4.75</v>
      </c>
      <c r="M90" s="5">
        <v>5.6621545880745854E-2</v>
      </c>
      <c r="N90" s="5">
        <v>1.79</v>
      </c>
      <c r="O90" s="5">
        <v>0.14650508989736177</v>
      </c>
      <c r="P90" s="5">
        <v>4.1602280634145394E-2</v>
      </c>
      <c r="Q90" s="5">
        <f t="shared" si="1"/>
        <v>0.14686342244830358</v>
      </c>
    </row>
    <row r="91" spans="1:17">
      <c r="A91" s="6" t="s">
        <v>141</v>
      </c>
      <c r="B91" s="6" t="s">
        <v>421</v>
      </c>
      <c r="C91" s="31">
        <v>0.83750000000000002</v>
      </c>
      <c r="D91" s="6" t="s">
        <v>191</v>
      </c>
      <c r="E91" s="4">
        <v>-2528</v>
      </c>
      <c r="F91" s="4">
        <v>-1359</v>
      </c>
      <c r="G91" s="5">
        <v>4.5359440000000006</v>
      </c>
      <c r="H91" s="58">
        <v>2935192537.2095118</v>
      </c>
      <c r="I91" s="5">
        <v>3.1594617578793754E-2</v>
      </c>
      <c r="J91" s="58">
        <v>1126212.869240385</v>
      </c>
      <c r="K91" s="5">
        <v>3.4230447137610295E-2</v>
      </c>
      <c r="L91" s="5">
        <v>5.0199999999999996</v>
      </c>
      <c r="M91" s="5">
        <v>5.7255443160677301E-2</v>
      </c>
      <c r="N91" s="5">
        <v>1.74</v>
      </c>
      <c r="O91" s="5">
        <v>0.20733281646994245</v>
      </c>
      <c r="P91" s="5">
        <v>-0.15028696648181405</v>
      </c>
      <c r="Q91" s="5">
        <f t="shared" si="1"/>
        <v>0.20811908743004945</v>
      </c>
    </row>
    <row r="92" spans="1:17">
      <c r="A92" s="6" t="s">
        <v>142</v>
      </c>
      <c r="B92" s="6" t="s">
        <v>421</v>
      </c>
      <c r="C92" s="31">
        <v>0.84027777777777779</v>
      </c>
      <c r="D92" s="6" t="s">
        <v>191</v>
      </c>
      <c r="E92" s="4">
        <v>-2493</v>
      </c>
      <c r="F92" s="4">
        <v>-1400</v>
      </c>
      <c r="G92" s="5">
        <v>4.5391360000000001</v>
      </c>
      <c r="H92" s="58">
        <v>2942254816.553216</v>
      </c>
      <c r="I92" s="5">
        <v>4.2401107130187278E-2</v>
      </c>
      <c r="J92" s="58">
        <v>1128610.3963694912</v>
      </c>
      <c r="K92" s="5">
        <v>4.6715640783464574E-2</v>
      </c>
      <c r="L92" s="5">
        <v>5.25</v>
      </c>
      <c r="M92" s="5">
        <v>5.8909739743330219E-2</v>
      </c>
      <c r="N92" s="5">
        <v>1.88</v>
      </c>
      <c r="O92" s="5">
        <v>0.15906353459412356</v>
      </c>
      <c r="P92" s="5">
        <v>-0.13105050354125414</v>
      </c>
      <c r="Q92" s="5">
        <f t="shared" si="1"/>
        <v>0.16096463153411245</v>
      </c>
    </row>
    <row r="93" spans="1:17">
      <c r="A93" s="6" t="s">
        <v>143</v>
      </c>
      <c r="B93" s="6" t="s">
        <v>421</v>
      </c>
      <c r="C93" s="31">
        <v>0.84305555555555556</v>
      </c>
      <c r="D93" s="6" t="s">
        <v>191</v>
      </c>
      <c r="E93" s="4">
        <v>-2444</v>
      </c>
      <c r="F93" s="4">
        <v>-1408</v>
      </c>
      <c r="G93" s="5">
        <v>4.5293719999999995</v>
      </c>
      <c r="H93" s="58">
        <v>2934073771.9018021</v>
      </c>
      <c r="I93" s="5">
        <v>0.1929519716823527</v>
      </c>
      <c r="J93" s="58">
        <v>1126064.8082844096</v>
      </c>
      <c r="K93" s="5">
        <v>0.20458842860609611</v>
      </c>
      <c r="L93" s="5">
        <v>4.9800000000000004</v>
      </c>
      <c r="M93" s="5">
        <v>0.17406640622126696</v>
      </c>
      <c r="N93" s="5">
        <v>1.94</v>
      </c>
      <c r="O93" s="5">
        <v>0.21733176980206331</v>
      </c>
      <c r="P93" s="5">
        <v>7.0802046234617499E-2</v>
      </c>
      <c r="Q93" s="5">
        <f t="shared" si="1"/>
        <v>0.24269734194221201</v>
      </c>
    </row>
    <row r="94" spans="1:17">
      <c r="A94" s="29" t="s">
        <v>449</v>
      </c>
      <c r="B94" s="6" t="s">
        <v>421</v>
      </c>
      <c r="C94" s="31">
        <v>0.84652777777777777</v>
      </c>
      <c r="D94" s="31" t="s">
        <v>228</v>
      </c>
      <c r="E94" s="4">
        <v>-1133</v>
      </c>
      <c r="F94" s="4">
        <v>-491</v>
      </c>
      <c r="G94" s="5">
        <v>4.520473</v>
      </c>
      <c r="H94" s="58">
        <v>2914070559.8423972</v>
      </c>
      <c r="I94" s="5">
        <v>5.4336696074508591E-2</v>
      </c>
      <c r="J94" s="58">
        <v>1123713.3434829349</v>
      </c>
      <c r="K94" s="5">
        <v>6.0989034437780282E-2</v>
      </c>
      <c r="L94" s="5">
        <v>16.100000000000001</v>
      </c>
      <c r="M94" s="5">
        <v>6.0855882563951816E-2</v>
      </c>
      <c r="N94" s="5">
        <v>7.31</v>
      </c>
      <c r="O94" s="5">
        <v>0.16208211194619934</v>
      </c>
      <c r="P94" s="78">
        <v>-0.3822680357127588</v>
      </c>
      <c r="Q94" s="78">
        <f t="shared" si="1"/>
        <v>0.1652500933543456</v>
      </c>
    </row>
    <row r="95" spans="1:17">
      <c r="A95" s="29" t="s">
        <v>450</v>
      </c>
      <c r="B95" s="6" t="s">
        <v>421</v>
      </c>
      <c r="C95" s="31">
        <v>0.84861111111111109</v>
      </c>
      <c r="D95" s="31" t="s">
        <v>228</v>
      </c>
      <c r="E95" s="4">
        <v>-1225</v>
      </c>
      <c r="F95" s="4">
        <v>-398</v>
      </c>
      <c r="G95" s="5">
        <v>4.5321890000000007</v>
      </c>
      <c r="H95" s="58">
        <v>2872498062.7298717</v>
      </c>
      <c r="I95" s="5">
        <v>0.10808135004660252</v>
      </c>
      <c r="J95" s="58">
        <v>1107808.7562198737</v>
      </c>
      <c r="K95" s="5">
        <v>0.11591781877271</v>
      </c>
      <c r="L95" s="5">
        <v>15.13</v>
      </c>
      <c r="M95" s="5">
        <v>5.4340209985530609E-2</v>
      </c>
      <c r="N95" s="5">
        <v>7.09</v>
      </c>
      <c r="O95" s="5">
        <v>0.15766412329286203</v>
      </c>
      <c r="P95" s="78">
        <v>-9.6892708790045745E-2</v>
      </c>
      <c r="Q95" s="78">
        <f t="shared" si="1"/>
        <v>0.16912711152364371</v>
      </c>
    </row>
    <row r="96" spans="1:17">
      <c r="A96" s="29" t="s">
        <v>451</v>
      </c>
      <c r="B96" s="6" t="s">
        <v>421</v>
      </c>
      <c r="C96" s="31">
        <v>0.85138888888888886</v>
      </c>
      <c r="D96" s="31" t="s">
        <v>228</v>
      </c>
      <c r="E96" s="4">
        <v>-1199</v>
      </c>
      <c r="F96" s="4">
        <v>-548</v>
      </c>
      <c r="G96" s="5">
        <v>4.5234769999999997</v>
      </c>
      <c r="H96" s="58">
        <v>2901006484.5305095</v>
      </c>
      <c r="I96" s="5">
        <v>3.1842160165313514E-2</v>
      </c>
      <c r="J96" s="58">
        <v>1118418.4132573898</v>
      </c>
      <c r="K96" s="5">
        <v>3.3094475605093737E-2</v>
      </c>
      <c r="L96" s="5">
        <v>15.71</v>
      </c>
      <c r="M96" s="5">
        <v>5.3042177261939008E-2</v>
      </c>
      <c r="N96" s="5">
        <v>7.01</v>
      </c>
      <c r="O96" s="5">
        <v>0.11290883172201317</v>
      </c>
      <c r="P96" s="78">
        <v>-0.47809780631840049</v>
      </c>
      <c r="Q96" s="78">
        <f t="shared" si="1"/>
        <v>0.11425296876713301</v>
      </c>
    </row>
    <row r="97" spans="1:21">
      <c r="A97" s="29" t="s">
        <v>452</v>
      </c>
      <c r="B97" s="6" t="s">
        <v>421</v>
      </c>
      <c r="C97" s="31">
        <v>0.85416666666666663</v>
      </c>
      <c r="D97" s="31" t="s">
        <v>228</v>
      </c>
      <c r="E97" s="4">
        <v>-1248</v>
      </c>
      <c r="F97" s="4">
        <v>-590</v>
      </c>
      <c r="G97" s="5">
        <v>4.5233270000000001</v>
      </c>
      <c r="H97" s="58">
        <v>2876855877.1369367</v>
      </c>
      <c r="I97" s="5">
        <v>3.8814142371083341E-2</v>
      </c>
      <c r="J97" s="58">
        <v>1108943.6794412208</v>
      </c>
      <c r="K97" s="5">
        <v>4.0945396485505776E-2</v>
      </c>
      <c r="L97" s="5">
        <v>15.43</v>
      </c>
      <c r="M97" s="5">
        <v>6.1169069515451681E-2</v>
      </c>
      <c r="N97" s="5">
        <v>6.96</v>
      </c>
      <c r="O97" s="5">
        <v>0.19157297887029923</v>
      </c>
      <c r="P97" s="78">
        <v>-0.38228734504736828</v>
      </c>
      <c r="Q97" s="78">
        <f t="shared" si="1"/>
        <v>0.1927889901326828</v>
      </c>
    </row>
    <row r="98" spans="1:21">
      <c r="A98" s="25" t="s">
        <v>457</v>
      </c>
      <c r="B98" s="32" t="s">
        <v>458</v>
      </c>
      <c r="C98" s="33">
        <v>0.67847222222222225</v>
      </c>
      <c r="D98" s="33" t="s">
        <v>228</v>
      </c>
      <c r="E98" s="81">
        <v>-1066</v>
      </c>
      <c r="F98" s="81">
        <v>-1527</v>
      </c>
      <c r="G98" s="82">
        <v>4.8813009999999997</v>
      </c>
      <c r="H98" s="83">
        <v>2608702396.603838</v>
      </c>
      <c r="I98" s="82">
        <v>4.0128104774106499E-2</v>
      </c>
      <c r="J98" s="83">
        <v>1005367.89061778</v>
      </c>
      <c r="K98" s="82">
        <v>3.9609358622115169E-2</v>
      </c>
      <c r="L98" s="82">
        <v>15.024397515142507</v>
      </c>
      <c r="M98" s="82">
        <v>4.9424412984342261E-2</v>
      </c>
      <c r="N98" s="82">
        <v>6.3820059286447961</v>
      </c>
      <c r="O98" s="82">
        <v>0.16907650417162196</v>
      </c>
      <c r="P98" s="82">
        <v>-0.56509099050191391</v>
      </c>
      <c r="Q98" s="82">
        <f>SQRT(O98^2+(0.528*M98)^2)</f>
        <v>0.17107854973401374</v>
      </c>
    </row>
    <row r="99" spans="1:21">
      <c r="A99" s="29" t="s">
        <v>459</v>
      </c>
      <c r="B99" s="6" t="s">
        <v>458</v>
      </c>
      <c r="C99" s="31">
        <v>0.68125000000000002</v>
      </c>
      <c r="D99" s="31" t="s">
        <v>228</v>
      </c>
      <c r="E99" s="4">
        <v>-1010</v>
      </c>
      <c r="F99" s="4">
        <v>-1527</v>
      </c>
      <c r="G99" s="5">
        <v>4.8863700000000003</v>
      </c>
      <c r="H99" s="58">
        <v>2607567004.7674055</v>
      </c>
      <c r="I99" s="5">
        <v>6.3113042277657294E-2</v>
      </c>
      <c r="J99" s="58">
        <v>1005751.7109211978</v>
      </c>
      <c r="K99" s="5">
        <v>6.8068189362442966E-2</v>
      </c>
      <c r="L99" s="5">
        <v>15.062062390045705</v>
      </c>
      <c r="M99" s="5">
        <v>6.876788458357759E-2</v>
      </c>
      <c r="N99" s="5">
        <v>6.703936860537496</v>
      </c>
      <c r="O99" s="5">
        <v>0.16258155331917723</v>
      </c>
      <c r="P99" s="5">
        <v>-0.26454407910342059</v>
      </c>
      <c r="Q99" s="5">
        <f t="shared" ref="Q99:Q162" si="2">SQRT(O99^2+(0.528*M99)^2)</f>
        <v>0.16658672556663456</v>
      </c>
      <c r="S99" s="1" t="s">
        <v>458</v>
      </c>
    </row>
    <row r="100" spans="1:21">
      <c r="A100" s="29" t="s">
        <v>460</v>
      </c>
      <c r="B100" s="6" t="s">
        <v>458</v>
      </c>
      <c r="C100" s="31">
        <v>0.68541666666666667</v>
      </c>
      <c r="D100" s="31" t="s">
        <v>228</v>
      </c>
      <c r="E100" s="4">
        <v>3321</v>
      </c>
      <c r="F100" s="4">
        <v>3091</v>
      </c>
      <c r="G100" s="5">
        <v>4.881564</v>
      </c>
      <c r="H100" s="58">
        <v>2582400061.6404133</v>
      </c>
      <c r="I100" s="5">
        <v>5.3620488323690908E-2</v>
      </c>
      <c r="J100" s="58">
        <v>995296.38943338976</v>
      </c>
      <c r="K100" s="5">
        <v>5.7559561604012086E-2</v>
      </c>
      <c r="L100" s="5">
        <v>15.129979728908172</v>
      </c>
      <c r="M100" s="5">
        <v>4.9994664395457189E-2</v>
      </c>
      <c r="N100" s="5">
        <v>6.5949347970544192</v>
      </c>
      <c r="O100" s="5">
        <v>0.18857757418467658</v>
      </c>
      <c r="P100" s="5">
        <v>-0.40825508648789643</v>
      </c>
      <c r="Q100" s="5">
        <f t="shared" si="2"/>
        <v>0.19041615673360315</v>
      </c>
      <c r="S100" s="1" t="s">
        <v>456</v>
      </c>
      <c r="T100" s="1" t="s">
        <v>420</v>
      </c>
    </row>
    <row r="101" spans="1:21">
      <c r="A101" s="29" t="s">
        <v>461</v>
      </c>
      <c r="B101" s="6" t="s">
        <v>458</v>
      </c>
      <c r="C101" s="31">
        <v>0.6875</v>
      </c>
      <c r="D101" s="31" t="s">
        <v>228</v>
      </c>
      <c r="E101" s="4">
        <v>3330</v>
      </c>
      <c r="F101" s="4">
        <v>3030</v>
      </c>
      <c r="G101" s="5">
        <v>4.8751800000000003</v>
      </c>
      <c r="H101" s="58">
        <v>2578066633.0818567</v>
      </c>
      <c r="I101" s="5">
        <v>6.3797678674473376E-2</v>
      </c>
      <c r="J101" s="58">
        <v>993927.65247505973</v>
      </c>
      <c r="K101" s="5">
        <v>6.1762373995447629E-2</v>
      </c>
      <c r="L101" s="5">
        <v>14.769904025375924</v>
      </c>
      <c r="M101" s="5">
        <v>5.0258086624524523E-2</v>
      </c>
      <c r="N101" s="5">
        <v>6.5280511254981466</v>
      </c>
      <c r="O101" s="5">
        <v>0.22665898753086053</v>
      </c>
      <c r="P101" s="5">
        <v>-0.2874457373062933</v>
      </c>
      <c r="Q101" s="5">
        <f t="shared" si="2"/>
        <v>0.22820707754166908</v>
      </c>
      <c r="S101" s="2">
        <f>AVERAGE(P104:P115,P120:P131,P136:P139)</f>
        <v>-4.8075145252221167E-2</v>
      </c>
      <c r="T101" s="2">
        <f>STDEV(P104:P115,P120:P131,P136:P139)</f>
        <v>0.16125255620202703</v>
      </c>
    </row>
    <row r="102" spans="1:21">
      <c r="A102" s="29" t="s">
        <v>462</v>
      </c>
      <c r="B102" s="6" t="s">
        <v>458</v>
      </c>
      <c r="C102" s="31">
        <v>0.69166666666666676</v>
      </c>
      <c r="D102" s="31" t="s">
        <v>228</v>
      </c>
      <c r="E102" s="4">
        <v>-2926</v>
      </c>
      <c r="F102" s="4">
        <v>2748</v>
      </c>
      <c r="G102" s="5">
        <v>4.856217</v>
      </c>
      <c r="H102" s="58">
        <v>2599927486.5046411</v>
      </c>
      <c r="I102" s="5">
        <v>6.0347528744707016E-2</v>
      </c>
      <c r="J102" s="58">
        <v>1002312.1148299295</v>
      </c>
      <c r="K102" s="5">
        <v>6.1632805689725581E-2</v>
      </c>
      <c r="L102" s="5">
        <v>15.122480584994102</v>
      </c>
      <c r="M102" s="5">
        <v>6.5765740277238541E-2</v>
      </c>
      <c r="N102" s="5">
        <v>6.6809445356463826</v>
      </c>
      <c r="O102" s="5">
        <v>0.22399206594128265</v>
      </c>
      <c r="P102" s="5">
        <v>-0.31883155533355811</v>
      </c>
      <c r="Q102" s="5">
        <f t="shared" si="2"/>
        <v>0.22666764958808977</v>
      </c>
    </row>
    <row r="103" spans="1:21">
      <c r="A103" s="29" t="s">
        <v>463</v>
      </c>
      <c r="B103" s="6" t="s">
        <v>458</v>
      </c>
      <c r="C103" s="31">
        <v>0.69652777777777775</v>
      </c>
      <c r="D103" s="31" t="s">
        <v>228</v>
      </c>
      <c r="E103" s="4">
        <v>-2873</v>
      </c>
      <c r="F103" s="4">
        <v>2722</v>
      </c>
      <c r="G103" s="5">
        <v>5.1098369999999997</v>
      </c>
      <c r="H103" s="58">
        <v>2752089355.0487795</v>
      </c>
      <c r="I103" s="5">
        <v>7.155525811430688E-2</v>
      </c>
      <c r="J103" s="58">
        <v>1061114.2024699529</v>
      </c>
      <c r="K103" s="5">
        <v>7.1917123246777404E-2</v>
      </c>
      <c r="L103" s="5">
        <v>15.078409773501722</v>
      </c>
      <c r="M103" s="5">
        <v>6.7769633954095326E-2</v>
      </c>
      <c r="N103" s="5">
        <v>6.8260918739664334</v>
      </c>
      <c r="O103" s="5">
        <v>0.20171820985890948</v>
      </c>
      <c r="P103" s="5">
        <v>-0.15159898076533818</v>
      </c>
      <c r="Q103" s="5">
        <f t="shared" si="2"/>
        <v>0.20486730817122364</v>
      </c>
      <c r="S103" s="1" t="s">
        <v>454</v>
      </c>
    </row>
    <row r="104" spans="1:21">
      <c r="A104" s="6" t="s">
        <v>464</v>
      </c>
      <c r="B104" s="6" t="s">
        <v>458</v>
      </c>
      <c r="C104" s="31">
        <v>0.70277777777777783</v>
      </c>
      <c r="D104" s="6" t="s">
        <v>191</v>
      </c>
      <c r="E104" s="4">
        <v>-3019</v>
      </c>
      <c r="F104" s="4">
        <v>1522</v>
      </c>
      <c r="G104" s="5">
        <v>5.1624829999999999</v>
      </c>
      <c r="H104" s="58">
        <v>2765777543.6397743</v>
      </c>
      <c r="I104" s="5">
        <v>3.9344203397931841E-2</v>
      </c>
      <c r="J104" s="58">
        <v>1061949.1125584291</v>
      </c>
      <c r="K104" s="5">
        <v>4.5168971852846559E-2</v>
      </c>
      <c r="L104" s="5">
        <v>5.9703584760866235</v>
      </c>
      <c r="M104" s="5">
        <v>4.3474404647748488E-2</v>
      </c>
      <c r="N104" s="5">
        <v>2.5471342617289228</v>
      </c>
      <c r="O104" s="5">
        <v>0.17213857604544747</v>
      </c>
      <c r="P104" s="5">
        <v>0.34438732258023119</v>
      </c>
      <c r="Q104" s="5">
        <f t="shared" si="2"/>
        <v>0.17366230959708703</v>
      </c>
      <c r="S104" s="1" t="s">
        <v>455</v>
      </c>
      <c r="T104" s="1" t="s">
        <v>420</v>
      </c>
      <c r="U104" s="1" t="s">
        <v>226</v>
      </c>
    </row>
    <row r="105" spans="1:21">
      <c r="A105" s="6" t="s">
        <v>465</v>
      </c>
      <c r="B105" s="6" t="s">
        <v>458</v>
      </c>
      <c r="C105" s="31">
        <v>0.7055555555555556</v>
      </c>
      <c r="D105" s="6" t="s">
        <v>191</v>
      </c>
      <c r="E105" s="4">
        <v>-2969</v>
      </c>
      <c r="F105" s="4">
        <v>1522</v>
      </c>
      <c r="G105" s="5">
        <v>5.1548230000000004</v>
      </c>
      <c r="H105" s="58">
        <v>2768955962.942029</v>
      </c>
      <c r="I105" s="5">
        <v>6.4104738204730879E-2</v>
      </c>
      <c r="J105" s="58">
        <v>1062920.5558609085</v>
      </c>
      <c r="K105" s="5">
        <v>6.8627240721927413E-2</v>
      </c>
      <c r="L105" s="5">
        <v>6.0451252293782787</v>
      </c>
      <c r="M105" s="5">
        <v>5.0611627592348836E-2</v>
      </c>
      <c r="N105" s="5">
        <v>2.1030855657118153</v>
      </c>
      <c r="O105" s="5">
        <v>0.14678368411303841</v>
      </c>
      <c r="P105" s="5">
        <v>-0.13828932227152801</v>
      </c>
      <c r="Q105" s="5">
        <f t="shared" si="2"/>
        <v>0.14919639878463112</v>
      </c>
      <c r="S105" s="2">
        <f>AVERAGE(P98:P103,P116:P119,P132:P135,P140:P149,P186:P189)</f>
        <v>-0.32570693076324081</v>
      </c>
      <c r="T105" s="2">
        <f>STDEV(P98:P103,P116:P119,P132:P135,P140:P149,P186:P189)</f>
        <v>0.18828575956595681</v>
      </c>
      <c r="U105" s="10">
        <f>COUNT(Q98:Q103,Q116:Q119,Q132:Q135,Q140:Q149,Q186:Q189)</f>
        <v>28</v>
      </c>
    </row>
    <row r="106" spans="1:21">
      <c r="A106" s="6" t="s">
        <v>466</v>
      </c>
      <c r="B106" s="6" t="s">
        <v>458</v>
      </c>
      <c r="C106" s="31">
        <v>0.70763888888888893</v>
      </c>
      <c r="D106" s="6" t="s">
        <v>191</v>
      </c>
      <c r="E106" s="4">
        <v>-2969</v>
      </c>
      <c r="F106" s="4">
        <v>1472</v>
      </c>
      <c r="G106" s="5">
        <v>5.1629719999999999</v>
      </c>
      <c r="H106" s="58">
        <v>2780054024.4431887</v>
      </c>
      <c r="I106" s="5">
        <v>5.5990130058634846E-2</v>
      </c>
      <c r="J106" s="58">
        <v>1067348.4247851321</v>
      </c>
      <c r="K106" s="5">
        <v>5.2097414055866438E-2</v>
      </c>
      <c r="L106" s="5">
        <v>6.2191187329525555</v>
      </c>
      <c r="M106" s="5">
        <v>5.7857243305147472E-2</v>
      </c>
      <c r="N106" s="5">
        <v>2.2399803635280158</v>
      </c>
      <c r="O106" s="5">
        <v>0.14410756280620179</v>
      </c>
      <c r="P106" s="5">
        <v>-9.2871257029970788E-2</v>
      </c>
      <c r="Q106" s="5">
        <f t="shared" si="2"/>
        <v>0.14730990501203303</v>
      </c>
    </row>
    <row r="107" spans="1:21">
      <c r="A107" s="6" t="s">
        <v>467</v>
      </c>
      <c r="B107" s="6" t="s">
        <v>458</v>
      </c>
      <c r="C107" s="31">
        <v>0.7104166666666667</v>
      </c>
      <c r="D107" s="6" t="s">
        <v>191</v>
      </c>
      <c r="E107" s="4">
        <v>-3019</v>
      </c>
      <c r="F107" s="4">
        <v>1472</v>
      </c>
      <c r="G107" s="5">
        <v>5.1647369999999997</v>
      </c>
      <c r="H107" s="58">
        <v>2770686348.5939431</v>
      </c>
      <c r="I107" s="5">
        <v>4.1577082389295181E-2</v>
      </c>
      <c r="J107" s="58">
        <v>1063833.1930872458</v>
      </c>
      <c r="K107" s="5">
        <v>3.7889692529887352E-2</v>
      </c>
      <c r="L107" s="5">
        <v>6.0990262600224554</v>
      </c>
      <c r="M107" s="5">
        <v>5.6559776234418456E-2</v>
      </c>
      <c r="N107" s="5">
        <v>2.2200426637668524</v>
      </c>
      <c r="O107" s="5">
        <v>0.17918297233303054</v>
      </c>
      <c r="P107" s="5">
        <v>-4.9762638653247038E-2</v>
      </c>
      <c r="Q107" s="5">
        <f t="shared" si="2"/>
        <v>0.18165453448943755</v>
      </c>
    </row>
    <row r="108" spans="1:21">
      <c r="A108" s="6" t="s">
        <v>468</v>
      </c>
      <c r="B108" s="6" t="s">
        <v>458</v>
      </c>
      <c r="C108" s="31">
        <v>0.71458333333333324</v>
      </c>
      <c r="D108" s="6" t="s">
        <v>191</v>
      </c>
      <c r="E108" s="4">
        <v>-2250</v>
      </c>
      <c r="F108" s="4">
        <v>1792</v>
      </c>
      <c r="G108" s="5">
        <v>5.143783</v>
      </c>
      <c r="H108" s="58">
        <v>2760338630.1083727</v>
      </c>
      <c r="I108" s="5">
        <v>4.9512639938890456E-2</v>
      </c>
      <c r="J108" s="58">
        <v>1062265.1769775914</v>
      </c>
      <c r="K108" s="5">
        <v>4.7997458781434077E-2</v>
      </c>
      <c r="L108" s="5">
        <v>10.834549503548452</v>
      </c>
      <c r="M108" s="5">
        <v>5.8884472192472434E-2</v>
      </c>
      <c r="N108" s="5">
        <v>4.6698519704686525</v>
      </c>
      <c r="O108" s="5">
        <v>0.11174240802513002</v>
      </c>
      <c r="P108" s="5">
        <v>-8.5433651323563176E-2</v>
      </c>
      <c r="Q108" s="5">
        <f t="shared" si="2"/>
        <v>0.11598713771012384</v>
      </c>
    </row>
    <row r="109" spans="1:21">
      <c r="A109" s="6" t="s">
        <v>469</v>
      </c>
      <c r="B109" s="6" t="s">
        <v>458</v>
      </c>
      <c r="C109" s="31">
        <v>0.71666666666666667</v>
      </c>
      <c r="D109" s="6" t="s">
        <v>191</v>
      </c>
      <c r="E109" s="4">
        <v>-2250</v>
      </c>
      <c r="F109" s="4">
        <v>1742</v>
      </c>
      <c r="G109" s="5">
        <v>5.1414169999999997</v>
      </c>
      <c r="H109" s="58">
        <v>2761609622.662374</v>
      </c>
      <c r="I109" s="5">
        <v>4.6177747166806962E-2</v>
      </c>
      <c r="J109" s="58">
        <v>1062956.0632517959</v>
      </c>
      <c r="K109" s="5">
        <v>4.7373723785975437E-2</v>
      </c>
      <c r="L109" s="5">
        <v>10.828736117517446</v>
      </c>
      <c r="M109" s="5">
        <v>7.5549795852413212E-2</v>
      </c>
      <c r="N109" s="5">
        <v>4.8408400246122696</v>
      </c>
      <c r="O109" s="5">
        <v>0.12416501019111661</v>
      </c>
      <c r="P109" s="5">
        <v>8.7941871686225248E-2</v>
      </c>
      <c r="Q109" s="5">
        <f t="shared" si="2"/>
        <v>0.13041543301452171</v>
      </c>
    </row>
    <row r="110" spans="1:21">
      <c r="A110" s="6" t="s">
        <v>470</v>
      </c>
      <c r="B110" s="6" t="s">
        <v>458</v>
      </c>
      <c r="C110" s="31">
        <v>0.71944444444444444</v>
      </c>
      <c r="D110" s="6" t="s">
        <v>191</v>
      </c>
      <c r="E110" s="4">
        <v>-2200</v>
      </c>
      <c r="F110" s="4">
        <v>1792</v>
      </c>
      <c r="G110" s="5">
        <v>5.1500170000000001</v>
      </c>
      <c r="H110" s="58">
        <v>2748486371.529911</v>
      </c>
      <c r="I110" s="5">
        <v>4.9067783450452325E-2</v>
      </c>
      <c r="J110" s="58">
        <v>1057546.8770520112</v>
      </c>
      <c r="K110" s="5">
        <v>4.9571342996360804E-2</v>
      </c>
      <c r="L110" s="5">
        <v>10.748068564417235</v>
      </c>
      <c r="M110" s="5">
        <v>5.0403923646690107E-2</v>
      </c>
      <c r="N110" s="5">
        <v>4.8847711776813796</v>
      </c>
      <c r="O110" s="5">
        <v>0.20131853268877867</v>
      </c>
      <c r="P110" s="5">
        <v>0.17383944008824237</v>
      </c>
      <c r="Q110" s="5">
        <f t="shared" si="2"/>
        <v>0.20306998260148285</v>
      </c>
    </row>
    <row r="111" spans="1:21">
      <c r="A111" s="6" t="s">
        <v>471</v>
      </c>
      <c r="B111" s="6" t="s">
        <v>458</v>
      </c>
      <c r="C111" s="31">
        <v>0.72152777777777777</v>
      </c>
      <c r="D111" s="6" t="s">
        <v>191</v>
      </c>
      <c r="E111" s="4">
        <v>-2213</v>
      </c>
      <c r="F111" s="4">
        <v>1850</v>
      </c>
      <c r="G111" s="5">
        <v>5.1422430000000006</v>
      </c>
      <c r="H111" s="58">
        <v>2755871812.5148468</v>
      </c>
      <c r="I111" s="5">
        <v>6.8976471323599617E-2</v>
      </c>
      <c r="J111" s="58">
        <v>1060132.0096696841</v>
      </c>
      <c r="K111" s="5">
        <v>7.1822299710228313E-2</v>
      </c>
      <c r="L111" s="5">
        <v>10.925163559448947</v>
      </c>
      <c r="M111" s="5">
        <v>3.9810264829117384E-2</v>
      </c>
      <c r="N111" s="5">
        <v>4.5984748214269455</v>
      </c>
      <c r="O111" s="5">
        <v>0.14248951576316682</v>
      </c>
      <c r="P111" s="5">
        <v>-0.20387769983555337</v>
      </c>
      <c r="Q111" s="5">
        <f t="shared" si="2"/>
        <v>0.1440315761494608</v>
      </c>
    </row>
    <row r="112" spans="1:21">
      <c r="A112" s="6" t="s">
        <v>472</v>
      </c>
      <c r="B112" s="6" t="s">
        <v>458</v>
      </c>
      <c r="C112" s="31">
        <v>0.72569444444444453</v>
      </c>
      <c r="D112" s="6" t="s">
        <v>191</v>
      </c>
      <c r="E112" s="4">
        <v>-1607</v>
      </c>
      <c r="F112" s="4">
        <v>1625</v>
      </c>
      <c r="G112" s="5">
        <v>5.1463740000000007</v>
      </c>
      <c r="H112" s="58">
        <v>2779725396.0550146</v>
      </c>
      <c r="I112" s="5">
        <v>4.5317546354596262E-2</v>
      </c>
      <c r="J112" s="58">
        <v>1067255.0354830706</v>
      </c>
      <c r="K112" s="5">
        <v>4.7334074333400665E-2</v>
      </c>
      <c r="L112" s="5">
        <v>7.5147625869795842</v>
      </c>
      <c r="M112" s="5">
        <v>7.8206957821837314E-2</v>
      </c>
      <c r="N112" s="5">
        <v>3.0278495648017323</v>
      </c>
      <c r="O112" s="5">
        <v>0.16244543210225637</v>
      </c>
      <c r="P112" s="5">
        <v>1.4233337460460849E-2</v>
      </c>
      <c r="Q112" s="5">
        <f t="shared" si="2"/>
        <v>0.16761161316037657</v>
      </c>
    </row>
    <row r="113" spans="1:17">
      <c r="A113" s="6" t="s">
        <v>473</v>
      </c>
      <c r="B113" s="6" t="s">
        <v>458</v>
      </c>
      <c r="C113" s="31">
        <v>0.7284722222222223</v>
      </c>
      <c r="D113" s="6" t="s">
        <v>191</v>
      </c>
      <c r="E113" s="4">
        <v>-1557</v>
      </c>
      <c r="F113" s="4">
        <v>1625</v>
      </c>
      <c r="G113" s="5">
        <v>5.1360850000000005</v>
      </c>
      <c r="H113" s="58">
        <v>2780314159.2739129</v>
      </c>
      <c r="I113" s="5">
        <v>5.449231475982444E-2</v>
      </c>
      <c r="J113" s="58">
        <v>1068164.1706105811</v>
      </c>
      <c r="K113" s="5">
        <v>5.4404139485736865E-2</v>
      </c>
      <c r="L113" s="5">
        <v>7.391079469962758</v>
      </c>
      <c r="M113" s="5">
        <v>4.5025834115412347E-2</v>
      </c>
      <c r="N113" s="5">
        <v>2.9928641095349207</v>
      </c>
      <c r="O113" s="5">
        <v>0.19017558860785103</v>
      </c>
      <c r="P113" s="5">
        <v>4.4141635502380261E-2</v>
      </c>
      <c r="Q113" s="5">
        <f t="shared" si="2"/>
        <v>0.19165578645276085</v>
      </c>
    </row>
    <row r="114" spans="1:17">
      <c r="A114" s="6" t="s">
        <v>474</v>
      </c>
      <c r="B114" s="6" t="s">
        <v>458</v>
      </c>
      <c r="C114" s="31">
        <v>0.73125000000000007</v>
      </c>
      <c r="D114" s="6" t="s">
        <v>191</v>
      </c>
      <c r="E114" s="4">
        <v>-1507</v>
      </c>
      <c r="F114" s="4">
        <v>1625</v>
      </c>
      <c r="G114" s="5">
        <v>5.1350340000000001</v>
      </c>
      <c r="H114" s="58">
        <v>2842535233.3325143</v>
      </c>
      <c r="I114" s="5">
        <v>4.9218111275274458E-2</v>
      </c>
      <c r="J114" s="58">
        <v>1092111.7169525907</v>
      </c>
      <c r="K114" s="5">
        <v>4.4952036964868665E-2</v>
      </c>
      <c r="L114" s="5">
        <v>7.7214483854861626</v>
      </c>
      <c r="M114" s="5">
        <v>4.6727324546907111E-2</v>
      </c>
      <c r="N114" s="5">
        <v>3.2340651573252721</v>
      </c>
      <c r="O114" s="5">
        <v>0.16149810497691999</v>
      </c>
      <c r="P114" s="5">
        <v>0.11169372914768605</v>
      </c>
      <c r="Q114" s="5">
        <f t="shared" si="2"/>
        <v>0.16337180553947092</v>
      </c>
    </row>
    <row r="115" spans="1:17">
      <c r="A115" s="6" t="s">
        <v>475</v>
      </c>
      <c r="B115" s="6" t="s">
        <v>458</v>
      </c>
      <c r="C115" s="31">
        <v>0.73333333333333339</v>
      </c>
      <c r="D115" s="6" t="s">
        <v>191</v>
      </c>
      <c r="E115" s="4">
        <v>-1457</v>
      </c>
      <c r="F115" s="4">
        <v>1575</v>
      </c>
      <c r="G115" s="5">
        <v>5.1376619999999997</v>
      </c>
      <c r="H115" s="58">
        <v>2784735673.2116094</v>
      </c>
      <c r="I115" s="5">
        <v>3.6998010942088343E-2</v>
      </c>
      <c r="J115" s="58">
        <v>1069661.7556215986</v>
      </c>
      <c r="K115" s="5">
        <v>3.5011764353188604E-2</v>
      </c>
      <c r="L115" s="5">
        <v>7.4370140592010525</v>
      </c>
      <c r="M115" s="5">
        <v>4.9675594558386771E-2</v>
      </c>
      <c r="N115" s="5">
        <v>2.9276909336837242</v>
      </c>
      <c r="O115" s="5">
        <v>0.13318806673712988</v>
      </c>
      <c r="P115" s="5">
        <v>-4.4975301033326698E-2</v>
      </c>
      <c r="Q115" s="5">
        <f t="shared" si="2"/>
        <v>0.13574611064568132</v>
      </c>
    </row>
    <row r="116" spans="1:17">
      <c r="A116" s="29" t="s">
        <v>476</v>
      </c>
      <c r="B116" s="6" t="s">
        <v>458</v>
      </c>
      <c r="C116" s="31">
        <v>0.7416666666666667</v>
      </c>
      <c r="D116" s="31" t="s">
        <v>228</v>
      </c>
      <c r="E116" s="4">
        <v>-1194</v>
      </c>
      <c r="F116" s="4">
        <v>2958</v>
      </c>
      <c r="G116" s="5">
        <v>5.1235809999999997</v>
      </c>
      <c r="H116" s="58">
        <v>2738057986.017251</v>
      </c>
      <c r="I116" s="5">
        <v>3.9535852213623879E-2</v>
      </c>
      <c r="J116" s="58">
        <v>1055088.1118336893</v>
      </c>
      <c r="K116" s="5">
        <v>4.1285531275363323E-2</v>
      </c>
      <c r="L116" s="5">
        <v>15.086491916836531</v>
      </c>
      <c r="M116" s="5">
        <v>5.7370675123584354E-2</v>
      </c>
      <c r="N116" s="5">
        <v>6.8867182193432797</v>
      </c>
      <c r="O116" s="5">
        <v>0.16109678784077677</v>
      </c>
      <c r="P116" s="5">
        <v>-9.553278373129892E-2</v>
      </c>
      <c r="Q116" s="5">
        <f t="shared" si="2"/>
        <v>0.16391999005315824</v>
      </c>
    </row>
    <row r="117" spans="1:17">
      <c r="A117" s="29" t="s">
        <v>477</v>
      </c>
      <c r="B117" s="6" t="s">
        <v>458</v>
      </c>
      <c r="C117" s="31">
        <v>0.74444444444444446</v>
      </c>
      <c r="D117" s="31" t="s">
        <v>228</v>
      </c>
      <c r="E117" s="4">
        <v>-1112</v>
      </c>
      <c r="F117" s="4">
        <v>3088</v>
      </c>
      <c r="G117" s="5">
        <v>5.1228300000000004</v>
      </c>
      <c r="H117" s="58">
        <v>2719147511.0379348</v>
      </c>
      <c r="I117" s="5">
        <v>5.284212779912411E-2</v>
      </c>
      <c r="J117" s="58">
        <v>1047884.3431862291</v>
      </c>
      <c r="K117" s="5">
        <v>5.552479488739466E-2</v>
      </c>
      <c r="L117" s="5">
        <v>14.968121805322809</v>
      </c>
      <c r="M117" s="5">
        <v>5.4208395108734868E-2</v>
      </c>
      <c r="N117" s="5">
        <v>6.5099899583564991</v>
      </c>
      <c r="O117" s="5">
        <v>0.15520984402510682</v>
      </c>
      <c r="P117" s="5">
        <v>-0.40853242480589991</v>
      </c>
      <c r="Q117" s="5">
        <f t="shared" si="2"/>
        <v>0.15782685586886089</v>
      </c>
    </row>
    <row r="118" spans="1:17">
      <c r="A118" s="29" t="s">
        <v>478</v>
      </c>
      <c r="B118" s="6" t="s">
        <v>458</v>
      </c>
      <c r="C118" s="31">
        <v>0.74652777777777779</v>
      </c>
      <c r="D118" s="31" t="s">
        <v>228</v>
      </c>
      <c r="E118" s="4">
        <v>-3014</v>
      </c>
      <c r="F118" s="4">
        <v>2765</v>
      </c>
      <c r="G118" s="5">
        <v>5.0995850000000003</v>
      </c>
      <c r="H118" s="58">
        <v>2693848889.8582067</v>
      </c>
      <c r="I118" s="5">
        <v>5.3653259301678122E-2</v>
      </c>
      <c r="J118" s="58">
        <v>1038404.2589412961</v>
      </c>
      <c r="K118" s="5">
        <v>4.9922882854737734E-2</v>
      </c>
      <c r="L118" s="5">
        <v>15.087764487809352</v>
      </c>
      <c r="M118" s="5">
        <v>4.0449958061303512E-2</v>
      </c>
      <c r="N118" s="5">
        <v>6.7196307799697319</v>
      </c>
      <c r="O118" s="5">
        <v>0.14755884789792348</v>
      </c>
      <c r="P118" s="5">
        <v>-0.26230928949030474</v>
      </c>
      <c r="Q118" s="5">
        <f t="shared" si="2"/>
        <v>0.14909647790894776</v>
      </c>
    </row>
    <row r="119" spans="1:17">
      <c r="A119" s="29" t="s">
        <v>479</v>
      </c>
      <c r="B119" s="6" t="s">
        <v>458</v>
      </c>
      <c r="C119" s="31">
        <v>0.74930555555555556</v>
      </c>
      <c r="D119" s="31" t="s">
        <v>228</v>
      </c>
      <c r="E119" s="4">
        <v>-2806</v>
      </c>
      <c r="F119" s="4">
        <v>2658</v>
      </c>
      <c r="G119" s="5">
        <v>5.1183610000000002</v>
      </c>
      <c r="H119" s="58">
        <v>2706742793.6008654</v>
      </c>
      <c r="I119" s="5">
        <v>4.9585642637941178E-2</v>
      </c>
      <c r="J119" s="58">
        <v>1043485.7556994228</v>
      </c>
      <c r="K119" s="5">
        <v>4.7003341536487928E-2</v>
      </c>
      <c r="L119" s="5">
        <v>15.00715094663585</v>
      </c>
      <c r="M119" s="5">
        <v>4.5761029232931127E-2</v>
      </c>
      <c r="N119" s="5">
        <v>6.5123224464622709</v>
      </c>
      <c r="O119" s="5">
        <v>0.15403943390976102</v>
      </c>
      <c r="P119" s="5">
        <v>-0.42651593607110261</v>
      </c>
      <c r="Q119" s="5">
        <f t="shared" si="2"/>
        <v>0.15592286846689024</v>
      </c>
    </row>
    <row r="120" spans="1:17">
      <c r="A120" s="6" t="s">
        <v>480</v>
      </c>
      <c r="B120" s="6" t="s">
        <v>458</v>
      </c>
      <c r="C120" s="31">
        <v>0.76527777777777783</v>
      </c>
      <c r="D120" s="6" t="s">
        <v>191</v>
      </c>
      <c r="E120" s="4">
        <v>-1489</v>
      </c>
      <c r="F120" s="4">
        <v>649</v>
      </c>
      <c r="G120" s="5">
        <v>5.0613210000000004</v>
      </c>
      <c r="H120" s="58">
        <v>2687051369.4001427</v>
      </c>
      <c r="I120" s="5">
        <v>5.0154260358205992E-2</v>
      </c>
      <c r="J120" s="58">
        <v>1032570.9296613181</v>
      </c>
      <c r="K120" s="5">
        <v>5.770485628042514E-2</v>
      </c>
      <c r="L120" s="5">
        <v>8.0585094629179732</v>
      </c>
      <c r="M120" s="5">
        <v>7.3304076538291213E-2</v>
      </c>
      <c r="N120" s="5">
        <v>3.2864766484841379</v>
      </c>
      <c r="O120" s="5">
        <v>0.22826498170489562</v>
      </c>
      <c r="P120" s="5">
        <v>-1.259101416317332E-2</v>
      </c>
      <c r="Q120" s="5">
        <f t="shared" si="2"/>
        <v>0.2315230965803767</v>
      </c>
    </row>
    <row r="121" spans="1:17">
      <c r="A121" s="6" t="s">
        <v>481</v>
      </c>
      <c r="B121" s="6" t="s">
        <v>458</v>
      </c>
      <c r="C121" s="31">
        <v>0.7680555555555556</v>
      </c>
      <c r="D121" s="6" t="s">
        <v>191</v>
      </c>
      <c r="E121" s="4">
        <v>-1439</v>
      </c>
      <c r="F121" s="4">
        <v>649</v>
      </c>
      <c r="G121" s="5">
        <v>5.0660150000000002</v>
      </c>
      <c r="H121" s="58">
        <v>2683851161.9525065</v>
      </c>
      <c r="I121" s="5">
        <v>4.3825694076926151E-2</v>
      </c>
      <c r="J121" s="58">
        <v>1031251.9030502308</v>
      </c>
      <c r="K121" s="5">
        <v>4.5123487447492672E-2</v>
      </c>
      <c r="L121" s="5">
        <v>8.000008226610511</v>
      </c>
      <c r="M121" s="5">
        <v>6.3738715772037449E-2</v>
      </c>
      <c r="N121" s="5">
        <v>3.3726459969580791</v>
      </c>
      <c r="O121" s="5">
        <v>0.13449017939682167</v>
      </c>
      <c r="P121" s="5">
        <v>0.10401581823249284</v>
      </c>
      <c r="Q121" s="5">
        <f t="shared" si="2"/>
        <v>0.1386369463464063</v>
      </c>
    </row>
    <row r="122" spans="1:17">
      <c r="A122" s="6" t="s">
        <v>482</v>
      </c>
      <c r="B122" s="6" t="s">
        <v>458</v>
      </c>
      <c r="C122" s="31">
        <v>0.77013888888888893</v>
      </c>
      <c r="D122" s="6" t="s">
        <v>191</v>
      </c>
      <c r="E122" s="4">
        <v>-1389</v>
      </c>
      <c r="F122" s="4">
        <v>649</v>
      </c>
      <c r="G122" s="5">
        <v>5.0614710000000001</v>
      </c>
      <c r="H122" s="58">
        <v>2686120600.1851263</v>
      </c>
      <c r="I122" s="5">
        <v>5.2247704147190099E-2</v>
      </c>
      <c r="J122" s="58">
        <v>1031605.6150317863</v>
      </c>
      <c r="K122" s="5">
        <v>5.1559493530513832E-2</v>
      </c>
      <c r="L122" s="5">
        <v>8.0065306941878855</v>
      </c>
      <c r="M122" s="5">
        <v>5.8647156302170655E-2</v>
      </c>
      <c r="N122" s="5">
        <v>3.0323962892029321</v>
      </c>
      <c r="O122" s="5">
        <v>0.1508252791978095</v>
      </c>
      <c r="P122" s="5">
        <v>-0.23888341185228956</v>
      </c>
      <c r="Q122" s="5">
        <f t="shared" si="2"/>
        <v>0.15397122890461082</v>
      </c>
    </row>
    <row r="123" spans="1:17">
      <c r="A123" s="6" t="s">
        <v>483</v>
      </c>
      <c r="B123" s="6" t="s">
        <v>458</v>
      </c>
      <c r="C123" s="31">
        <v>0.7729166666666667</v>
      </c>
      <c r="D123" s="6" t="s">
        <v>191</v>
      </c>
      <c r="E123" s="4">
        <v>-1389</v>
      </c>
      <c r="F123" s="4">
        <v>699</v>
      </c>
      <c r="G123" s="5">
        <v>5.0587670000000005</v>
      </c>
      <c r="H123" s="58">
        <v>2675089505.5660677</v>
      </c>
      <c r="I123" s="5">
        <v>4.341361284295836E-2</v>
      </c>
      <c r="J123" s="58">
        <v>1027578.83370381</v>
      </c>
      <c r="K123" s="5">
        <v>4.6690763108960129E-2</v>
      </c>
      <c r="L123" s="5">
        <v>7.9530302806509745</v>
      </c>
      <c r="M123" s="5">
        <v>5.933194413232655E-2</v>
      </c>
      <c r="N123" s="5">
        <v>3.0637826716972683</v>
      </c>
      <c r="O123" s="5">
        <v>0.1267861422388227</v>
      </c>
      <c r="P123" s="5">
        <v>-0.17953837170337472</v>
      </c>
      <c r="Q123" s="5">
        <f t="shared" si="2"/>
        <v>0.13059909452320895</v>
      </c>
    </row>
    <row r="124" spans="1:17">
      <c r="A124" s="6" t="s">
        <v>484</v>
      </c>
      <c r="B124" s="6" t="s">
        <v>458</v>
      </c>
      <c r="C124" s="31">
        <v>0.77708333333333324</v>
      </c>
      <c r="D124" s="6" t="s">
        <v>191</v>
      </c>
      <c r="E124" s="4">
        <v>2133</v>
      </c>
      <c r="F124" s="4">
        <v>310</v>
      </c>
      <c r="G124" s="5">
        <v>5.0484030000000004</v>
      </c>
      <c r="H124" s="58">
        <v>2723134129.3342838</v>
      </c>
      <c r="I124" s="5">
        <v>2.86025598572054E-2</v>
      </c>
      <c r="J124" s="58">
        <v>1047792.9481348892</v>
      </c>
      <c r="K124" s="5">
        <v>3.8600459078737361E-2</v>
      </c>
      <c r="L124" s="5">
        <v>9.8588225500710891</v>
      </c>
      <c r="M124" s="5">
        <v>5.3441811022863016E-2</v>
      </c>
      <c r="N124" s="5">
        <v>4.090306028864843</v>
      </c>
      <c r="O124" s="5">
        <v>0.16315653985685225</v>
      </c>
      <c r="P124" s="5">
        <v>-0.15308722575503531</v>
      </c>
      <c r="Q124" s="5">
        <f t="shared" si="2"/>
        <v>0.16557859516054738</v>
      </c>
    </row>
    <row r="125" spans="1:17">
      <c r="A125" s="6" t="s">
        <v>485</v>
      </c>
      <c r="B125" s="6" t="s">
        <v>458</v>
      </c>
      <c r="C125" s="31">
        <v>0.77986111111111101</v>
      </c>
      <c r="D125" s="6" t="s">
        <v>191</v>
      </c>
      <c r="E125" s="4">
        <v>2033</v>
      </c>
      <c r="F125" s="4">
        <v>260</v>
      </c>
      <c r="G125" s="5">
        <v>5.0331580000000002</v>
      </c>
      <c r="H125" s="58">
        <v>2696863776.7347374</v>
      </c>
      <c r="I125" s="5">
        <v>4.2847348278444754E-2</v>
      </c>
      <c r="J125" s="58">
        <v>1037281.8362671519</v>
      </c>
      <c r="K125" s="5">
        <v>4.0349368718526311E-2</v>
      </c>
      <c r="L125" s="5">
        <v>10.047195880338533</v>
      </c>
      <c r="M125" s="5">
        <v>5.6099812680077604E-2</v>
      </c>
      <c r="N125" s="5">
        <v>4.4436483313166075</v>
      </c>
      <c r="O125" s="5">
        <v>0.12012019238734101</v>
      </c>
      <c r="P125" s="5">
        <v>0.10060395412906864</v>
      </c>
      <c r="Q125" s="5">
        <f t="shared" si="2"/>
        <v>0.1237184163838834</v>
      </c>
    </row>
    <row r="126" spans="1:17">
      <c r="A126" s="6" t="s">
        <v>486</v>
      </c>
      <c r="B126" s="6" t="s">
        <v>458</v>
      </c>
      <c r="C126" s="31">
        <v>0.78194444444444444</v>
      </c>
      <c r="D126" s="6" t="s">
        <v>191</v>
      </c>
      <c r="E126" s="4">
        <v>2083</v>
      </c>
      <c r="F126" s="4">
        <v>260</v>
      </c>
      <c r="G126" s="5">
        <v>5.0167480000000007</v>
      </c>
      <c r="H126" s="58">
        <v>2699142972.992898</v>
      </c>
      <c r="I126" s="5">
        <v>3.9161277806669358E-2</v>
      </c>
      <c r="J126" s="58">
        <v>1038049.1363921573</v>
      </c>
      <c r="K126" s="5">
        <v>4.4570248697009283E-2</v>
      </c>
      <c r="L126" s="5">
        <v>9.8928479964266458</v>
      </c>
      <c r="M126" s="5">
        <v>5.5807650900991414E-2</v>
      </c>
      <c r="N126" s="5">
        <v>4.2898935204189748</v>
      </c>
      <c r="O126" s="5">
        <v>0.17941334861822392</v>
      </c>
      <c r="P126" s="5">
        <v>2.8064760229458585E-2</v>
      </c>
      <c r="Q126" s="5">
        <f t="shared" si="2"/>
        <v>0.18181699791154676</v>
      </c>
    </row>
    <row r="127" spans="1:17">
      <c r="A127" s="6" t="s">
        <v>487</v>
      </c>
      <c r="B127" s="6" t="s">
        <v>458</v>
      </c>
      <c r="C127" s="31">
        <v>0.78472222222222221</v>
      </c>
      <c r="D127" s="6" t="s">
        <v>191</v>
      </c>
      <c r="E127" s="4">
        <v>2133</v>
      </c>
      <c r="F127" s="4">
        <v>260</v>
      </c>
      <c r="G127" s="5">
        <v>5.0134810000000005</v>
      </c>
      <c r="H127" s="58">
        <v>2700481757.7142673</v>
      </c>
      <c r="I127" s="5">
        <v>5.8803062277239235E-2</v>
      </c>
      <c r="J127" s="58">
        <v>1037870.4320714427</v>
      </c>
      <c r="K127" s="5">
        <v>6.1341143948758614E-2</v>
      </c>
      <c r="L127" s="5">
        <v>9.9959001272516002</v>
      </c>
      <c r="M127" s="5">
        <v>4.6520860770761639E-2</v>
      </c>
      <c r="N127" s="5">
        <v>3.9565633142075729</v>
      </c>
      <c r="O127" s="5">
        <v>0.11416542071716684</v>
      </c>
      <c r="P127" s="5">
        <v>-0.35808486071498979</v>
      </c>
      <c r="Q127" s="5">
        <f t="shared" si="2"/>
        <v>0.11677793014184838</v>
      </c>
    </row>
    <row r="128" spans="1:17">
      <c r="A128" s="6" t="s">
        <v>488</v>
      </c>
      <c r="B128" s="6" t="s">
        <v>458</v>
      </c>
      <c r="C128" s="31">
        <v>0.7895833333333333</v>
      </c>
      <c r="D128" s="6" t="s">
        <v>191</v>
      </c>
      <c r="E128" s="4">
        <v>-105</v>
      </c>
      <c r="F128" s="4">
        <v>-747</v>
      </c>
      <c r="G128" s="5">
        <v>4.9932029999999994</v>
      </c>
      <c r="H128" s="58">
        <v>2654620752.7502689</v>
      </c>
      <c r="I128" s="5">
        <v>4.1748541619467922E-2</v>
      </c>
      <c r="J128" s="58">
        <v>1019631.744580259</v>
      </c>
      <c r="K128" s="5">
        <v>4.4410312164773341E-2</v>
      </c>
      <c r="L128" s="5">
        <v>7.8229919865482334</v>
      </c>
      <c r="M128" s="5">
        <v>6.2490624703139298E-2</v>
      </c>
      <c r="N128" s="5">
        <v>3.037505563846743</v>
      </c>
      <c r="O128" s="5">
        <v>0.15758365062380592</v>
      </c>
      <c r="P128" s="5">
        <v>-0.13763734928021965</v>
      </c>
      <c r="Q128" s="5">
        <f t="shared" si="2"/>
        <v>0.16100087036437033</v>
      </c>
    </row>
    <row r="129" spans="1:17">
      <c r="A129" s="6" t="s">
        <v>489</v>
      </c>
      <c r="B129" s="6" t="s">
        <v>458</v>
      </c>
      <c r="C129" s="31">
        <v>0.79236111111111107</v>
      </c>
      <c r="D129" s="6" t="s">
        <v>191</v>
      </c>
      <c r="E129" s="4">
        <v>-55</v>
      </c>
      <c r="F129" s="4">
        <v>-747</v>
      </c>
      <c r="G129" s="5">
        <v>5.0026290000000007</v>
      </c>
      <c r="H129" s="58">
        <v>2654717583.4910178</v>
      </c>
      <c r="I129" s="5">
        <v>4.6503492447369288E-2</v>
      </c>
      <c r="J129" s="58">
        <v>1019618.3685083494</v>
      </c>
      <c r="K129" s="5">
        <v>4.3581807504097757E-2</v>
      </c>
      <c r="L129" s="5">
        <v>7.6979946334798655</v>
      </c>
      <c r="M129" s="5">
        <v>6.8906458812412558E-2</v>
      </c>
      <c r="N129" s="5">
        <v>3.1466638577584138</v>
      </c>
      <c r="O129" s="5">
        <v>0.21326525605118196</v>
      </c>
      <c r="P129" s="5">
        <v>3.6777232803696158E-2</v>
      </c>
      <c r="Q129" s="5">
        <f t="shared" si="2"/>
        <v>0.21634639762980695</v>
      </c>
    </row>
    <row r="130" spans="1:17">
      <c r="A130" s="6" t="s">
        <v>490</v>
      </c>
      <c r="B130" s="6" t="s">
        <v>458</v>
      </c>
      <c r="C130" s="31">
        <v>0.7944444444444444</v>
      </c>
      <c r="D130" s="6" t="s">
        <v>191</v>
      </c>
      <c r="E130" s="4">
        <v>-55</v>
      </c>
      <c r="F130" s="4">
        <v>-797</v>
      </c>
      <c r="G130" s="5">
        <v>5.0057830000000001</v>
      </c>
      <c r="H130" s="58">
        <v>2659603742.2488713</v>
      </c>
      <c r="I130" s="5">
        <v>3.9581829587552159E-2</v>
      </c>
      <c r="J130" s="58">
        <v>1021392.0842838451</v>
      </c>
      <c r="K130" s="5">
        <v>4.6180365436982798E-2</v>
      </c>
      <c r="L130" s="5">
        <v>7.9320524459405295</v>
      </c>
      <c r="M130" s="5">
        <v>4.029128290211071E-2</v>
      </c>
      <c r="N130" s="5">
        <v>2.8854306222807491</v>
      </c>
      <c r="O130" s="5">
        <v>0.17044482975809017</v>
      </c>
      <c r="P130" s="5">
        <v>-0.34653979646091315</v>
      </c>
      <c r="Q130" s="5">
        <f t="shared" si="2"/>
        <v>0.17176732647946358</v>
      </c>
    </row>
    <row r="131" spans="1:17">
      <c r="A131" s="6" t="s">
        <v>491</v>
      </c>
      <c r="B131" s="6" t="s">
        <v>458</v>
      </c>
      <c r="C131" s="31">
        <v>0.79722222222222217</v>
      </c>
      <c r="D131" s="6" t="s">
        <v>191</v>
      </c>
      <c r="E131" s="4">
        <v>-55</v>
      </c>
      <c r="F131" s="4">
        <v>-847</v>
      </c>
      <c r="G131" s="5">
        <v>5.002103</v>
      </c>
      <c r="H131" s="58">
        <v>2662594135.7645459</v>
      </c>
      <c r="I131" s="5">
        <v>4.6677123886684234E-2</v>
      </c>
      <c r="J131" s="58">
        <v>1022520.4897101527</v>
      </c>
      <c r="K131" s="5">
        <v>5.0387046020235887E-2</v>
      </c>
      <c r="L131" s="5">
        <v>7.7387566919244755</v>
      </c>
      <c r="M131" s="5">
        <v>6.148361246723958E-2</v>
      </c>
      <c r="N131" s="5">
        <v>3.2304941439784685</v>
      </c>
      <c r="O131" s="5">
        <v>0.11934830674431281</v>
      </c>
      <c r="P131" s="5">
        <v>9.9062187423776926E-2</v>
      </c>
      <c r="Q131" s="5">
        <f t="shared" si="2"/>
        <v>0.1236846281719139</v>
      </c>
    </row>
    <row r="132" spans="1:17">
      <c r="A132" s="29" t="s">
        <v>492</v>
      </c>
      <c r="B132" s="6" t="s">
        <v>458</v>
      </c>
      <c r="C132" s="31">
        <v>0.80138888888888893</v>
      </c>
      <c r="D132" s="31" t="s">
        <v>228</v>
      </c>
      <c r="E132" s="4">
        <v>-1152</v>
      </c>
      <c r="F132" s="4">
        <v>-1488</v>
      </c>
      <c r="G132" s="5">
        <v>4.9901239999999998</v>
      </c>
      <c r="H132" s="58">
        <v>2653430005.3653789</v>
      </c>
      <c r="I132" s="5">
        <v>3.5959118321306181E-2</v>
      </c>
      <c r="J132" s="58">
        <v>1023033.6444688726</v>
      </c>
      <c r="K132" s="5">
        <v>4.3357185592597415E-2</v>
      </c>
      <c r="L132" s="5">
        <v>15.28349671825624</v>
      </c>
      <c r="M132" s="5">
        <v>5.2474025970571533E-2</v>
      </c>
      <c r="N132" s="5">
        <v>6.6093918222116521</v>
      </c>
      <c r="O132" s="5">
        <v>0.18068510111016406</v>
      </c>
      <c r="P132" s="5">
        <v>-0.47372218869330851</v>
      </c>
      <c r="Q132" s="5">
        <f t="shared" si="2"/>
        <v>0.18279700224886286</v>
      </c>
    </row>
    <row r="133" spans="1:17">
      <c r="A133" s="29" t="s">
        <v>493</v>
      </c>
      <c r="B133" s="6" t="s">
        <v>458</v>
      </c>
      <c r="C133" s="31">
        <v>0.80347222222222225</v>
      </c>
      <c r="D133" s="31" t="s">
        <v>228</v>
      </c>
      <c r="E133" s="4">
        <v>-1149</v>
      </c>
      <c r="F133" s="4">
        <v>-1556</v>
      </c>
      <c r="G133" s="5">
        <v>4.9865940000000002</v>
      </c>
      <c r="H133" s="58">
        <v>2652505521.01508</v>
      </c>
      <c r="I133" s="5">
        <v>4.2147365896762636E-2</v>
      </c>
      <c r="J133" s="58">
        <v>1021926.0084342211</v>
      </c>
      <c r="K133" s="5">
        <v>4.276184856466482E-2</v>
      </c>
      <c r="L133" s="5">
        <v>15.257068384891159</v>
      </c>
      <c r="M133" s="5">
        <v>5.629557659715996E-2</v>
      </c>
      <c r="N133" s="5">
        <v>6.4490692569942887</v>
      </c>
      <c r="O133" s="5">
        <v>0.17063166406042968</v>
      </c>
      <c r="P133" s="5">
        <v>-0.61941037729483472</v>
      </c>
      <c r="Q133" s="5">
        <f t="shared" si="2"/>
        <v>0.17320128402255225</v>
      </c>
    </row>
    <row r="134" spans="1:17">
      <c r="A134" s="29" t="s">
        <v>494</v>
      </c>
      <c r="B134" s="6" t="s">
        <v>458</v>
      </c>
      <c r="C134" s="31">
        <v>0.80625000000000002</v>
      </c>
      <c r="D134" s="31" t="s">
        <v>228</v>
      </c>
      <c r="E134" s="4">
        <v>-1099</v>
      </c>
      <c r="F134" s="4">
        <v>-1603</v>
      </c>
      <c r="G134" s="5">
        <v>4.9819750000000003</v>
      </c>
      <c r="H134" s="58">
        <v>2653287816.7006607</v>
      </c>
      <c r="I134" s="5">
        <v>5.3751247536331849E-2</v>
      </c>
      <c r="J134" s="58">
        <v>1022907.22842926</v>
      </c>
      <c r="K134" s="5">
        <v>5.8049607910852188E-2</v>
      </c>
      <c r="L134" s="5">
        <v>15.074150039458223</v>
      </c>
      <c r="M134" s="5">
        <v>5.5320996330052309E-2</v>
      </c>
      <c r="N134" s="5">
        <v>6.5413694226010843</v>
      </c>
      <c r="O134" s="5">
        <v>0.18543740824193355</v>
      </c>
      <c r="P134" s="5">
        <v>-0.43248149189391327</v>
      </c>
      <c r="Q134" s="5">
        <f t="shared" si="2"/>
        <v>0.18772380363583979</v>
      </c>
    </row>
    <row r="135" spans="1:17">
      <c r="A135" s="29" t="s">
        <v>495</v>
      </c>
      <c r="B135" s="6" t="s">
        <v>458</v>
      </c>
      <c r="C135" s="31">
        <v>0.80902777777777779</v>
      </c>
      <c r="D135" s="31" t="s">
        <v>228</v>
      </c>
      <c r="E135" s="4">
        <v>-980</v>
      </c>
      <c r="F135" s="4">
        <v>-1629</v>
      </c>
      <c r="G135" s="5">
        <v>4.9883220000000001</v>
      </c>
      <c r="H135" s="58">
        <v>2658593111.8374166</v>
      </c>
      <c r="I135" s="5">
        <v>2.8495408780197216E-2</v>
      </c>
      <c r="J135" s="58">
        <v>1025098.6667704325</v>
      </c>
      <c r="K135" s="5">
        <v>2.8100596846119884E-2</v>
      </c>
      <c r="L135" s="5">
        <v>15.330662813838103</v>
      </c>
      <c r="M135" s="5">
        <v>6.4333535086977742E-2</v>
      </c>
      <c r="N135" s="5">
        <v>7.0549553985808089</v>
      </c>
      <c r="O135" s="5">
        <v>0.12163865353769149</v>
      </c>
      <c r="P135" s="5">
        <v>-5.5293895518417457E-2</v>
      </c>
      <c r="Q135" s="5">
        <f t="shared" si="2"/>
        <v>0.12629249500829051</v>
      </c>
    </row>
    <row r="136" spans="1:17">
      <c r="A136" s="6" t="s">
        <v>496</v>
      </c>
      <c r="B136" s="6" t="s">
        <v>458</v>
      </c>
      <c r="C136" s="31">
        <v>0.82430555555555562</v>
      </c>
      <c r="D136" s="6" t="s">
        <v>191</v>
      </c>
      <c r="E136" s="4">
        <v>-3094</v>
      </c>
      <c r="F136" s="4">
        <v>1529</v>
      </c>
      <c r="G136" s="5">
        <v>4.9569289999999997</v>
      </c>
      <c r="H136" s="58">
        <v>2645652443.2949162</v>
      </c>
      <c r="I136" s="5">
        <v>2.5304111872713503E-2</v>
      </c>
      <c r="J136" s="58">
        <v>1015553.2100140571</v>
      </c>
      <c r="K136" s="5">
        <v>2.3514739223006349E-2</v>
      </c>
      <c r="L136" s="5">
        <v>5.9836546335851892</v>
      </c>
      <c r="M136" s="5">
        <v>5.6700677139064015E-2</v>
      </c>
      <c r="N136" s="5">
        <v>2.1409208165104054</v>
      </c>
      <c r="O136" s="5">
        <v>0.1615918693577611</v>
      </c>
      <c r="P136" s="5">
        <v>-6.8236221897870042E-2</v>
      </c>
      <c r="Q136" s="5">
        <f t="shared" si="2"/>
        <v>0.16434175836825354</v>
      </c>
    </row>
    <row r="137" spans="1:17">
      <c r="A137" s="6" t="s">
        <v>497</v>
      </c>
      <c r="B137" s="6" t="s">
        <v>458</v>
      </c>
      <c r="C137" s="31">
        <v>0.82708333333333339</v>
      </c>
      <c r="D137" s="6" t="s">
        <v>191</v>
      </c>
      <c r="E137" s="4">
        <v>-3091</v>
      </c>
      <c r="F137" s="4">
        <v>1478</v>
      </c>
      <c r="G137" s="5">
        <v>4.9603840000000003</v>
      </c>
      <c r="H137" s="58">
        <v>2647946243.8257198</v>
      </c>
      <c r="I137" s="5">
        <v>2.5206033157537455E-2</v>
      </c>
      <c r="J137" s="58">
        <v>1015920.9790311834</v>
      </c>
      <c r="K137" s="5">
        <v>3.4015171436099854E-2</v>
      </c>
      <c r="L137" s="5">
        <v>6.0584191017734046</v>
      </c>
      <c r="M137" s="5">
        <v>4.8526906299887776E-2</v>
      </c>
      <c r="N137" s="5">
        <v>2.163539790286606</v>
      </c>
      <c r="O137" s="5">
        <v>0.19656219997776986</v>
      </c>
      <c r="P137" s="5">
        <v>-8.4883961887962656E-2</v>
      </c>
      <c r="Q137" s="5">
        <f t="shared" si="2"/>
        <v>0.19822511427006229</v>
      </c>
    </row>
    <row r="138" spans="1:17">
      <c r="A138" s="6" t="s">
        <v>498</v>
      </c>
      <c r="B138" s="6" t="s">
        <v>458</v>
      </c>
      <c r="C138" s="31">
        <v>0.82986111111111116</v>
      </c>
      <c r="D138" s="6" t="s">
        <v>191</v>
      </c>
      <c r="E138" s="4">
        <v>-3018</v>
      </c>
      <c r="F138" s="4">
        <v>1418</v>
      </c>
      <c r="G138" s="5">
        <v>4.9539620000000006</v>
      </c>
      <c r="H138" s="58">
        <v>2665284231.9317808</v>
      </c>
      <c r="I138" s="5">
        <v>3.0076393156788169E-2</v>
      </c>
      <c r="J138" s="58">
        <v>1022730.8102008356</v>
      </c>
      <c r="K138" s="5">
        <v>4.3305380771680349E-2</v>
      </c>
      <c r="L138" s="5">
        <v>6.0389265021543181</v>
      </c>
      <c r="M138" s="5">
        <v>3.2427914705920748E-2</v>
      </c>
      <c r="N138" s="5">
        <v>2.2413925851723082</v>
      </c>
      <c r="O138" s="5">
        <v>0.21518601406426305</v>
      </c>
      <c r="P138" s="5">
        <v>3.1010593092424266E-3</v>
      </c>
      <c r="Q138" s="5">
        <f t="shared" si="2"/>
        <v>0.21586611925630436</v>
      </c>
    </row>
    <row r="139" spans="1:17">
      <c r="A139" s="6" t="s">
        <v>499</v>
      </c>
      <c r="B139" s="6" t="s">
        <v>458</v>
      </c>
      <c r="C139" s="31">
        <v>0.83194444444444438</v>
      </c>
      <c r="D139" s="6" t="s">
        <v>191</v>
      </c>
      <c r="E139" s="4">
        <v>-2959</v>
      </c>
      <c r="F139" s="4">
        <v>1435</v>
      </c>
      <c r="G139" s="5">
        <v>4.9504330000000003</v>
      </c>
      <c r="H139" s="58">
        <v>2657612218.317647</v>
      </c>
      <c r="I139" s="5">
        <v>2.8111791700805317E-2</v>
      </c>
      <c r="J139" s="58">
        <v>1020389.7057750581</v>
      </c>
      <c r="K139" s="5">
        <v>3.1095463998377613E-2</v>
      </c>
      <c r="L139" s="5">
        <v>6.0432297944432722</v>
      </c>
      <c r="M139" s="5">
        <v>5.5101257947005752E-2</v>
      </c>
      <c r="N139" s="5">
        <v>1.9409308545927928</v>
      </c>
      <c r="O139" s="5">
        <v>0.16051141096602284</v>
      </c>
      <c r="P139" s="5">
        <v>-0.29927433179213692</v>
      </c>
      <c r="Q139" s="5">
        <f t="shared" si="2"/>
        <v>0.16312676883095711</v>
      </c>
    </row>
    <row r="140" spans="1:17">
      <c r="A140" s="29" t="s">
        <v>500</v>
      </c>
      <c r="B140" s="6" t="s">
        <v>458</v>
      </c>
      <c r="C140" s="31">
        <v>0.83611111111111114</v>
      </c>
      <c r="D140" s="31" t="s">
        <v>228</v>
      </c>
      <c r="E140" s="4">
        <v>-3012</v>
      </c>
      <c r="F140" s="4">
        <v>2695</v>
      </c>
      <c r="G140" s="5">
        <v>4.9402559999999998</v>
      </c>
      <c r="H140" s="58">
        <v>2608000091.1295142</v>
      </c>
      <c r="I140" s="5">
        <v>3.631645707397381E-2</v>
      </c>
      <c r="J140" s="58">
        <v>1004791.5035191231</v>
      </c>
      <c r="K140" s="5">
        <v>4.7092789562592552E-2</v>
      </c>
      <c r="L140" s="5">
        <v>15.158231293918245</v>
      </c>
      <c r="M140" s="5">
        <v>4.8178064086276499E-2</v>
      </c>
      <c r="N140" s="5">
        <v>6.5976901501743068</v>
      </c>
      <c r="O140" s="5">
        <v>0.20763365011285298</v>
      </c>
      <c r="P140" s="5">
        <v>-0.42020950781809585</v>
      </c>
      <c r="Q140" s="5">
        <f t="shared" si="2"/>
        <v>0.20918610233638937</v>
      </c>
    </row>
    <row r="141" spans="1:17">
      <c r="A141" s="29" t="s">
        <v>501</v>
      </c>
      <c r="B141" s="6" t="s">
        <v>458</v>
      </c>
      <c r="C141" s="31">
        <v>0.83888888888888891</v>
      </c>
      <c r="D141" s="31" t="s">
        <v>228</v>
      </c>
      <c r="E141" s="4">
        <v>-3032</v>
      </c>
      <c r="F141" s="4">
        <v>2825</v>
      </c>
      <c r="G141" s="5">
        <v>4.9346240000000003</v>
      </c>
      <c r="H141" s="58">
        <v>2596365966.9148664</v>
      </c>
      <c r="I141" s="5">
        <v>3.6766866402016402E-2</v>
      </c>
      <c r="J141" s="58">
        <v>1000915.8961238576</v>
      </c>
      <c r="K141" s="5">
        <v>4.5596004793515714E-2</v>
      </c>
      <c r="L141" s="5">
        <v>15.09828027598048</v>
      </c>
      <c r="M141" s="5">
        <v>5.2696839158788353E-2</v>
      </c>
      <c r="N141" s="5">
        <v>6.518330411739548</v>
      </c>
      <c r="O141" s="5">
        <v>0.18653064200302591</v>
      </c>
      <c r="P141" s="5">
        <v>-0.46794398979842011</v>
      </c>
      <c r="Q141" s="5">
        <f t="shared" si="2"/>
        <v>0.18859441016788944</v>
      </c>
    </row>
    <row r="142" spans="1:17">
      <c r="A142" s="29" t="s">
        <v>502</v>
      </c>
      <c r="B142" s="6" t="s">
        <v>458</v>
      </c>
      <c r="C142" s="31">
        <v>0.84097222222222223</v>
      </c>
      <c r="D142" s="31" t="s">
        <v>228</v>
      </c>
      <c r="E142" s="4">
        <v>-2943</v>
      </c>
      <c r="F142" s="4">
        <v>2664</v>
      </c>
      <c r="G142" s="5">
        <v>4.9422839999999999</v>
      </c>
      <c r="H142" s="58">
        <v>2604153486.6766601</v>
      </c>
      <c r="I142" s="5">
        <v>4.3615710698694958E-2</v>
      </c>
      <c r="J142" s="58">
        <v>1004141.4264243084</v>
      </c>
      <c r="K142" s="5">
        <v>5.1552675384288864E-2</v>
      </c>
      <c r="L142" s="5">
        <v>15.040156673129301</v>
      </c>
      <c r="M142" s="5">
        <v>5.1751543427231358E-2</v>
      </c>
      <c r="N142" s="5">
        <v>6.8043811404192578</v>
      </c>
      <c r="O142" s="5">
        <v>0.17856242771208675</v>
      </c>
      <c r="P142" s="5">
        <v>-0.1532850576419813</v>
      </c>
      <c r="Q142" s="5">
        <f t="shared" si="2"/>
        <v>0.1806410421287751</v>
      </c>
    </row>
    <row r="143" spans="1:17">
      <c r="A143" s="29" t="s">
        <v>503</v>
      </c>
      <c r="B143" s="6" t="s">
        <v>458</v>
      </c>
      <c r="C143" s="31">
        <v>0.84375</v>
      </c>
      <c r="D143" s="31" t="s">
        <v>228</v>
      </c>
      <c r="E143" s="4">
        <v>-2951</v>
      </c>
      <c r="F143" s="4">
        <v>2813</v>
      </c>
      <c r="G143" s="5">
        <v>4.9320329999999997</v>
      </c>
      <c r="H143" s="58">
        <v>2591242570.3847513</v>
      </c>
      <c r="I143" s="5">
        <v>4.4012729274127541E-2</v>
      </c>
      <c r="J143" s="58">
        <v>998886.23529240093</v>
      </c>
      <c r="K143" s="5">
        <v>4.3238050469423368E-2</v>
      </c>
      <c r="L143" s="5">
        <v>14.967581297656629</v>
      </c>
      <c r="M143" s="5">
        <v>4.4903524533571056E-2</v>
      </c>
      <c r="N143" s="5">
        <v>6.5475381020942969</v>
      </c>
      <c r="O143" s="5">
        <v>0.18059563998433703</v>
      </c>
      <c r="P143" s="5">
        <v>-0.37091154816721961</v>
      </c>
      <c r="Q143" s="5">
        <f t="shared" si="2"/>
        <v>0.18214528473902294</v>
      </c>
    </row>
    <row r="144" spans="1:17">
      <c r="A144" s="29" t="s">
        <v>504</v>
      </c>
      <c r="B144" s="6" t="s">
        <v>458</v>
      </c>
      <c r="C144" s="31">
        <v>0.85</v>
      </c>
      <c r="D144" s="31" t="s">
        <v>228</v>
      </c>
      <c r="E144" s="4">
        <v>-3064</v>
      </c>
      <c r="F144" s="4">
        <v>2707</v>
      </c>
      <c r="G144" s="5">
        <v>4.9152469999999999</v>
      </c>
      <c r="H144" s="58">
        <v>2599376107.889154</v>
      </c>
      <c r="I144" s="5">
        <v>3.9418253844438159E-2</v>
      </c>
      <c r="J144" s="58">
        <v>1001907.525134855</v>
      </c>
      <c r="K144" s="5">
        <v>4.7271272136942155E-2</v>
      </c>
      <c r="L144" s="5">
        <v>15.268306362956618</v>
      </c>
      <c r="M144" s="5">
        <v>5.1980491387583691E-2</v>
      </c>
      <c r="N144" s="5">
        <v>6.4137225651714758</v>
      </c>
      <c r="O144" s="5">
        <v>0.14021060598551263</v>
      </c>
      <c r="P144" s="5">
        <v>-0.66040869492665877</v>
      </c>
      <c r="Q144" s="5">
        <f t="shared" si="2"/>
        <v>0.14287155227430529</v>
      </c>
    </row>
    <row r="145" spans="1:21">
      <c r="A145" s="29" t="s">
        <v>505</v>
      </c>
      <c r="B145" s="6" t="s">
        <v>458</v>
      </c>
      <c r="C145" s="31">
        <v>0.85416666666666663</v>
      </c>
      <c r="D145" s="31" t="s">
        <v>228</v>
      </c>
      <c r="E145" s="4">
        <v>-3091</v>
      </c>
      <c r="F145" s="4">
        <v>2740</v>
      </c>
      <c r="G145" s="5">
        <v>4.9238840000000001</v>
      </c>
      <c r="H145" s="58">
        <v>2588798473.7342215</v>
      </c>
      <c r="I145" s="5">
        <v>3.790005484359759E-2</v>
      </c>
      <c r="J145" s="58">
        <v>998194.95989610441</v>
      </c>
      <c r="K145" s="5">
        <v>4.1033898895328554E-2</v>
      </c>
      <c r="L145" s="5">
        <v>15.250555771503249</v>
      </c>
      <c r="M145" s="5">
        <v>5.197089960613166E-2</v>
      </c>
      <c r="N145" s="5">
        <v>6.6213205950516052</v>
      </c>
      <c r="O145" s="5">
        <v>0.20107827951528687</v>
      </c>
      <c r="P145" s="5">
        <v>-0.44472938200413825</v>
      </c>
      <c r="Q145" s="5">
        <f t="shared" si="2"/>
        <v>0.20294201866935804</v>
      </c>
    </row>
    <row r="146" spans="1:21">
      <c r="A146" s="29" t="s">
        <v>506</v>
      </c>
      <c r="B146" s="6" t="s">
        <v>458</v>
      </c>
      <c r="C146" s="31">
        <v>0.89166666666666661</v>
      </c>
      <c r="D146" s="31" t="s">
        <v>228</v>
      </c>
      <c r="E146" s="4">
        <v>-1094</v>
      </c>
      <c r="F146" s="4">
        <v>-1440</v>
      </c>
      <c r="G146" s="5">
        <v>4.892379</v>
      </c>
      <c r="H146" s="58">
        <v>2592684598.7024798</v>
      </c>
      <c r="I146" s="5">
        <v>4.0907884612231438E-2</v>
      </c>
      <c r="J146" s="58">
        <v>998939.78822030162</v>
      </c>
      <c r="K146" s="5">
        <v>4.6589238322106916E-2</v>
      </c>
      <c r="L146" s="5">
        <v>14.997554665610258</v>
      </c>
      <c r="M146" s="5">
        <v>5.283290923972489E-2</v>
      </c>
      <c r="N146" s="5">
        <v>6.6812602619705785</v>
      </c>
      <c r="O146" s="5">
        <v>0.17881658053249455</v>
      </c>
      <c r="P146" s="5">
        <v>-0.25353537759719824</v>
      </c>
      <c r="Q146" s="5">
        <f t="shared" si="2"/>
        <v>0.18097940158029061</v>
      </c>
    </row>
    <row r="147" spans="1:21">
      <c r="A147" s="29" t="s">
        <v>507</v>
      </c>
      <c r="B147" s="6" t="s">
        <v>458</v>
      </c>
      <c r="C147" s="31">
        <v>0.89444444444444438</v>
      </c>
      <c r="D147" s="31" t="s">
        <v>228</v>
      </c>
      <c r="E147" s="4">
        <v>-1162</v>
      </c>
      <c r="F147" s="4">
        <v>-1436</v>
      </c>
      <c r="G147" s="5">
        <v>4.8945570000000007</v>
      </c>
      <c r="H147" s="58">
        <v>2590439021.0437508</v>
      </c>
      <c r="I147" s="5">
        <v>4.2247669756670214E-2</v>
      </c>
      <c r="J147" s="58">
        <v>998164.07333005813</v>
      </c>
      <c r="K147" s="5">
        <v>4.4728520875288037E-2</v>
      </c>
      <c r="L147" s="5">
        <v>15.148132904196032</v>
      </c>
      <c r="M147" s="5">
        <v>4.3948234075758714E-2</v>
      </c>
      <c r="N147" s="5">
        <v>6.8670618690218621</v>
      </c>
      <c r="O147" s="5">
        <v>0.14009419405975532</v>
      </c>
      <c r="P147" s="5">
        <v>-0.14713500824751247</v>
      </c>
      <c r="Q147" s="5">
        <f t="shared" si="2"/>
        <v>0.14200295703719562</v>
      </c>
    </row>
    <row r="148" spans="1:21">
      <c r="A148" s="29" t="s">
        <v>508</v>
      </c>
      <c r="B148" s="6" t="s">
        <v>458</v>
      </c>
      <c r="C148" s="31">
        <v>0.89722222222222225</v>
      </c>
      <c r="D148" s="31" t="s">
        <v>228</v>
      </c>
      <c r="E148" s="4">
        <v>-1358</v>
      </c>
      <c r="F148" s="4">
        <v>-1506</v>
      </c>
      <c r="G148" s="5">
        <v>4.8860329999999994</v>
      </c>
      <c r="H148" s="58">
        <v>2590422865.5215068</v>
      </c>
      <c r="I148" s="5">
        <v>2.4012891561190918E-2</v>
      </c>
      <c r="J148" s="58">
        <v>998282.90148887876</v>
      </c>
      <c r="K148" s="5">
        <v>2.7844453416201492E-2</v>
      </c>
      <c r="L148" s="5">
        <v>15.336422118930271</v>
      </c>
      <c r="M148" s="5">
        <v>5.1858801392397277E-2</v>
      </c>
      <c r="N148" s="5">
        <v>6.5946592725021347</v>
      </c>
      <c r="O148" s="5">
        <v>0.12299046013527132</v>
      </c>
      <c r="P148" s="5">
        <v>-0.5158951171460604</v>
      </c>
      <c r="Q148" s="5">
        <f t="shared" si="2"/>
        <v>0.12600157511516566</v>
      </c>
    </row>
    <row r="149" spans="1:21">
      <c r="A149" s="27" t="s">
        <v>509</v>
      </c>
      <c r="B149" s="34" t="s">
        <v>458</v>
      </c>
      <c r="C149" s="35">
        <v>0.89930555555555547</v>
      </c>
      <c r="D149" s="31" t="s">
        <v>228</v>
      </c>
      <c r="E149" s="67">
        <v>-1263</v>
      </c>
      <c r="F149" s="67">
        <v>-1558</v>
      </c>
      <c r="G149" s="68">
        <v>4.8868210000000003</v>
      </c>
      <c r="H149" s="69">
        <v>2588372678.7571983</v>
      </c>
      <c r="I149" s="68">
        <v>2.7161085396587414E-2</v>
      </c>
      <c r="J149" s="69">
        <v>998002.92814374215</v>
      </c>
      <c r="K149" s="68">
        <v>3.0461292881026364E-2</v>
      </c>
      <c r="L149" s="68">
        <v>15.398334813559345</v>
      </c>
      <c r="M149" s="68">
        <v>6.4562306714846474E-2</v>
      </c>
      <c r="N149" s="68">
        <v>6.5822551340379842</v>
      </c>
      <c r="O149" s="68">
        <v>0.1560797696408685</v>
      </c>
      <c r="P149" s="68">
        <v>-0.56042481094457308</v>
      </c>
      <c r="Q149" s="68">
        <f t="shared" si="2"/>
        <v>0.15975902933568772</v>
      </c>
    </row>
    <row r="150" spans="1:21">
      <c r="A150" s="6" t="s">
        <v>510</v>
      </c>
      <c r="B150" s="6" t="s">
        <v>511</v>
      </c>
      <c r="C150" s="31">
        <v>0.4381944444444445</v>
      </c>
      <c r="D150" s="32" t="s">
        <v>191</v>
      </c>
      <c r="E150" s="4">
        <v>671</v>
      </c>
      <c r="F150" s="4">
        <v>-1370</v>
      </c>
      <c r="G150" s="5">
        <v>5.3541819999999998</v>
      </c>
      <c r="H150" s="58">
        <v>3137977269.8416605</v>
      </c>
      <c r="I150" s="5">
        <v>4.8959791434473814E-2</v>
      </c>
      <c r="J150" s="58">
        <v>1205432.9226473921</v>
      </c>
      <c r="K150" s="5">
        <v>5.2902563632342331E-2</v>
      </c>
      <c r="L150" s="5">
        <v>6.7726662782323643</v>
      </c>
      <c r="M150" s="5">
        <v>5.6849484287262136E-2</v>
      </c>
      <c r="N150" s="5">
        <v>2.5802610903153944</v>
      </c>
      <c r="O150" s="5">
        <v>0.16512665794731035</v>
      </c>
      <c r="P150" s="5">
        <v>-0.11651661606526131</v>
      </c>
      <c r="Q150" s="5">
        <f t="shared" si="2"/>
        <v>0.16783266994311175</v>
      </c>
    </row>
    <row r="151" spans="1:21">
      <c r="A151" s="6" t="s">
        <v>512</v>
      </c>
      <c r="B151" s="6" t="s">
        <v>511</v>
      </c>
      <c r="C151" s="31">
        <v>0.44097222222222227</v>
      </c>
      <c r="D151" s="6" t="s">
        <v>191</v>
      </c>
      <c r="E151" s="4">
        <v>671</v>
      </c>
      <c r="F151" s="4">
        <v>-1420</v>
      </c>
      <c r="G151" s="5">
        <v>5.3564349999999994</v>
      </c>
      <c r="H151" s="58">
        <v>3121849998.7712874</v>
      </c>
      <c r="I151" s="5">
        <v>4.082766200762758E-2</v>
      </c>
      <c r="J151" s="58">
        <v>1198322.0568993778</v>
      </c>
      <c r="K151" s="5">
        <v>4.388085959792757E-2</v>
      </c>
      <c r="L151" s="5">
        <v>6.6822478879977609</v>
      </c>
      <c r="M151" s="5">
        <v>4.9535157020107481E-2</v>
      </c>
      <c r="N151" s="5">
        <v>2.7430110367439031</v>
      </c>
      <c r="O151" s="5">
        <v>0.15950666725763357</v>
      </c>
      <c r="P151" s="5">
        <v>9.3364108709605098E-2</v>
      </c>
      <c r="Q151" s="5">
        <f t="shared" si="2"/>
        <v>0.16163674724663821</v>
      </c>
      <c r="S151" s="11" t="s">
        <v>511</v>
      </c>
      <c r="T151" s="11"/>
    </row>
    <row r="152" spans="1:21">
      <c r="A152" s="6" t="s">
        <v>513</v>
      </c>
      <c r="B152" s="6" t="s">
        <v>511</v>
      </c>
      <c r="C152" s="31">
        <v>0.44305555555555554</v>
      </c>
      <c r="D152" s="6" t="s">
        <v>191</v>
      </c>
      <c r="E152" s="4">
        <v>671</v>
      </c>
      <c r="F152" s="4">
        <v>-1470</v>
      </c>
      <c r="G152" s="5">
        <v>5.3268449999999996</v>
      </c>
      <c r="H152" s="58">
        <v>3053552976.9657359</v>
      </c>
      <c r="I152" s="5">
        <v>0.11438111811936261</v>
      </c>
      <c r="J152" s="58">
        <v>1172307.2508037803</v>
      </c>
      <c r="K152" s="5">
        <v>0.11898356128664102</v>
      </c>
      <c r="L152" s="5">
        <v>6.5220041398132977</v>
      </c>
      <c r="M152" s="5">
        <v>5.8359638709032741E-2</v>
      </c>
      <c r="N152" s="5">
        <v>2.5757965406518757</v>
      </c>
      <c r="O152" s="5">
        <v>0.15923664373371105</v>
      </c>
      <c r="P152" s="5">
        <v>1.0502095235953135E-2</v>
      </c>
      <c r="Q152" s="5">
        <f t="shared" si="2"/>
        <v>0.1621906423859629</v>
      </c>
      <c r="S152" s="11" t="s">
        <v>456</v>
      </c>
      <c r="T152" s="11" t="s">
        <v>420</v>
      </c>
    </row>
    <row r="153" spans="1:21">
      <c r="A153" s="6" t="s">
        <v>514</v>
      </c>
      <c r="B153" s="6" t="s">
        <v>511</v>
      </c>
      <c r="C153" s="31">
        <v>0.4458333333333333</v>
      </c>
      <c r="D153" s="6" t="s">
        <v>191</v>
      </c>
      <c r="E153" s="4">
        <v>671</v>
      </c>
      <c r="F153" s="4">
        <v>-1520</v>
      </c>
      <c r="G153" s="5">
        <v>5.2856129999999997</v>
      </c>
      <c r="H153" s="58">
        <v>3035801186.117187</v>
      </c>
      <c r="I153" s="5">
        <v>4.0409967829227351E-2</v>
      </c>
      <c r="J153" s="58">
        <v>1164013.6484573744</v>
      </c>
      <c r="K153" s="5">
        <v>4.2003033106323591E-2</v>
      </c>
      <c r="L153" s="5">
        <v>4.8790395688305122</v>
      </c>
      <c r="M153" s="5">
        <v>5.0122014811834197E-2</v>
      </c>
      <c r="N153" s="5">
        <v>1.7377776789551103</v>
      </c>
      <c r="O153" s="5">
        <v>0.13855236115932934</v>
      </c>
      <c r="P153" s="5">
        <v>3.6129100013254867E-2</v>
      </c>
      <c r="Q153" s="5">
        <f t="shared" si="2"/>
        <v>0.14105716043854044</v>
      </c>
      <c r="S153" s="12">
        <f>AVERAGE(P150:P158,P184:P198)</f>
        <v>-5.0214588506986992E-2</v>
      </c>
      <c r="T153" s="12">
        <f>STDEV(P150:P158,P184:P198)</f>
        <v>0.16297214316991873</v>
      </c>
    </row>
    <row r="154" spans="1:21">
      <c r="A154" s="6" t="s">
        <v>515</v>
      </c>
      <c r="B154" s="6" t="s">
        <v>511</v>
      </c>
      <c r="C154" s="31">
        <v>0.44861111111111113</v>
      </c>
      <c r="D154" s="6" t="s">
        <v>191</v>
      </c>
      <c r="E154" s="4">
        <v>671</v>
      </c>
      <c r="F154" s="4">
        <v>-1570</v>
      </c>
      <c r="G154" s="5">
        <v>5.2542580000000001</v>
      </c>
      <c r="H154" s="58">
        <v>2987300823.6469831</v>
      </c>
      <c r="I154" s="5">
        <v>4.4756945692537069E-2</v>
      </c>
      <c r="J154" s="58">
        <v>1145647.4262005636</v>
      </c>
      <c r="K154" s="5">
        <v>4.2153471977523879E-2</v>
      </c>
      <c r="L154" s="5">
        <v>4.8473212977819813</v>
      </c>
      <c r="M154" s="5">
        <v>5.624112384906816E-2</v>
      </c>
      <c r="N154" s="5">
        <v>1.9958550029350874</v>
      </c>
      <c r="O154" s="5">
        <v>0.1449498966251182</v>
      </c>
      <c r="P154" s="5">
        <v>0.31061538717842074</v>
      </c>
      <c r="Q154" s="5">
        <f t="shared" si="2"/>
        <v>0.14796041419616207</v>
      </c>
      <c r="S154" s="11"/>
      <c r="T154" s="11"/>
    </row>
    <row r="155" spans="1:21">
      <c r="A155" s="6" t="s">
        <v>516</v>
      </c>
      <c r="B155" s="6" t="s">
        <v>511</v>
      </c>
      <c r="C155" s="31">
        <v>0.4680555555555555</v>
      </c>
      <c r="D155" s="6" t="s">
        <v>191</v>
      </c>
      <c r="E155" s="4">
        <v>1861</v>
      </c>
      <c r="F155" s="4">
        <v>-2722</v>
      </c>
      <c r="G155" s="5">
        <v>4.9679690000000001</v>
      </c>
      <c r="H155" s="58">
        <v>2854836151.1807928</v>
      </c>
      <c r="I155" s="5">
        <v>3.6633425796983213E-2</v>
      </c>
      <c r="J155" s="58">
        <v>1095371.5872776532</v>
      </c>
      <c r="K155" s="5">
        <v>3.9024546001695484E-2</v>
      </c>
      <c r="L155" s="5">
        <v>6.4544234819516877</v>
      </c>
      <c r="M155" s="5">
        <v>6.4705905584305293E-2</v>
      </c>
      <c r="N155" s="5">
        <v>2.4435866183649679</v>
      </c>
      <c r="O155" s="5">
        <v>0.16482062407778819</v>
      </c>
      <c r="P155" s="5">
        <v>-8.6038788262906341E-2</v>
      </c>
      <c r="Q155" s="5">
        <f t="shared" si="2"/>
        <v>0.16832428846592198</v>
      </c>
      <c r="S155" s="11" t="s">
        <v>454</v>
      </c>
      <c r="T155" s="11"/>
    </row>
    <row r="156" spans="1:21">
      <c r="A156" s="6" t="s">
        <v>517</v>
      </c>
      <c r="B156" s="6" t="s">
        <v>511</v>
      </c>
      <c r="C156" s="31">
        <v>0.47152777777777777</v>
      </c>
      <c r="D156" s="6" t="s">
        <v>191</v>
      </c>
      <c r="E156" s="4">
        <v>633</v>
      </c>
      <c r="F156" s="4">
        <v>-1567</v>
      </c>
      <c r="G156" s="5">
        <v>4.9354870000000002</v>
      </c>
      <c r="H156" s="58">
        <v>2830011034.8626714</v>
      </c>
      <c r="I156" s="5">
        <v>4.6553642065997124E-2</v>
      </c>
      <c r="J156" s="58">
        <v>1086294.7794407343</v>
      </c>
      <c r="K156" s="5">
        <v>5.2635592722374731E-2</v>
      </c>
      <c r="L156" s="5">
        <v>4.9539751706098034</v>
      </c>
      <c r="M156" s="5">
        <v>4.2410374390188035E-2</v>
      </c>
      <c r="N156" s="5">
        <v>1.9785743041265125</v>
      </c>
      <c r="O156" s="5">
        <v>0.15510466018853258</v>
      </c>
      <c r="P156" s="5">
        <v>0.23731536766818406</v>
      </c>
      <c r="Q156" s="5">
        <f t="shared" si="2"/>
        <v>0.15671275514709013</v>
      </c>
      <c r="S156" s="11" t="s">
        <v>455</v>
      </c>
      <c r="T156" s="11" t="s">
        <v>420</v>
      </c>
      <c r="U156" s="1" t="s">
        <v>226</v>
      </c>
    </row>
    <row r="157" spans="1:21">
      <c r="A157" s="6" t="s">
        <v>518</v>
      </c>
      <c r="B157" s="6" t="s">
        <v>511</v>
      </c>
      <c r="C157" s="31">
        <v>0.47430555555555554</v>
      </c>
      <c r="D157" s="6" t="s">
        <v>191</v>
      </c>
      <c r="E157" s="4">
        <v>583</v>
      </c>
      <c r="F157" s="4">
        <v>-1550</v>
      </c>
      <c r="G157" s="5">
        <v>4.9162240000000006</v>
      </c>
      <c r="H157" s="58">
        <v>2816331433.9485087</v>
      </c>
      <c r="I157" s="5">
        <v>5.9150756486420014E-2</v>
      </c>
      <c r="J157" s="58">
        <v>1079759.8630290234</v>
      </c>
      <c r="K157" s="5">
        <v>6.0451596778505527E-2</v>
      </c>
      <c r="L157" s="5">
        <v>4.8470033778000854</v>
      </c>
      <c r="M157" s="5">
        <v>5.7168711152935842E-2</v>
      </c>
      <c r="N157" s="5">
        <v>1.4826133654843865</v>
      </c>
      <c r="O157" s="5">
        <v>0.15816939763458479</v>
      </c>
      <c r="P157" s="5">
        <v>-0.20201294532927161</v>
      </c>
      <c r="Q157" s="5">
        <f t="shared" si="2"/>
        <v>0.16102390310705289</v>
      </c>
      <c r="S157" s="12">
        <f>AVERAGE(P159:P183,P199:P209)</f>
        <v>-0.34973388580473191</v>
      </c>
      <c r="T157" s="12">
        <f>STDEV(P159:P183,P199:P209)</f>
        <v>0.14070851681907981</v>
      </c>
      <c r="U157" s="13">
        <f>COUNT(Q159:Q183,Q199:Q209)</f>
        <v>36</v>
      </c>
    </row>
    <row r="158" spans="1:21">
      <c r="A158" s="6" t="s">
        <v>519</v>
      </c>
      <c r="B158" s="6" t="s">
        <v>511</v>
      </c>
      <c r="C158" s="31">
        <v>0.4770833333333333</v>
      </c>
      <c r="D158" s="6" t="s">
        <v>191</v>
      </c>
      <c r="E158" s="4">
        <v>836</v>
      </c>
      <c r="F158" s="4">
        <v>-1560</v>
      </c>
      <c r="G158" s="5">
        <v>4.8974479999999998</v>
      </c>
      <c r="H158" s="58">
        <v>2767034981.4464412</v>
      </c>
      <c r="I158" s="5">
        <v>3.9638569851681807E-2</v>
      </c>
      <c r="J158" s="58">
        <v>1061723.0812632849</v>
      </c>
      <c r="K158" s="5">
        <v>4.4430285357556956E-2</v>
      </c>
      <c r="L158" s="5">
        <v>4.8840068044502249</v>
      </c>
      <c r="M158" s="5">
        <v>5.9513502092133429E-2</v>
      </c>
      <c r="N158" s="5">
        <v>1.90936161432953</v>
      </c>
      <c r="O158" s="5">
        <v>0.15372429622476005</v>
      </c>
      <c r="P158" s="5">
        <v>0.20493945185728979</v>
      </c>
      <c r="Q158" s="5">
        <f t="shared" si="2"/>
        <v>0.15690306654914382</v>
      </c>
    </row>
    <row r="159" spans="1:21">
      <c r="A159" s="29" t="s">
        <v>520</v>
      </c>
      <c r="B159" s="6" t="s">
        <v>511</v>
      </c>
      <c r="C159" s="31">
        <v>0.48402777777777778</v>
      </c>
      <c r="D159" s="31" t="s">
        <v>228</v>
      </c>
      <c r="E159" s="4">
        <v>680</v>
      </c>
      <c r="F159" s="4">
        <v>-259</v>
      </c>
      <c r="G159" s="5">
        <v>5.002929</v>
      </c>
      <c r="H159" s="58">
        <v>2729015590.3144689</v>
      </c>
      <c r="I159" s="5">
        <v>6.2891031942348338E-2</v>
      </c>
      <c r="J159" s="58">
        <v>1052107.0961277485</v>
      </c>
      <c r="K159" s="5">
        <v>6.6696210673899081E-2</v>
      </c>
      <c r="L159" s="5">
        <v>15.159026496625261</v>
      </c>
      <c r="M159" s="5">
        <v>5.278514075632515E-2</v>
      </c>
      <c r="N159" s="5">
        <v>6.8771273368772867</v>
      </c>
      <c r="O159" s="5">
        <v>0.16833946099284483</v>
      </c>
      <c r="P159" s="5">
        <v>-0.2161469676478136</v>
      </c>
      <c r="Q159" s="5">
        <f t="shared" si="2"/>
        <v>0.17063101103090489</v>
      </c>
    </row>
    <row r="160" spans="1:21">
      <c r="A160" s="29" t="s">
        <v>521</v>
      </c>
      <c r="B160" s="6" t="s">
        <v>511</v>
      </c>
      <c r="C160" s="31">
        <v>0.4861111111111111</v>
      </c>
      <c r="D160" s="31" t="s">
        <v>228</v>
      </c>
      <c r="E160" s="4">
        <v>739</v>
      </c>
      <c r="F160" s="4">
        <v>-241</v>
      </c>
      <c r="G160" s="5">
        <v>5.0069089999999994</v>
      </c>
      <c r="H160" s="58">
        <v>2705069624.9969287</v>
      </c>
      <c r="I160" s="5">
        <v>7.5701508099126374E-2</v>
      </c>
      <c r="J160" s="58">
        <v>1042654.3477097733</v>
      </c>
      <c r="K160" s="5">
        <v>8.2124052576771203E-2</v>
      </c>
      <c r="L160" s="5">
        <v>15.104697829396496</v>
      </c>
      <c r="M160" s="5">
        <v>7.5099682089864714E-2</v>
      </c>
      <c r="N160" s="5">
        <v>6.9849020241421478</v>
      </c>
      <c r="O160" s="5">
        <v>0.135386558429056</v>
      </c>
      <c r="P160" s="5">
        <v>-8.0763257291447843E-2</v>
      </c>
      <c r="Q160" s="5">
        <f t="shared" si="2"/>
        <v>0.14107392189617415</v>
      </c>
    </row>
    <row r="161" spans="1:17">
      <c r="A161" s="29" t="s">
        <v>381</v>
      </c>
      <c r="B161" s="6" t="s">
        <v>511</v>
      </c>
      <c r="C161" s="31">
        <v>0.48888888888888887</v>
      </c>
      <c r="D161" s="31" t="s">
        <v>228</v>
      </c>
      <c r="E161" s="4">
        <v>450</v>
      </c>
      <c r="F161" s="4">
        <v>-167</v>
      </c>
      <c r="G161" s="5">
        <v>5.0011270000000003</v>
      </c>
      <c r="H161" s="58">
        <v>2721663687.0387211</v>
      </c>
      <c r="I161" s="5">
        <v>7.2330929307391822E-2</v>
      </c>
      <c r="J161" s="58">
        <v>1049773.7741438099</v>
      </c>
      <c r="K161" s="5">
        <v>7.9857659748067619E-2</v>
      </c>
      <c r="L161" s="5">
        <v>15.202198199703476</v>
      </c>
      <c r="M161" s="5">
        <v>6.279183158917169E-2</v>
      </c>
      <c r="N161" s="5">
        <v>6.9805256426112017</v>
      </c>
      <c r="O161" s="5">
        <v>0.19438511463776761</v>
      </c>
      <c r="P161" s="5">
        <v>-0.13582480290367283</v>
      </c>
      <c r="Q161" s="5">
        <f t="shared" si="2"/>
        <v>0.19719220644534979</v>
      </c>
    </row>
    <row r="162" spans="1:17">
      <c r="A162" s="29" t="s">
        <v>384</v>
      </c>
      <c r="B162" s="6" t="s">
        <v>511</v>
      </c>
      <c r="C162" s="31">
        <v>0.4916666666666667</v>
      </c>
      <c r="D162" s="31" t="s">
        <v>228</v>
      </c>
      <c r="E162" s="4">
        <v>377</v>
      </c>
      <c r="F162" s="4">
        <v>-152</v>
      </c>
      <c r="G162" s="5">
        <v>4.9943299999999997</v>
      </c>
      <c r="H162" s="58">
        <v>2708197180.7190428</v>
      </c>
      <c r="I162" s="5">
        <v>6.4702997642385129E-2</v>
      </c>
      <c r="J162" s="58">
        <v>1044452.5781770603</v>
      </c>
      <c r="K162" s="5">
        <v>6.880532041559817E-2</v>
      </c>
      <c r="L162" s="5">
        <v>15.39339345409485</v>
      </c>
      <c r="M162" s="5">
        <v>5.3220512231030449E-2</v>
      </c>
      <c r="N162" s="5">
        <v>6.8532471238811343</v>
      </c>
      <c r="O162" s="5">
        <v>0.18531989146820327</v>
      </c>
      <c r="P162" s="5">
        <v>-0.36176877936043716</v>
      </c>
      <c r="Q162" s="5">
        <f t="shared" si="2"/>
        <v>0.18743824680600979</v>
      </c>
    </row>
    <row r="163" spans="1:17">
      <c r="A163" s="29" t="s">
        <v>385</v>
      </c>
      <c r="B163" s="6" t="s">
        <v>511</v>
      </c>
      <c r="C163" s="31">
        <v>0.49374999999999997</v>
      </c>
      <c r="D163" s="31" t="s">
        <v>228</v>
      </c>
      <c r="E163" s="4">
        <v>314</v>
      </c>
      <c r="F163" s="4">
        <v>-196</v>
      </c>
      <c r="G163" s="5">
        <v>4.9789339999999997</v>
      </c>
      <c r="H163" s="58">
        <v>2710150116.9324784</v>
      </c>
      <c r="I163" s="5">
        <v>6.6223252910748154E-2</v>
      </c>
      <c r="J163" s="58">
        <v>1044581.18302844</v>
      </c>
      <c r="K163" s="5">
        <v>7.0112894775062495E-2</v>
      </c>
      <c r="L163" s="5">
        <v>15.230701799665347</v>
      </c>
      <c r="M163" s="5">
        <v>5.4208259728586804E-2</v>
      </c>
      <c r="N163" s="5">
        <v>6.7036237715889513</v>
      </c>
      <c r="O163" s="5">
        <v>0.13216675575503598</v>
      </c>
      <c r="P163" s="5">
        <v>-0.42590807255760943</v>
      </c>
      <c r="Q163" s="5">
        <f t="shared" ref="Q163:Q209" si="3">SQRT(O163^2+(0.528*M163)^2)</f>
        <v>0.13523042551926601</v>
      </c>
    </row>
    <row r="164" spans="1:17">
      <c r="A164" s="29" t="s">
        <v>387</v>
      </c>
      <c r="B164" s="6" t="s">
        <v>511</v>
      </c>
      <c r="C164" s="31">
        <v>0.49861111111111112</v>
      </c>
      <c r="D164" s="31" t="s">
        <v>228</v>
      </c>
      <c r="E164" s="4">
        <v>336</v>
      </c>
      <c r="F164" s="4">
        <v>-273</v>
      </c>
      <c r="G164" s="5">
        <v>4.936877</v>
      </c>
      <c r="H164" s="58">
        <v>2680461169.6114812</v>
      </c>
      <c r="I164" s="5">
        <v>5.8563147885983588E-2</v>
      </c>
      <c r="J164" s="58">
        <v>1033456.8633840976</v>
      </c>
      <c r="K164" s="5">
        <v>5.7924977909126013E-2</v>
      </c>
      <c r="L164" s="5">
        <v>15.333138087840537</v>
      </c>
      <c r="M164" s="5">
        <v>4.3056728161273573E-2</v>
      </c>
      <c r="N164" s="5">
        <v>6.746503343749044</v>
      </c>
      <c r="O164" s="5">
        <v>0.1556757540211014</v>
      </c>
      <c r="P164" s="5">
        <v>-0.43655021947960648</v>
      </c>
      <c r="Q164" s="5">
        <f t="shared" si="3"/>
        <v>0.15732696204054838</v>
      </c>
    </row>
    <row r="165" spans="1:17">
      <c r="A165" s="29" t="s">
        <v>522</v>
      </c>
      <c r="B165" s="6" t="s">
        <v>511</v>
      </c>
      <c r="C165" s="31">
        <v>0.50138888888888888</v>
      </c>
      <c r="D165" s="31" t="s">
        <v>228</v>
      </c>
      <c r="E165" s="4">
        <v>494</v>
      </c>
      <c r="F165" s="4">
        <v>-186</v>
      </c>
      <c r="G165" s="5">
        <v>4.9238090000000003</v>
      </c>
      <c r="H165" s="58">
        <v>2679680607.4345307</v>
      </c>
      <c r="I165" s="5">
        <v>7.5267420408293192E-2</v>
      </c>
      <c r="J165" s="58">
        <v>1032956.2091725806</v>
      </c>
      <c r="K165" s="5">
        <v>8.1793581879534616E-2</v>
      </c>
      <c r="L165" s="5">
        <v>15.157042704152968</v>
      </c>
      <c r="M165" s="5">
        <v>4.7401565322873908E-2</v>
      </c>
      <c r="N165" s="5">
        <v>6.5732440382000323</v>
      </c>
      <c r="O165" s="5">
        <v>0.19760582952609257</v>
      </c>
      <c r="P165" s="5">
        <v>-0.51723052225410981</v>
      </c>
      <c r="Q165" s="5">
        <f t="shared" si="3"/>
        <v>0.19918450234067711</v>
      </c>
    </row>
    <row r="166" spans="1:17">
      <c r="A166" s="29" t="s">
        <v>523</v>
      </c>
      <c r="B166" s="6" t="s">
        <v>511</v>
      </c>
      <c r="C166" s="31">
        <v>0.50347222222222221</v>
      </c>
      <c r="D166" s="31" t="s">
        <v>228</v>
      </c>
      <c r="E166" s="4">
        <v>680</v>
      </c>
      <c r="F166" s="4">
        <v>-379</v>
      </c>
      <c r="G166" s="5">
        <v>4.9167120000000004</v>
      </c>
      <c r="H166" s="58">
        <v>2668117717.8302574</v>
      </c>
      <c r="I166" s="5">
        <v>7.6990475738894587E-2</v>
      </c>
      <c r="J166" s="58">
        <v>1028723.2417761479</v>
      </c>
      <c r="K166" s="5">
        <v>7.7059562407977872E-2</v>
      </c>
      <c r="L166" s="5">
        <v>14.904018467963853</v>
      </c>
      <c r="M166" s="5">
        <v>5.0707240307303281E-2</v>
      </c>
      <c r="N166" s="5">
        <v>6.8255949514626213</v>
      </c>
      <c r="O166" s="5">
        <v>0.17534892543648106</v>
      </c>
      <c r="P166" s="5">
        <v>-0.13472282184084694</v>
      </c>
      <c r="Q166" s="5">
        <f t="shared" si="3"/>
        <v>0.17738112025962829</v>
      </c>
    </row>
    <row r="167" spans="1:17">
      <c r="A167" s="29" t="s">
        <v>524</v>
      </c>
      <c r="B167" s="6" t="s">
        <v>511</v>
      </c>
      <c r="C167" s="31">
        <v>0.59375</v>
      </c>
      <c r="D167" s="31" t="s">
        <v>228</v>
      </c>
      <c r="E167" s="4">
        <v>-1391</v>
      </c>
      <c r="F167" s="4">
        <v>-1504</v>
      </c>
      <c r="G167" s="5">
        <v>4.9336100000000007</v>
      </c>
      <c r="H167" s="58">
        <v>2633363388.6663551</v>
      </c>
      <c r="I167" s="5">
        <v>2.5354331168737487E-2</v>
      </c>
      <c r="J167" s="58">
        <v>1015626.4136075996</v>
      </c>
      <c r="K167" s="5">
        <v>2.9529403194583175E-2</v>
      </c>
      <c r="L167" s="5">
        <v>15.202575973252364</v>
      </c>
      <c r="M167" s="5">
        <v>5.7736213984850286E-2</v>
      </c>
      <c r="N167" s="5">
        <v>6.8748643851392899</v>
      </c>
      <c r="O167" s="5">
        <v>0.15731954248841235</v>
      </c>
      <c r="P167" s="5">
        <v>-0.24104669127380962</v>
      </c>
      <c r="Q167" s="5">
        <f t="shared" si="3"/>
        <v>0.16024592557140341</v>
      </c>
    </row>
    <row r="168" spans="1:17">
      <c r="A168" s="29" t="s">
        <v>525</v>
      </c>
      <c r="B168" s="6" t="s">
        <v>511</v>
      </c>
      <c r="C168" s="31">
        <v>0.59583333333333333</v>
      </c>
      <c r="D168" s="31" t="s">
        <v>228</v>
      </c>
      <c r="E168" s="4">
        <v>-1082</v>
      </c>
      <c r="F168" s="4">
        <v>-1676</v>
      </c>
      <c r="G168" s="5">
        <v>4.932671</v>
      </c>
      <c r="H168" s="58">
        <v>2639119151.3282385</v>
      </c>
      <c r="I168" s="5">
        <v>4.1924819715910874E-2</v>
      </c>
      <c r="J168" s="58">
        <v>1017213.1562179278</v>
      </c>
      <c r="K168" s="5">
        <v>4.2160202259285753E-2</v>
      </c>
      <c r="L168" s="5">
        <v>15.354623125005462</v>
      </c>
      <c r="M168" s="5">
        <v>4.9795584146553717E-2</v>
      </c>
      <c r="N168" s="5">
        <v>6.7731370704715577</v>
      </c>
      <c r="O168" s="5">
        <v>0.1847802955685971</v>
      </c>
      <c r="P168" s="5">
        <v>-0.42124502195218305</v>
      </c>
      <c r="Q168" s="5">
        <f t="shared" si="3"/>
        <v>0.18664144902114677</v>
      </c>
    </row>
    <row r="169" spans="1:17">
      <c r="A169" s="29" t="s">
        <v>526</v>
      </c>
      <c r="B169" s="6" t="s">
        <v>511</v>
      </c>
      <c r="C169" s="31">
        <v>0.59861111111111109</v>
      </c>
      <c r="D169" s="31" t="s">
        <v>228</v>
      </c>
      <c r="E169" s="4">
        <v>-1014</v>
      </c>
      <c r="F169" s="4">
        <v>-1704</v>
      </c>
      <c r="G169" s="5">
        <v>4.92441</v>
      </c>
      <c r="H169" s="58">
        <v>2641107261.4864144</v>
      </c>
      <c r="I169" s="5">
        <v>3.7719203771536015E-2</v>
      </c>
      <c r="J169" s="58">
        <v>1017985.9526924817</v>
      </c>
      <c r="K169" s="5">
        <v>3.9111874273114113E-2</v>
      </c>
      <c r="L169" s="5">
        <v>15.38550237322367</v>
      </c>
      <c r="M169" s="5">
        <v>5.0553903517613449E-2</v>
      </c>
      <c r="N169" s="5">
        <v>6.7086335523609542</v>
      </c>
      <c r="O169" s="5">
        <v>0.16019232131507227</v>
      </c>
      <c r="P169" s="5">
        <v>-0.50142970818047061</v>
      </c>
      <c r="Q169" s="5">
        <f t="shared" si="3"/>
        <v>0.16240094607361999</v>
      </c>
    </row>
    <row r="170" spans="1:17">
      <c r="A170" s="29" t="s">
        <v>527</v>
      </c>
      <c r="B170" s="6" t="s">
        <v>511</v>
      </c>
      <c r="C170" s="31">
        <v>0.60069444444444442</v>
      </c>
      <c r="D170" s="31" t="s">
        <v>228</v>
      </c>
      <c r="E170" s="4">
        <v>-933</v>
      </c>
      <c r="F170" s="4">
        <v>-1713</v>
      </c>
      <c r="G170" s="5">
        <v>4.9202789999999998</v>
      </c>
      <c r="H170" s="58">
        <v>2631679663.3737173</v>
      </c>
      <c r="I170" s="5">
        <v>5.0391786459233062E-2</v>
      </c>
      <c r="J170" s="58">
        <v>1014457.0530811173</v>
      </c>
      <c r="K170" s="5">
        <v>5.3373738061405454E-2</v>
      </c>
      <c r="L170" s="5">
        <v>15.144581938229873</v>
      </c>
      <c r="M170" s="5">
        <v>5.2537277880471307E-2</v>
      </c>
      <c r="N170" s="5">
        <v>6.8367363538859305</v>
      </c>
      <c r="O170" s="5">
        <v>0.16489409382915726</v>
      </c>
      <c r="P170" s="5">
        <v>-0.24878481509931483</v>
      </c>
      <c r="Q170" s="5">
        <f t="shared" si="3"/>
        <v>0.1672111006398633</v>
      </c>
    </row>
    <row r="171" spans="1:17">
      <c r="A171" s="29" t="s">
        <v>528</v>
      </c>
      <c r="B171" s="6" t="s">
        <v>511</v>
      </c>
      <c r="C171" s="31">
        <v>0.60347222222222219</v>
      </c>
      <c r="D171" s="31" t="s">
        <v>228</v>
      </c>
      <c r="E171" s="4">
        <v>-934</v>
      </c>
      <c r="F171" s="4">
        <v>-1635</v>
      </c>
      <c r="G171" s="5">
        <v>4.9082999999999997</v>
      </c>
      <c r="H171" s="58">
        <v>2585348202.8031034</v>
      </c>
      <c r="I171" s="5">
        <v>0.20190330156859937</v>
      </c>
      <c r="J171" s="58">
        <v>996241.46971414122</v>
      </c>
      <c r="K171" s="5">
        <v>0.1973579553090872</v>
      </c>
      <c r="L171" s="5">
        <v>15.293660313330903</v>
      </c>
      <c r="M171" s="5">
        <v>0.10032258410129115</v>
      </c>
      <c r="N171" s="5">
        <v>6.8162819550279252</v>
      </c>
      <c r="O171" s="5">
        <v>0.15637045376512276</v>
      </c>
      <c r="P171" s="5">
        <v>-0.34665155918956003</v>
      </c>
      <c r="Q171" s="5">
        <f t="shared" si="3"/>
        <v>0.1650986798200772</v>
      </c>
    </row>
    <row r="172" spans="1:17">
      <c r="A172" s="29" t="s">
        <v>529</v>
      </c>
      <c r="B172" s="6" t="s">
        <v>511</v>
      </c>
      <c r="C172" s="31">
        <v>0.60625000000000007</v>
      </c>
      <c r="D172" s="31" t="s">
        <v>228</v>
      </c>
      <c r="E172" s="4">
        <v>-911</v>
      </c>
      <c r="F172" s="4">
        <v>-1584</v>
      </c>
      <c r="G172" s="5">
        <v>4.7988010000000001</v>
      </c>
      <c r="H172" s="58">
        <v>2556789023.9107461</v>
      </c>
      <c r="I172" s="5">
        <v>4.4691104799938978E-2</v>
      </c>
      <c r="J172" s="58">
        <v>985601.75299502409</v>
      </c>
      <c r="K172" s="5">
        <v>3.8854454055973223E-2</v>
      </c>
      <c r="L172" s="5">
        <v>15.083691490052065</v>
      </c>
      <c r="M172" s="5">
        <v>6.4428157644534065E-2</v>
      </c>
      <c r="N172" s="5">
        <v>6.7602713034609074</v>
      </c>
      <c r="O172" s="5">
        <v>0.19496717187395599</v>
      </c>
      <c r="P172" s="5">
        <v>-0.29312799847961291</v>
      </c>
      <c r="Q172" s="5">
        <f t="shared" si="3"/>
        <v>0.19791267520556402</v>
      </c>
    </row>
    <row r="173" spans="1:17">
      <c r="A173" s="29" t="s">
        <v>530</v>
      </c>
      <c r="B173" s="6" t="s">
        <v>511</v>
      </c>
      <c r="C173" s="31">
        <v>0.60833333333333328</v>
      </c>
      <c r="D173" s="31" t="s">
        <v>228</v>
      </c>
      <c r="E173" s="4">
        <v>-919</v>
      </c>
      <c r="F173" s="4">
        <v>-1493</v>
      </c>
      <c r="G173" s="5">
        <v>4.7944450000000005</v>
      </c>
      <c r="H173" s="58">
        <v>2549139067.7348275</v>
      </c>
      <c r="I173" s="5">
        <v>4.8666464436027027E-2</v>
      </c>
      <c r="J173" s="58">
        <v>982008.45367744693</v>
      </c>
      <c r="K173" s="5">
        <v>4.5667535573768014E-2</v>
      </c>
      <c r="L173" s="5">
        <v>15.018648928794009</v>
      </c>
      <c r="M173" s="5">
        <v>5.8366124392566214E-2</v>
      </c>
      <c r="N173" s="5">
        <v>6.586095352875132</v>
      </c>
      <c r="O173" s="5">
        <v>0.15533779087569413</v>
      </c>
      <c r="P173" s="5">
        <v>-0.43246632460755308</v>
      </c>
      <c r="Q173" s="5">
        <f t="shared" si="3"/>
        <v>0.15836519850190481</v>
      </c>
    </row>
    <row r="174" spans="1:17">
      <c r="A174" s="29" t="s">
        <v>531</v>
      </c>
      <c r="B174" s="6" t="s">
        <v>511</v>
      </c>
      <c r="C174" s="31">
        <v>0.61111111111111105</v>
      </c>
      <c r="D174" s="31" t="s">
        <v>228</v>
      </c>
      <c r="E174" s="4">
        <v>-959</v>
      </c>
      <c r="F174" s="4">
        <v>-1442</v>
      </c>
      <c r="G174" s="5">
        <v>4.7919670000000005</v>
      </c>
      <c r="H174" s="58">
        <v>2545828396.9806442</v>
      </c>
      <c r="I174" s="5">
        <v>5.0602072744986008E-2</v>
      </c>
      <c r="J174" s="58">
        <v>981217.31982431153</v>
      </c>
      <c r="K174" s="5">
        <v>5.2725600208957592E-2</v>
      </c>
      <c r="L174" s="5">
        <v>15.181032874854505</v>
      </c>
      <c r="M174" s="5">
        <v>5.9799857715583465E-2</v>
      </c>
      <c r="N174" s="5">
        <v>6.5937864818745862</v>
      </c>
      <c r="O174" s="5">
        <v>0.15501907669644308</v>
      </c>
      <c r="P174" s="5">
        <v>-0.5092822546894622</v>
      </c>
      <c r="Q174" s="5">
        <f t="shared" si="3"/>
        <v>0.15820193466280916</v>
      </c>
    </row>
    <row r="175" spans="1:17">
      <c r="A175" s="29" t="s">
        <v>532</v>
      </c>
      <c r="B175" s="6" t="s">
        <v>511</v>
      </c>
      <c r="C175" s="31">
        <v>0.61388888888888882</v>
      </c>
      <c r="D175" s="31" t="s">
        <v>228</v>
      </c>
      <c r="E175" s="4">
        <v>-1005</v>
      </c>
      <c r="F175" s="4">
        <v>-1391</v>
      </c>
      <c r="G175" s="5">
        <v>4.7827669999999998</v>
      </c>
      <c r="H175" s="58">
        <v>2541020635.2034345</v>
      </c>
      <c r="I175" s="5">
        <v>5.259770901039746E-2</v>
      </c>
      <c r="J175" s="58">
        <v>979710.20132204238</v>
      </c>
      <c r="K175" s="5">
        <v>6.0077956673893089E-2</v>
      </c>
      <c r="L175" s="5">
        <v>15.08935115447696</v>
      </c>
      <c r="M175" s="5">
        <v>4.8455813431302265E-2</v>
      </c>
      <c r="N175" s="5">
        <v>6.7893080342507073</v>
      </c>
      <c r="O175" s="5">
        <v>0.18546336748946055</v>
      </c>
      <c r="P175" s="5">
        <v>-0.2672055107884006</v>
      </c>
      <c r="Q175" s="5">
        <f t="shared" si="3"/>
        <v>0.1872197532140549</v>
      </c>
    </row>
    <row r="176" spans="1:17">
      <c r="A176" s="29" t="s">
        <v>533</v>
      </c>
      <c r="B176" s="6" t="s">
        <v>511</v>
      </c>
      <c r="C176" s="31">
        <v>0.61597222222222225</v>
      </c>
      <c r="D176" s="31" t="s">
        <v>228</v>
      </c>
      <c r="E176" s="4">
        <v>-1072</v>
      </c>
      <c r="F176" s="4">
        <v>-1373</v>
      </c>
      <c r="G176" s="5">
        <v>4.7822040000000001</v>
      </c>
      <c r="H176" s="58">
        <v>2535247448.3735943</v>
      </c>
      <c r="I176" s="5">
        <v>4.1877037932868712E-2</v>
      </c>
      <c r="J176" s="58">
        <v>977572.99687243125</v>
      </c>
      <c r="K176" s="5">
        <v>4.6306907008326494E-2</v>
      </c>
      <c r="L176" s="5">
        <v>15.216291467733178</v>
      </c>
      <c r="M176" s="5">
        <v>5.0340955632701419E-2</v>
      </c>
      <c r="N176" s="5">
        <v>6.6255134446064901</v>
      </c>
      <c r="O176" s="5">
        <v>0.16912065741900467</v>
      </c>
      <c r="P176" s="5">
        <v>-0.4960740805764754</v>
      </c>
      <c r="Q176" s="5">
        <f t="shared" si="3"/>
        <v>0.17119665438376508</v>
      </c>
    </row>
    <row r="177" spans="1:17">
      <c r="A177" s="29" t="s">
        <v>534</v>
      </c>
      <c r="B177" s="6" t="s">
        <v>511</v>
      </c>
      <c r="C177" s="31">
        <v>0.70277777777777783</v>
      </c>
      <c r="D177" s="31" t="s">
        <v>228</v>
      </c>
      <c r="E177" s="4">
        <v>-1096</v>
      </c>
      <c r="F177" s="4">
        <v>3159</v>
      </c>
      <c r="G177" s="5">
        <v>5.0227180000000002</v>
      </c>
      <c r="H177" s="58">
        <v>2652314772.6062622</v>
      </c>
      <c r="I177" s="5">
        <v>3.2003237571837179E-2</v>
      </c>
      <c r="J177" s="58">
        <v>1023023.9164165749</v>
      </c>
      <c r="K177" s="5">
        <v>3.4288226920558294E-2</v>
      </c>
      <c r="L177" s="5">
        <v>14.979622687620875</v>
      </c>
      <c r="M177" s="5">
        <v>5.2572018269612039E-2</v>
      </c>
      <c r="N177" s="5">
        <v>6.8184713512393635</v>
      </c>
      <c r="O177" s="5">
        <v>0.12466667079523491</v>
      </c>
      <c r="P177" s="5">
        <v>-0.18113564294635864</v>
      </c>
      <c r="Q177" s="5">
        <f t="shared" si="3"/>
        <v>0.12771956308628366</v>
      </c>
    </row>
    <row r="178" spans="1:17">
      <c r="A178" s="29" t="s">
        <v>535</v>
      </c>
      <c r="B178" s="6" t="s">
        <v>511</v>
      </c>
      <c r="C178" s="31">
        <v>0.7055555555555556</v>
      </c>
      <c r="D178" s="31" t="s">
        <v>228</v>
      </c>
      <c r="E178" s="4">
        <v>-1237</v>
      </c>
      <c r="F178" s="4">
        <v>3035</v>
      </c>
      <c r="G178" s="5">
        <v>5.027412</v>
      </c>
      <c r="H178" s="58">
        <v>2664369494.3438268</v>
      </c>
      <c r="I178" s="5">
        <v>3.525988823871732E-2</v>
      </c>
      <c r="J178" s="58">
        <v>1026935.1771235124</v>
      </c>
      <c r="K178" s="5">
        <v>3.5067751421585726E-2</v>
      </c>
      <c r="L178" s="5">
        <v>15.217722920708221</v>
      </c>
      <c r="M178" s="5">
        <v>6.143869949598052E-2</v>
      </c>
      <c r="N178" s="5">
        <v>6.3770521048314155</v>
      </c>
      <c r="O178" s="5">
        <v>0.18665459781208091</v>
      </c>
      <c r="P178" s="5">
        <v>-0.74388934234575821</v>
      </c>
      <c r="Q178" s="5">
        <f t="shared" si="3"/>
        <v>0.18945254998343547</v>
      </c>
    </row>
    <row r="179" spans="1:17">
      <c r="A179" s="29" t="s">
        <v>536</v>
      </c>
      <c r="B179" s="6" t="s">
        <v>511</v>
      </c>
      <c r="C179" s="31">
        <v>0.70833333333333337</v>
      </c>
      <c r="D179" s="31" t="s">
        <v>228</v>
      </c>
      <c r="E179" s="4">
        <v>-1199</v>
      </c>
      <c r="F179" s="4">
        <v>3076</v>
      </c>
      <c r="G179" s="5">
        <v>5.0128050000000002</v>
      </c>
      <c r="H179" s="58">
        <v>2658991727.6927233</v>
      </c>
      <c r="I179" s="5">
        <v>4.0948611280626594E-2</v>
      </c>
      <c r="J179" s="58">
        <v>1024975.7528296474</v>
      </c>
      <c r="K179" s="5">
        <v>4.6605641949023953E-2</v>
      </c>
      <c r="L179" s="5">
        <v>15.260938830509607</v>
      </c>
      <c r="M179" s="5">
        <v>5.9012011951980969E-2</v>
      </c>
      <c r="N179" s="5">
        <v>6.7807678853426534</v>
      </c>
      <c r="O179" s="5">
        <v>0.18901546999300967</v>
      </c>
      <c r="P179" s="5">
        <v>-0.36493947222179468</v>
      </c>
      <c r="Q179" s="5">
        <f t="shared" si="3"/>
        <v>0.19156641196260299</v>
      </c>
    </row>
    <row r="180" spans="1:17">
      <c r="A180" s="29" t="s">
        <v>394</v>
      </c>
      <c r="B180" s="6" t="s">
        <v>511</v>
      </c>
      <c r="C180" s="31">
        <v>0.71458333333333324</v>
      </c>
      <c r="D180" s="31" t="s">
        <v>228</v>
      </c>
      <c r="E180" s="4">
        <v>-1083</v>
      </c>
      <c r="F180" s="4">
        <v>317</v>
      </c>
      <c r="G180" s="5">
        <v>5.0162599999999999</v>
      </c>
      <c r="H180" s="58">
        <v>2622150692.3795252</v>
      </c>
      <c r="I180" s="5">
        <v>4.6222855863786647E-2</v>
      </c>
      <c r="J180" s="58">
        <v>1010440.9726106689</v>
      </c>
      <c r="K180" s="5">
        <v>5.4662263929076887E-2</v>
      </c>
      <c r="L180" s="5">
        <v>15.024963562626059</v>
      </c>
      <c r="M180" s="5">
        <v>6.9867316390932299E-2</v>
      </c>
      <c r="N180" s="5">
        <v>6.6286144472296193</v>
      </c>
      <c r="O180" s="5">
        <v>0.17213347367492304</v>
      </c>
      <c r="P180" s="5">
        <v>-0.39347443455136943</v>
      </c>
      <c r="Q180" s="5">
        <f t="shared" si="3"/>
        <v>0.17604204230226711</v>
      </c>
    </row>
    <row r="181" spans="1:17">
      <c r="A181" s="29" t="s">
        <v>399</v>
      </c>
      <c r="B181" s="6" t="s">
        <v>511</v>
      </c>
      <c r="C181" s="31">
        <v>0.71736111111111101</v>
      </c>
      <c r="D181" s="31" t="s">
        <v>228</v>
      </c>
      <c r="E181" s="4">
        <v>-1083</v>
      </c>
      <c r="F181" s="4">
        <v>367</v>
      </c>
      <c r="G181" s="5">
        <v>5.0303789999999999</v>
      </c>
      <c r="H181" s="58">
        <v>2615660510.8167663</v>
      </c>
      <c r="I181" s="5">
        <v>3.8027281592958886E-2</v>
      </c>
      <c r="J181" s="58">
        <v>1008495.4107913282</v>
      </c>
      <c r="K181" s="5">
        <v>4.286930121440434E-2</v>
      </c>
      <c r="L181" s="5">
        <v>14.95653154288723</v>
      </c>
      <c r="M181" s="5">
        <v>4.7135426289621168E-2</v>
      </c>
      <c r="N181" s="5">
        <v>6.7562608056959128</v>
      </c>
      <c r="O181" s="5">
        <v>0.13869762941454405</v>
      </c>
      <c r="P181" s="5">
        <v>-0.23096811469941692</v>
      </c>
      <c r="Q181" s="5">
        <f t="shared" si="3"/>
        <v>0.14091281103706296</v>
      </c>
    </row>
    <row r="182" spans="1:17">
      <c r="A182" s="29" t="s">
        <v>404</v>
      </c>
      <c r="B182" s="6" t="s">
        <v>511</v>
      </c>
      <c r="C182" s="31">
        <v>0.72013888888888899</v>
      </c>
      <c r="D182" s="31" t="s">
        <v>228</v>
      </c>
      <c r="E182" s="4">
        <v>-1033</v>
      </c>
      <c r="F182" s="4">
        <v>367</v>
      </c>
      <c r="G182" s="5">
        <v>5.0310550000000003</v>
      </c>
      <c r="H182" s="58">
        <v>2611842516.9357557</v>
      </c>
      <c r="I182" s="5">
        <v>4.4694618514285619E-2</v>
      </c>
      <c r="J182" s="58">
        <v>1006761.0449873779</v>
      </c>
      <c r="K182" s="5">
        <v>5.3107501489954807E-2</v>
      </c>
      <c r="L182" s="5">
        <v>14.903198082043767</v>
      </c>
      <c r="M182" s="5">
        <v>5.5626223774004641E-2</v>
      </c>
      <c r="N182" s="5">
        <v>6.50950100350145</v>
      </c>
      <c r="O182" s="5">
        <v>0.18991272753210217</v>
      </c>
      <c r="P182" s="5">
        <v>-0.44856897886478642</v>
      </c>
      <c r="Q182" s="5">
        <f t="shared" si="3"/>
        <v>0.19217044240493408</v>
      </c>
    </row>
    <row r="183" spans="1:17">
      <c r="A183" s="29" t="s">
        <v>407</v>
      </c>
      <c r="B183" s="6" t="s">
        <v>511</v>
      </c>
      <c r="C183" s="31">
        <v>0.72222222222222221</v>
      </c>
      <c r="D183" s="31" t="s">
        <v>228</v>
      </c>
      <c r="E183" s="4">
        <v>-983</v>
      </c>
      <c r="F183" s="4">
        <v>367</v>
      </c>
      <c r="G183" s="5">
        <v>5.0292899999999996</v>
      </c>
      <c r="H183" s="58">
        <v>2607350289.5665917</v>
      </c>
      <c r="I183" s="5">
        <v>3.6594006167033247E-2</v>
      </c>
      <c r="J183" s="58">
        <v>1005182.0361786265</v>
      </c>
      <c r="K183" s="5">
        <v>3.7922730287777311E-2</v>
      </c>
      <c r="L183" s="5">
        <v>14.884051263272857</v>
      </c>
      <c r="M183" s="5">
        <v>5.3011670078565901E-2</v>
      </c>
      <c r="N183" s="5">
        <v>6.5146548372654323</v>
      </c>
      <c r="O183" s="5">
        <v>0.10560948252897025</v>
      </c>
      <c r="P183" s="5">
        <v>-0.4334828819114831</v>
      </c>
      <c r="Q183" s="5">
        <f t="shared" si="3"/>
        <v>0.10925571819227614</v>
      </c>
    </row>
    <row r="184" spans="1:17">
      <c r="A184" s="6" t="s">
        <v>537</v>
      </c>
      <c r="B184" s="6" t="s">
        <v>511</v>
      </c>
      <c r="C184" s="31">
        <v>0.7270833333333333</v>
      </c>
      <c r="D184" s="6" t="s">
        <v>191</v>
      </c>
      <c r="E184" s="4">
        <v>-3445</v>
      </c>
      <c r="F184" s="4">
        <v>475</v>
      </c>
      <c r="G184" s="5">
        <v>5.0117909999999997</v>
      </c>
      <c r="H184" s="58">
        <v>2700962961.4839573</v>
      </c>
      <c r="I184" s="5">
        <v>3.7038696592384825E-2</v>
      </c>
      <c r="J184" s="58">
        <v>1034161.7580536113</v>
      </c>
      <c r="K184" s="5">
        <v>3.9052842279348528E-2</v>
      </c>
      <c r="L184" s="5">
        <v>1.2477225937657099</v>
      </c>
      <c r="M184" s="5">
        <v>5.3531986477466646E-2</v>
      </c>
      <c r="N184" s="5">
        <v>-0.40239925460205939</v>
      </c>
      <c r="O184" s="5">
        <v>0.18264698455328601</v>
      </c>
      <c r="P184" s="5">
        <v>-0.19299567686651042</v>
      </c>
      <c r="Q184" s="5">
        <f t="shared" si="3"/>
        <v>0.18482106186439423</v>
      </c>
    </row>
    <row r="185" spans="1:17">
      <c r="A185" s="6" t="s">
        <v>538</v>
      </c>
      <c r="B185" s="6" t="s">
        <v>511</v>
      </c>
      <c r="C185" s="31">
        <v>0.72986111111111107</v>
      </c>
      <c r="D185" s="6" t="s">
        <v>191</v>
      </c>
      <c r="E185" s="4">
        <v>-3445</v>
      </c>
      <c r="F185" s="4">
        <v>425</v>
      </c>
      <c r="G185" s="5">
        <v>5.0120909999999999</v>
      </c>
      <c r="H185" s="58">
        <v>2707789182.6194506</v>
      </c>
      <c r="I185" s="5">
        <v>6.1574690676872337E-2</v>
      </c>
      <c r="J185" s="58">
        <v>1036931.5777441621</v>
      </c>
      <c r="K185" s="5">
        <v>6.1774792790845572E-2</v>
      </c>
      <c r="L185" s="5">
        <v>1.3626411727476473</v>
      </c>
      <c r="M185" s="5">
        <v>4.4142453520055344E-2</v>
      </c>
      <c r="N185" s="5">
        <v>-0.11988288918285406</v>
      </c>
      <c r="O185" s="5">
        <v>0.13399577962609358</v>
      </c>
      <c r="P185" s="5">
        <v>2.9241918546410894E-2</v>
      </c>
      <c r="Q185" s="5">
        <f t="shared" si="3"/>
        <v>0.13600770290699615</v>
      </c>
    </row>
    <row r="186" spans="1:17">
      <c r="A186" s="6" t="s">
        <v>539</v>
      </c>
      <c r="B186" s="6" t="s">
        <v>511</v>
      </c>
      <c r="C186" s="31">
        <v>0.73263888888888884</v>
      </c>
      <c r="D186" s="6" t="s">
        <v>191</v>
      </c>
      <c r="E186" s="4">
        <v>-3395</v>
      </c>
      <c r="F186" s="4">
        <v>425</v>
      </c>
      <c r="G186" s="5">
        <v>5.0182500000000001</v>
      </c>
      <c r="H186" s="58">
        <v>2703671283.5540915</v>
      </c>
      <c r="I186" s="5">
        <v>3.6839715300895158E-2</v>
      </c>
      <c r="J186" s="58">
        <v>1034889.8054875946</v>
      </c>
      <c r="K186" s="5">
        <v>4.0404627611718057E-2</v>
      </c>
      <c r="L186" s="5">
        <v>1.2228199896284764</v>
      </c>
      <c r="M186" s="5">
        <v>4.3736630044756683E-2</v>
      </c>
      <c r="N186" s="5">
        <v>-0.20684682626537221</v>
      </c>
      <c r="O186" s="5">
        <v>0.13999778605431679</v>
      </c>
      <c r="P186" s="5">
        <v>1.591852742430977E-2</v>
      </c>
      <c r="Q186" s="5">
        <f t="shared" si="3"/>
        <v>0.14188961910092035</v>
      </c>
    </row>
    <row r="187" spans="1:17">
      <c r="A187" s="6" t="s">
        <v>540</v>
      </c>
      <c r="B187" s="6" t="s">
        <v>511</v>
      </c>
      <c r="C187" s="31">
        <v>0.73541666666666661</v>
      </c>
      <c r="D187" s="6" t="s">
        <v>191</v>
      </c>
      <c r="E187" s="4">
        <v>-3395</v>
      </c>
      <c r="F187" s="4">
        <v>475</v>
      </c>
      <c r="G187" s="5">
        <v>5.0131430000000003</v>
      </c>
      <c r="H187" s="58">
        <v>2699497523.1202745</v>
      </c>
      <c r="I187" s="5">
        <v>3.3637498237702339E-2</v>
      </c>
      <c r="J187" s="58">
        <v>1033103.1027622804</v>
      </c>
      <c r="K187" s="5">
        <v>3.8124854151128797E-2</v>
      </c>
      <c r="L187" s="5">
        <v>1.3675308105880468</v>
      </c>
      <c r="M187" s="5">
        <v>5.9730875421488139E-2</v>
      </c>
      <c r="N187" s="5">
        <v>-0.30631230951838617</v>
      </c>
      <c r="O187" s="5">
        <v>0.18601213586272941</v>
      </c>
      <c r="P187" s="5">
        <v>-0.15996734417635039</v>
      </c>
      <c r="Q187" s="5">
        <f t="shared" si="3"/>
        <v>0.18866678023651476</v>
      </c>
    </row>
    <row r="188" spans="1:17">
      <c r="A188" s="6" t="s">
        <v>541</v>
      </c>
      <c r="B188" s="6" t="s">
        <v>511</v>
      </c>
      <c r="C188" s="31">
        <v>0.73749999999999993</v>
      </c>
      <c r="D188" s="6" t="s">
        <v>191</v>
      </c>
      <c r="E188" s="4">
        <v>-3345</v>
      </c>
      <c r="F188" s="4">
        <v>475</v>
      </c>
      <c r="G188" s="5">
        <v>5.012016</v>
      </c>
      <c r="H188" s="58">
        <v>2697225669.4435573</v>
      </c>
      <c r="I188" s="5">
        <v>3.6360555844592413E-2</v>
      </c>
      <c r="J188" s="58">
        <v>1032397.8676109364</v>
      </c>
      <c r="K188" s="5">
        <v>4.0241031522739272E-2</v>
      </c>
      <c r="L188" s="5">
        <v>1.3393237730725538</v>
      </c>
      <c r="M188" s="5">
        <v>4.9905145135507575E-2</v>
      </c>
      <c r="N188" s="5">
        <v>-0.13600598869500935</v>
      </c>
      <c r="O188" s="5">
        <v>0.17560747027539156</v>
      </c>
      <c r="P188" s="5">
        <v>2.53977324371919E-2</v>
      </c>
      <c r="Q188" s="5">
        <f t="shared" si="3"/>
        <v>0.1775733699714348</v>
      </c>
    </row>
    <row r="189" spans="1:17">
      <c r="A189" s="6" t="s">
        <v>542</v>
      </c>
      <c r="B189" s="6" t="s">
        <v>511</v>
      </c>
      <c r="C189" s="31">
        <v>0.74236111111111114</v>
      </c>
      <c r="D189" s="6" t="s">
        <v>191</v>
      </c>
      <c r="E189" s="4">
        <v>1850</v>
      </c>
      <c r="F189" s="4">
        <v>1778</v>
      </c>
      <c r="G189" s="5">
        <v>4.986294</v>
      </c>
      <c r="H189" s="58">
        <v>2714627606.9184713</v>
      </c>
      <c r="I189" s="5">
        <v>3.1989692852443914E-2</v>
      </c>
      <c r="J189" s="58">
        <v>1039734.6187333105</v>
      </c>
      <c r="K189" s="5">
        <v>3.4196001718646368E-2</v>
      </c>
      <c r="L189" s="5">
        <v>2.1039534821356565</v>
      </c>
      <c r="M189" s="5">
        <v>5.9290986100933203E-2</v>
      </c>
      <c r="N189" s="5">
        <v>4.3960979478896434E-3</v>
      </c>
      <c r="O189" s="5">
        <v>0.18490769720714614</v>
      </c>
      <c r="P189" s="5">
        <v>-0.23709966576653629</v>
      </c>
      <c r="Q189" s="5">
        <f t="shared" si="3"/>
        <v>0.18753906159428127</v>
      </c>
    </row>
    <row r="190" spans="1:17">
      <c r="A190" s="6" t="s">
        <v>543</v>
      </c>
      <c r="B190" s="6" t="s">
        <v>511</v>
      </c>
      <c r="C190" s="31">
        <v>0.74513888888888891</v>
      </c>
      <c r="D190" s="6" t="s">
        <v>191</v>
      </c>
      <c r="E190" s="4">
        <v>1900</v>
      </c>
      <c r="F190" s="4">
        <v>1778</v>
      </c>
      <c r="G190" s="5">
        <v>4.9945930000000001</v>
      </c>
      <c r="H190" s="58">
        <v>2703666236.6172724</v>
      </c>
      <c r="I190" s="5">
        <v>3.1142385613984643E-2</v>
      </c>
      <c r="J190" s="58">
        <v>1035570.6232276704</v>
      </c>
      <c r="K190" s="5">
        <v>3.6249826044165274E-2</v>
      </c>
      <c r="L190" s="5">
        <v>2.1369650508782367</v>
      </c>
      <c r="M190" s="5">
        <v>6.6623058364739501E-2</v>
      </c>
      <c r="N190" s="5">
        <v>0.11122534243712678</v>
      </c>
      <c r="O190" s="5">
        <v>0.16203727320697586</v>
      </c>
      <c r="P190" s="5">
        <v>-0.1475770773447167</v>
      </c>
      <c r="Q190" s="5">
        <f t="shared" si="3"/>
        <v>0.16581163247974678</v>
      </c>
    </row>
    <row r="191" spans="1:17">
      <c r="A191" s="6" t="s">
        <v>544</v>
      </c>
      <c r="B191" s="6" t="s">
        <v>511</v>
      </c>
      <c r="C191" s="31">
        <v>0.74722222222222223</v>
      </c>
      <c r="D191" s="6" t="s">
        <v>191</v>
      </c>
      <c r="E191" s="4">
        <v>1900</v>
      </c>
      <c r="F191" s="4">
        <v>1728</v>
      </c>
      <c r="G191" s="5">
        <v>4.9777700000000005</v>
      </c>
      <c r="H191" s="58">
        <v>2707931859.6974096</v>
      </c>
      <c r="I191" s="5">
        <v>2.7936316215597067E-2</v>
      </c>
      <c r="J191" s="58">
        <v>1037252.8953115651</v>
      </c>
      <c r="K191" s="5">
        <v>3.4017459768197582E-2</v>
      </c>
      <c r="L191" s="5">
        <v>2.1793551810040945</v>
      </c>
      <c r="M191" s="5">
        <v>5.4418204212465314E-2</v>
      </c>
      <c r="N191" s="5">
        <v>9.3626351234110672E-2</v>
      </c>
      <c r="O191" s="5">
        <v>0.18849068635476662</v>
      </c>
      <c r="P191" s="5">
        <v>-0.18752333320548065</v>
      </c>
      <c r="Q191" s="5">
        <f t="shared" si="3"/>
        <v>0.19066807104970365</v>
      </c>
    </row>
    <row r="192" spans="1:17">
      <c r="A192" s="6" t="s">
        <v>545</v>
      </c>
      <c r="B192" s="6" t="s">
        <v>511</v>
      </c>
      <c r="C192" s="31">
        <v>0.75</v>
      </c>
      <c r="D192" s="6" t="s">
        <v>191</v>
      </c>
      <c r="E192" s="4">
        <v>1900</v>
      </c>
      <c r="F192" s="4">
        <v>1678</v>
      </c>
      <c r="G192" s="5">
        <v>4.9740150000000005</v>
      </c>
      <c r="H192" s="58">
        <v>2710014363.6497688</v>
      </c>
      <c r="I192" s="5">
        <v>5.2386371209416312E-2</v>
      </c>
      <c r="J192" s="58">
        <v>1038086.2002714127</v>
      </c>
      <c r="K192" s="5">
        <v>5.3805978284194311E-2</v>
      </c>
      <c r="L192" s="5">
        <v>2.1997514829255049</v>
      </c>
      <c r="M192" s="5">
        <v>5.4152111381935944E-2</v>
      </c>
      <c r="N192" s="5">
        <v>8.9626309546897431E-2</v>
      </c>
      <c r="O192" s="5">
        <v>0.12317911805250789</v>
      </c>
      <c r="P192" s="5">
        <v>-0.20227220010855573</v>
      </c>
      <c r="Q192" s="5">
        <f t="shared" si="3"/>
        <v>0.12645400582966324</v>
      </c>
    </row>
    <row r="193" spans="1:17">
      <c r="A193" s="6" t="s">
        <v>546</v>
      </c>
      <c r="B193" s="6" t="s">
        <v>511</v>
      </c>
      <c r="C193" s="31">
        <v>0.75208333333333333</v>
      </c>
      <c r="D193" s="6" t="s">
        <v>191</v>
      </c>
      <c r="E193" s="4">
        <v>1850</v>
      </c>
      <c r="F193" s="4">
        <v>1678</v>
      </c>
      <c r="G193" s="5">
        <v>4.9782950000000001</v>
      </c>
      <c r="H193" s="58">
        <v>2711938947.3209972</v>
      </c>
      <c r="I193" s="5">
        <v>3.9546475806224592E-2</v>
      </c>
      <c r="J193" s="58">
        <v>1038172.7312966033</v>
      </c>
      <c r="K193" s="5">
        <v>4.7960781697866786E-2</v>
      </c>
      <c r="L193" s="5">
        <v>2.1257077680010283</v>
      </c>
      <c r="M193" s="5">
        <v>5.5097491221812692E-2</v>
      </c>
      <c r="N193" s="5">
        <v>0.15413597899627263</v>
      </c>
      <c r="O193" s="5">
        <v>0.1448150543498691</v>
      </c>
      <c r="P193" s="5">
        <v>-9.870367849890882E-2</v>
      </c>
      <c r="Q193" s="5">
        <f t="shared" si="3"/>
        <v>0.14770820527402923</v>
      </c>
    </row>
    <row r="194" spans="1:17">
      <c r="A194" s="6" t="s">
        <v>547</v>
      </c>
      <c r="B194" s="6" t="s">
        <v>511</v>
      </c>
      <c r="C194" s="31">
        <v>0.75694444444444453</v>
      </c>
      <c r="D194" s="6" t="s">
        <v>191</v>
      </c>
      <c r="E194" s="4">
        <v>1318</v>
      </c>
      <c r="F194" s="4">
        <v>-3306</v>
      </c>
      <c r="G194" s="5">
        <v>4.9517470000000001</v>
      </c>
      <c r="H194" s="58">
        <v>2801208794.1005416</v>
      </c>
      <c r="I194" s="5">
        <v>2.805309568073518E-2</v>
      </c>
      <c r="J194" s="58">
        <v>1074085.1010015029</v>
      </c>
      <c r="K194" s="5">
        <v>3.2861750452849371E-2</v>
      </c>
      <c r="L194" s="5">
        <v>4.9029179717570148</v>
      </c>
      <c r="M194" s="5">
        <v>5.427021214749931E-2</v>
      </c>
      <c r="N194" s="5">
        <v>1.561491809711546</v>
      </c>
      <c r="O194" s="5">
        <v>0.13753050896649893</v>
      </c>
      <c r="P194" s="5">
        <v>-0.15256567673984067</v>
      </c>
      <c r="Q194" s="5">
        <f t="shared" si="3"/>
        <v>0.14048391767318871</v>
      </c>
    </row>
    <row r="195" spans="1:17">
      <c r="A195" s="6" t="s">
        <v>548</v>
      </c>
      <c r="B195" s="6" t="s">
        <v>511</v>
      </c>
      <c r="C195" s="31">
        <v>0.75902777777777775</v>
      </c>
      <c r="D195" s="6" t="s">
        <v>191</v>
      </c>
      <c r="E195" s="4">
        <v>1368</v>
      </c>
      <c r="F195" s="4">
        <v>-3306</v>
      </c>
      <c r="G195" s="5">
        <v>4.9586940000000004</v>
      </c>
      <c r="H195" s="58">
        <v>2799742914.4242663</v>
      </c>
      <c r="I195" s="5">
        <v>2.9484970151133015E-2</v>
      </c>
      <c r="J195" s="58">
        <v>1073297.0314848411</v>
      </c>
      <c r="K195" s="5">
        <v>3.2577165957314858E-2</v>
      </c>
      <c r="L195" s="5">
        <v>5.2099386679036463</v>
      </c>
      <c r="M195" s="5">
        <v>5.0540846993063666E-2</v>
      </c>
      <c r="N195" s="5">
        <v>1.6089763814626235</v>
      </c>
      <c r="O195" s="5">
        <v>0.18340253339477014</v>
      </c>
      <c r="P195" s="5">
        <v>-0.26640646873070661</v>
      </c>
      <c r="Q195" s="5">
        <f t="shared" si="3"/>
        <v>0.185333776611453</v>
      </c>
    </row>
    <row r="196" spans="1:17">
      <c r="A196" s="6" t="s">
        <v>549</v>
      </c>
      <c r="B196" s="6" t="s">
        <v>511</v>
      </c>
      <c r="C196" s="31">
        <v>0.76180555555555562</v>
      </c>
      <c r="D196" s="6" t="s">
        <v>191</v>
      </c>
      <c r="E196" s="4">
        <v>1418</v>
      </c>
      <c r="F196" s="4">
        <v>-3306</v>
      </c>
      <c r="G196" s="5">
        <v>4.9601959999999998</v>
      </c>
      <c r="H196" s="58">
        <v>2783615775.4404936</v>
      </c>
      <c r="I196" s="5">
        <v>3.6042170927103517E-2</v>
      </c>
      <c r="J196" s="58">
        <v>1067819.5057176626</v>
      </c>
      <c r="K196" s="5">
        <v>4.3582939292360609E-2</v>
      </c>
      <c r="L196" s="5">
        <v>5.220904755586675</v>
      </c>
      <c r="M196" s="5">
        <v>5.9014058841600291E-2</v>
      </c>
      <c r="N196" s="5">
        <v>1.8780915016509692</v>
      </c>
      <c r="O196" s="5">
        <v>0.20895819555262835</v>
      </c>
      <c r="P196" s="5">
        <v>-3.286550104030006E-3</v>
      </c>
      <c r="Q196" s="5">
        <f t="shared" si="3"/>
        <v>0.2112686373661832</v>
      </c>
    </row>
    <row r="197" spans="1:17">
      <c r="A197" s="6" t="s">
        <v>550</v>
      </c>
      <c r="B197" s="6" t="s">
        <v>511</v>
      </c>
      <c r="C197" s="31">
        <v>0.76458333333333339</v>
      </c>
      <c r="D197" s="6" t="s">
        <v>191</v>
      </c>
      <c r="E197" s="4">
        <v>1378</v>
      </c>
      <c r="F197" s="4">
        <v>-3192</v>
      </c>
      <c r="G197" s="5">
        <v>4.9610599999999998</v>
      </c>
      <c r="H197" s="58">
        <v>2845378891.9470181</v>
      </c>
      <c r="I197" s="5">
        <v>3.8635346139206772E-2</v>
      </c>
      <c r="J197" s="58">
        <v>1092366.0082396602</v>
      </c>
      <c r="K197" s="5">
        <v>4.4609557301380054E-2</v>
      </c>
      <c r="L197" s="5">
        <v>6.4129271393873477</v>
      </c>
      <c r="M197" s="5">
        <v>5.0320851886852896E-2</v>
      </c>
      <c r="N197" s="5">
        <v>2.6444541314800674</v>
      </c>
      <c r="O197" s="5">
        <v>0.20829994407661673</v>
      </c>
      <c r="P197" s="5">
        <v>0.13626297374026164</v>
      </c>
      <c r="Q197" s="5">
        <f t="shared" si="3"/>
        <v>0.20998761925228632</v>
      </c>
    </row>
    <row r="198" spans="1:17">
      <c r="A198" s="6" t="s">
        <v>551</v>
      </c>
      <c r="B198" s="6" t="s">
        <v>511</v>
      </c>
      <c r="C198" s="31">
        <v>0.76666666666666661</v>
      </c>
      <c r="D198" s="6" t="s">
        <v>191</v>
      </c>
      <c r="E198" s="4">
        <v>1428</v>
      </c>
      <c r="F198" s="4">
        <v>-3192</v>
      </c>
      <c r="G198" s="5">
        <v>4.9585059999999999</v>
      </c>
      <c r="H198" s="58">
        <v>2767473885.7624979</v>
      </c>
      <c r="I198" s="5">
        <v>1.8696631728636386E-2</v>
      </c>
      <c r="J198" s="58">
        <v>1061898.8671683099</v>
      </c>
      <c r="K198" s="5">
        <v>2.3913687651045571E-2</v>
      </c>
      <c r="L198" s="5">
        <v>6.2022352270507675</v>
      </c>
      <c r="M198" s="5">
        <v>4.0055847669007549E-2</v>
      </c>
      <c r="N198" s="5">
        <v>2.1450117795009938</v>
      </c>
      <c r="O198" s="5">
        <v>0.18236877443323904</v>
      </c>
      <c r="P198" s="5">
        <v>-0.2518707657794943</v>
      </c>
      <c r="Q198" s="5">
        <f t="shared" si="3"/>
        <v>0.18359104202744447</v>
      </c>
    </row>
    <row r="199" spans="1:17">
      <c r="A199" s="29" t="s">
        <v>552</v>
      </c>
      <c r="B199" s="6" t="s">
        <v>511</v>
      </c>
      <c r="C199" s="31">
        <v>0.77361111111111114</v>
      </c>
      <c r="D199" s="31" t="s">
        <v>228</v>
      </c>
      <c r="E199" s="4">
        <v>-1226</v>
      </c>
      <c r="F199" s="4">
        <v>298</v>
      </c>
      <c r="G199" s="5">
        <v>4.9290279999999997</v>
      </c>
      <c r="H199" s="58">
        <v>2584892859.3369865</v>
      </c>
      <c r="I199" s="5">
        <v>4.4640518804693378E-2</v>
      </c>
      <c r="J199" s="58">
        <v>996488.56224251073</v>
      </c>
      <c r="K199" s="5">
        <v>4.5089066982841423E-2</v>
      </c>
      <c r="L199" s="5">
        <v>15.104883692605764</v>
      </c>
      <c r="M199" s="5">
        <v>4.8724727388531341E-2</v>
      </c>
      <c r="N199" s="5">
        <v>6.8515442444756491</v>
      </c>
      <c r="O199" s="5">
        <v>0.11581639678459926</v>
      </c>
      <c r="P199" s="5">
        <v>-0.21341644116998371</v>
      </c>
      <c r="Q199" s="5">
        <f t="shared" si="3"/>
        <v>0.11863936360355344</v>
      </c>
    </row>
    <row r="200" spans="1:17">
      <c r="A200" s="29" t="s">
        <v>553</v>
      </c>
      <c r="B200" s="6" t="s">
        <v>511</v>
      </c>
      <c r="C200" s="31">
        <v>0.77638888888888891</v>
      </c>
      <c r="D200" s="31" t="s">
        <v>228</v>
      </c>
      <c r="E200" s="4">
        <v>-1226</v>
      </c>
      <c r="F200" s="4">
        <v>248</v>
      </c>
      <c r="G200" s="5">
        <v>4.9324459999999997</v>
      </c>
      <c r="H200" s="58">
        <v>2589357023.9353209</v>
      </c>
      <c r="I200" s="5">
        <v>4.4588573404527224E-2</v>
      </c>
      <c r="J200" s="58">
        <v>998294.4292308517</v>
      </c>
      <c r="K200" s="5">
        <v>5.0460908156655659E-2</v>
      </c>
      <c r="L200" s="5">
        <v>15.088648735732457</v>
      </c>
      <c r="M200" s="5">
        <v>4.066687340175798E-2</v>
      </c>
      <c r="N200" s="5">
        <v>6.7250899113433515</v>
      </c>
      <c r="O200" s="5">
        <v>0.21799355619809044</v>
      </c>
      <c r="P200" s="5">
        <v>-0.33068262876025223</v>
      </c>
      <c r="Q200" s="5">
        <f t="shared" si="3"/>
        <v>0.2190484923835421</v>
      </c>
    </row>
    <row r="201" spans="1:17">
      <c r="A201" s="29" t="s">
        <v>554</v>
      </c>
      <c r="B201" s="6" t="s">
        <v>511</v>
      </c>
      <c r="C201" s="31">
        <v>0.77847222222222223</v>
      </c>
      <c r="D201" s="31" t="s">
        <v>228</v>
      </c>
      <c r="E201" s="4">
        <v>-1176</v>
      </c>
      <c r="F201" s="4">
        <v>248</v>
      </c>
      <c r="G201" s="5">
        <v>4.9405939999999999</v>
      </c>
      <c r="H201" s="58">
        <v>2589964556.762424</v>
      </c>
      <c r="I201" s="5">
        <v>4.1691038937997658E-2</v>
      </c>
      <c r="J201" s="58">
        <v>998338.05954540824</v>
      </c>
      <c r="K201" s="5">
        <v>5.2242798508255452E-2</v>
      </c>
      <c r="L201" s="5">
        <v>15.114327837937758</v>
      </c>
      <c r="M201" s="5">
        <v>6.748063063945399E-2</v>
      </c>
      <c r="N201" s="5">
        <v>6.5493748495548676</v>
      </c>
      <c r="O201" s="5">
        <v>0.18112538667192163</v>
      </c>
      <c r="P201" s="5">
        <v>-0.51874753013207098</v>
      </c>
      <c r="Q201" s="5">
        <f t="shared" si="3"/>
        <v>0.18459655039975884</v>
      </c>
    </row>
    <row r="202" spans="1:17">
      <c r="A202" s="29" t="s">
        <v>555</v>
      </c>
      <c r="B202" s="6" t="s">
        <v>511</v>
      </c>
      <c r="C202" s="31">
        <v>0.78125</v>
      </c>
      <c r="D202" s="31" t="s">
        <v>228</v>
      </c>
      <c r="E202" s="4">
        <v>-1126</v>
      </c>
      <c r="F202" s="4">
        <v>248</v>
      </c>
      <c r="G202" s="5">
        <v>4.9417960000000001</v>
      </c>
      <c r="H202" s="58">
        <v>2586243004.5298538</v>
      </c>
      <c r="I202" s="5">
        <v>4.2264423029458965E-2</v>
      </c>
      <c r="J202" s="58">
        <v>996979.24520042224</v>
      </c>
      <c r="K202" s="5">
        <v>4.812168588028707E-2</v>
      </c>
      <c r="L202" s="5">
        <v>15.028798946916888</v>
      </c>
      <c r="M202" s="5">
        <v>4.6450756439461574E-2</v>
      </c>
      <c r="N202" s="5">
        <v>6.5107479677326552</v>
      </c>
      <c r="O202" s="5">
        <v>0.13436527172723958</v>
      </c>
      <c r="P202" s="5">
        <v>-0.51266839194194436</v>
      </c>
      <c r="Q202" s="5">
        <f t="shared" si="3"/>
        <v>0.13658532458835204</v>
      </c>
    </row>
    <row r="203" spans="1:17">
      <c r="A203" s="29" t="s">
        <v>556</v>
      </c>
      <c r="B203" s="6" t="s">
        <v>511</v>
      </c>
      <c r="C203" s="31">
        <v>0.78402777777777777</v>
      </c>
      <c r="D203" s="31" t="s">
        <v>228</v>
      </c>
      <c r="E203" s="4">
        <v>-1165</v>
      </c>
      <c r="F203" s="4">
        <v>337</v>
      </c>
      <c r="G203" s="5">
        <v>4.9223439999999998</v>
      </c>
      <c r="H203" s="58">
        <v>2577342842.5445814</v>
      </c>
      <c r="I203" s="5">
        <v>3.5559196820285383E-2</v>
      </c>
      <c r="J203" s="58">
        <v>993172.60969594982</v>
      </c>
      <c r="K203" s="5">
        <v>4.2242882779936528E-2</v>
      </c>
      <c r="L203" s="5">
        <v>15.050833797727092</v>
      </c>
      <c r="M203" s="5">
        <v>5.0399947239682247E-2</v>
      </c>
      <c r="N203" s="5">
        <v>6.6085498412205013</v>
      </c>
      <c r="O203" s="5">
        <v>0.17919163745325598</v>
      </c>
      <c r="P203" s="5">
        <v>-0.42688153781701565</v>
      </c>
      <c r="Q203" s="5">
        <f t="shared" si="3"/>
        <v>0.18115683099452717</v>
      </c>
    </row>
    <row r="204" spans="1:17">
      <c r="A204" s="29" t="s">
        <v>557</v>
      </c>
      <c r="B204" s="6" t="s">
        <v>511</v>
      </c>
      <c r="C204" s="31">
        <v>0.84861111111111109</v>
      </c>
      <c r="D204" s="31" t="s">
        <v>228</v>
      </c>
      <c r="E204" s="4">
        <v>-1106</v>
      </c>
      <c r="F204" s="4">
        <v>-1473</v>
      </c>
      <c r="G204" s="5">
        <v>4.8459659999999998</v>
      </c>
      <c r="H204" s="58">
        <v>2548618056.7501373</v>
      </c>
      <c r="I204" s="5">
        <v>3.5189614459527674E-2</v>
      </c>
      <c r="J204" s="58">
        <v>982544.32343828306</v>
      </c>
      <c r="K204" s="5">
        <v>4.020675574256178E-2</v>
      </c>
      <c r="L204" s="5">
        <v>15.031975452606483</v>
      </c>
      <c r="M204" s="5">
        <v>8.4504359410287694E-2</v>
      </c>
      <c r="N204" s="5">
        <v>6.718121292218493</v>
      </c>
      <c r="O204" s="5">
        <v>0.20795397926969295</v>
      </c>
      <c r="P204" s="5">
        <v>-0.30813120753408629</v>
      </c>
      <c r="Q204" s="5">
        <f t="shared" si="3"/>
        <v>0.21268674229207749</v>
      </c>
    </row>
    <row r="205" spans="1:17">
      <c r="A205" s="29" t="s">
        <v>558</v>
      </c>
      <c r="B205" s="6" t="s">
        <v>511</v>
      </c>
      <c r="C205" s="31">
        <v>0.85138888888888886</v>
      </c>
      <c r="D205" s="31" t="s">
        <v>228</v>
      </c>
      <c r="E205" s="4">
        <v>-963</v>
      </c>
      <c r="F205" s="4">
        <v>-1516</v>
      </c>
      <c r="G205" s="5">
        <v>4.8397700000000006</v>
      </c>
      <c r="H205" s="58">
        <v>2552328819.8625484</v>
      </c>
      <c r="I205" s="5">
        <v>2.8418832034935716E-2</v>
      </c>
      <c r="J205" s="58">
        <v>984321.2008307759</v>
      </c>
      <c r="K205" s="5">
        <v>3.5472036661419203E-2</v>
      </c>
      <c r="L205" s="5">
        <v>14.974993809445891</v>
      </c>
      <c r="M205" s="5">
        <v>5.0023968070507414E-2</v>
      </c>
      <c r="N205" s="5">
        <v>6.6719186092998317</v>
      </c>
      <c r="O205" s="5">
        <v>0.19831657124608126</v>
      </c>
      <c r="P205" s="5">
        <v>-0.32442488651751678</v>
      </c>
      <c r="Q205" s="5">
        <f t="shared" si="3"/>
        <v>0.20006771549255883</v>
      </c>
    </row>
    <row r="206" spans="1:17">
      <c r="A206" s="29" t="s">
        <v>559</v>
      </c>
      <c r="B206" s="6" t="s">
        <v>511</v>
      </c>
      <c r="C206" s="31">
        <v>0.85555555555555562</v>
      </c>
      <c r="D206" s="31" t="s">
        <v>228</v>
      </c>
      <c r="E206" s="4">
        <v>-1046</v>
      </c>
      <c r="F206" s="4">
        <v>-1648</v>
      </c>
      <c r="G206" s="5">
        <v>4.8322589999999996</v>
      </c>
      <c r="H206" s="58">
        <v>2558745342.1554899</v>
      </c>
      <c r="I206" s="5">
        <v>3.2513987905422488E-2</v>
      </c>
      <c r="J206" s="58">
        <v>986356.30937151925</v>
      </c>
      <c r="K206" s="5">
        <v>3.7630774944954197E-2</v>
      </c>
      <c r="L206" s="5">
        <v>15.204835844993214</v>
      </c>
      <c r="M206" s="5">
        <v>3.4797129889909829E-2</v>
      </c>
      <c r="N206" s="5">
        <v>6.8583003303885892</v>
      </c>
      <c r="O206" s="5">
        <v>0.15680776310125347</v>
      </c>
      <c r="P206" s="5">
        <v>-0.2586874091426612</v>
      </c>
      <c r="Q206" s="5">
        <f t="shared" si="3"/>
        <v>0.15788045305444759</v>
      </c>
    </row>
    <row r="207" spans="1:17">
      <c r="A207" s="29" t="s">
        <v>560</v>
      </c>
      <c r="B207" s="6" t="s">
        <v>511</v>
      </c>
      <c r="C207" s="31">
        <v>0.85833333333333339</v>
      </c>
      <c r="D207" s="31" t="s">
        <v>228</v>
      </c>
      <c r="E207" s="4">
        <v>-978</v>
      </c>
      <c r="F207" s="4">
        <v>-1680</v>
      </c>
      <c r="G207" s="5">
        <v>4.8319590000000003</v>
      </c>
      <c r="H207" s="58">
        <v>2562243959.8538656</v>
      </c>
      <c r="I207" s="5">
        <v>3.1549791688826691E-2</v>
      </c>
      <c r="J207" s="58">
        <v>987927.7789397398</v>
      </c>
      <c r="K207" s="5">
        <v>3.8064202747989086E-2</v>
      </c>
      <c r="L207" s="5">
        <v>15.212246845399013</v>
      </c>
      <c r="M207" s="5">
        <v>5.0335546256701093E-2</v>
      </c>
      <c r="N207" s="5">
        <v>6.9149271794979317</v>
      </c>
      <c r="O207" s="5">
        <v>0.16363954347219622</v>
      </c>
      <c r="P207" s="5">
        <v>-0.20625342030610394</v>
      </c>
      <c r="Q207" s="5">
        <f t="shared" si="3"/>
        <v>0.16578373282442976</v>
      </c>
    </row>
    <row r="208" spans="1:17">
      <c r="A208" s="29" t="s">
        <v>561</v>
      </c>
      <c r="B208" s="6" t="s">
        <v>511</v>
      </c>
      <c r="C208" s="31">
        <v>0.86111111111111116</v>
      </c>
      <c r="D208" s="31" t="s">
        <v>228</v>
      </c>
      <c r="E208" s="4">
        <v>-978</v>
      </c>
      <c r="F208" s="4">
        <v>-1750</v>
      </c>
      <c r="G208" s="5">
        <v>4.8275649999999999</v>
      </c>
      <c r="H208" s="58">
        <v>2562822376.2891245</v>
      </c>
      <c r="I208" s="5">
        <v>2.7578727133384856E-2</v>
      </c>
      <c r="J208" s="58">
        <v>987996.06986687146</v>
      </c>
      <c r="K208" s="5">
        <v>2.8596424774252151E-2</v>
      </c>
      <c r="L208" s="5">
        <v>15.285729444532103</v>
      </c>
      <c r="M208" s="5">
        <v>5.3434630206017596E-2</v>
      </c>
      <c r="N208" s="5">
        <v>6.7331926724116808</v>
      </c>
      <c r="O208" s="5">
        <v>0.15996800181542709</v>
      </c>
      <c r="P208" s="5">
        <v>-0.42512893875421476</v>
      </c>
      <c r="Q208" s="5">
        <f t="shared" si="3"/>
        <v>0.16243694877240822</v>
      </c>
    </row>
    <row r="209" spans="1:28">
      <c r="A209" s="27" t="s">
        <v>562</v>
      </c>
      <c r="B209" s="34" t="s">
        <v>511</v>
      </c>
      <c r="C209" s="35">
        <v>0.86388888888888893</v>
      </c>
      <c r="D209" s="35" t="s">
        <v>228</v>
      </c>
      <c r="E209" s="67">
        <v>-912</v>
      </c>
      <c r="F209" s="67">
        <v>-1757</v>
      </c>
      <c r="G209" s="68">
        <v>4.8198679999999996</v>
      </c>
      <c r="H209" s="69">
        <v>2549229048.4030833</v>
      </c>
      <c r="I209" s="68">
        <v>1.9506248613910971E-2</v>
      </c>
      <c r="J209" s="69">
        <v>982803.47875150177</v>
      </c>
      <c r="K209" s="68">
        <v>2.4910981598608856E-2</v>
      </c>
      <c r="L209" s="68">
        <v>15.205594279713797</v>
      </c>
      <c r="M209" s="68">
        <v>6.3745470863743964E-2</v>
      </c>
      <c r="N209" s="68">
        <v>6.9150119548797573</v>
      </c>
      <c r="O209" s="68">
        <v>0.16907369675587366</v>
      </c>
      <c r="P209" s="68">
        <v>-0.20270922118114587</v>
      </c>
      <c r="Q209" s="68">
        <f t="shared" si="3"/>
        <v>0.17239126878252503</v>
      </c>
    </row>
    <row r="211" spans="1:28">
      <c r="A211" s="6" t="s">
        <v>604</v>
      </c>
      <c r="B211" s="24"/>
      <c r="F211" s="15"/>
      <c r="G211" s="16"/>
      <c r="H211" s="15"/>
      <c r="I211" s="16"/>
      <c r="J211" s="15"/>
      <c r="M211" s="15"/>
      <c r="N211" s="15"/>
      <c r="O211" s="15"/>
      <c r="P211" s="15"/>
      <c r="Q211" s="15"/>
      <c r="R211" s="5"/>
      <c r="S211" s="5"/>
      <c r="T211" s="5"/>
      <c r="U211" s="5"/>
      <c r="V211" s="5"/>
      <c r="W211" s="2"/>
      <c r="X211" s="5"/>
      <c r="Y211" s="5"/>
      <c r="Z211" s="5"/>
      <c r="AA211" s="4"/>
      <c r="AB21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92DC-11D0-4C10-92F5-CFA7303416FD}">
  <dimension ref="A1:L8"/>
  <sheetViews>
    <sheetView workbookViewId="0">
      <selection activeCell="D13" sqref="D13"/>
    </sheetView>
  </sheetViews>
  <sheetFormatPr baseColWidth="10" defaultColWidth="8.88671875" defaultRowHeight="13.2"/>
  <cols>
    <col min="1" max="1" width="11.44140625" style="1" bestFit="1" customWidth="1"/>
    <col min="2" max="2" width="9.109375" style="1" bestFit="1" customWidth="1"/>
    <col min="3" max="3" width="15.77734375" style="1" bestFit="1" customWidth="1"/>
    <col min="4" max="5" width="12.77734375" style="1" customWidth="1"/>
    <col min="6" max="6" width="11.33203125" style="1" bestFit="1" customWidth="1"/>
    <col min="7" max="7" width="14.33203125" style="1" bestFit="1" customWidth="1"/>
    <col min="8" max="12" width="12.77734375" style="1" customWidth="1"/>
    <col min="13" max="16384" width="8.88671875" style="1"/>
  </cols>
  <sheetData>
    <row r="1" spans="1:12">
      <c r="A1" s="1" t="s">
        <v>607</v>
      </c>
    </row>
    <row r="3" spans="1:12" ht="52.8">
      <c r="A3" s="56" t="s">
        <v>621</v>
      </c>
      <c r="B3" s="56" t="s">
        <v>608</v>
      </c>
      <c r="C3" s="56" t="s">
        <v>233</v>
      </c>
      <c r="D3" s="56" t="s">
        <v>609</v>
      </c>
      <c r="E3" s="56" t="s">
        <v>610</v>
      </c>
      <c r="F3" s="56" t="s">
        <v>611</v>
      </c>
      <c r="G3" s="56" t="s">
        <v>612</v>
      </c>
      <c r="H3" s="56" t="s">
        <v>613</v>
      </c>
      <c r="I3" s="56" t="s">
        <v>614</v>
      </c>
      <c r="J3" s="56" t="s">
        <v>620</v>
      </c>
      <c r="K3" s="56" t="s">
        <v>615</v>
      </c>
      <c r="L3" s="56" t="s">
        <v>629</v>
      </c>
    </row>
    <row r="4" spans="1:12" ht="26.4">
      <c r="A4" s="54" t="s">
        <v>627</v>
      </c>
      <c r="B4" s="1" t="s">
        <v>616</v>
      </c>
      <c r="C4" s="1" t="s">
        <v>622</v>
      </c>
      <c r="D4" s="55" t="s">
        <v>617</v>
      </c>
      <c r="E4" s="55" t="s">
        <v>630</v>
      </c>
      <c r="F4" s="4">
        <v>7</v>
      </c>
      <c r="G4" s="4">
        <v>2</v>
      </c>
      <c r="H4" s="70">
        <v>0.72063571428571593</v>
      </c>
      <c r="I4" s="70">
        <v>0.89463749999999809</v>
      </c>
      <c r="J4" s="70">
        <v>1.615273214285714</v>
      </c>
      <c r="K4" s="70">
        <v>0.93975679162417225</v>
      </c>
      <c r="L4" s="70">
        <v>0.52208423392034764</v>
      </c>
    </row>
    <row r="5" spans="1:12" ht="26.4">
      <c r="A5" s="54" t="s">
        <v>627</v>
      </c>
      <c r="B5" s="1" t="s">
        <v>619</v>
      </c>
      <c r="C5" s="1" t="s">
        <v>622</v>
      </c>
      <c r="D5" s="55" t="s">
        <v>617</v>
      </c>
      <c r="E5" s="55" t="s">
        <v>618</v>
      </c>
      <c r="F5" s="4">
        <v>19</v>
      </c>
      <c r="G5" s="4">
        <v>4</v>
      </c>
      <c r="H5" s="70">
        <v>0.51112429671831539</v>
      </c>
      <c r="I5" s="70">
        <v>0.8573462814746966</v>
      </c>
      <c r="J5" s="70">
        <v>1.368470578193012</v>
      </c>
      <c r="K5" s="70">
        <v>1.8878722727499246</v>
      </c>
      <c r="L5" s="70">
        <v>3.5987776575970701E-2</v>
      </c>
    </row>
    <row r="6" spans="1:12" ht="26.4">
      <c r="A6" s="54" t="s">
        <v>627</v>
      </c>
      <c r="B6" s="1" t="s">
        <v>619</v>
      </c>
      <c r="C6" s="57" t="s">
        <v>623</v>
      </c>
      <c r="D6" s="55" t="s">
        <v>617</v>
      </c>
      <c r="E6" s="55" t="s">
        <v>618</v>
      </c>
      <c r="F6" s="4">
        <v>18</v>
      </c>
      <c r="G6" s="4">
        <v>4</v>
      </c>
      <c r="H6" s="70">
        <v>0.33795241676432725</v>
      </c>
      <c r="I6" s="70">
        <v>0.84129233406127724</v>
      </c>
      <c r="J6" s="70">
        <v>1.1792447508256045</v>
      </c>
      <c r="K6" s="70">
        <v>1.2760081943130264</v>
      </c>
      <c r="L6" s="70">
        <v>0.24321796047470992</v>
      </c>
    </row>
    <row r="7" spans="1:12" ht="26.4">
      <c r="A7" s="54" t="s">
        <v>628</v>
      </c>
      <c r="B7" s="1" t="s">
        <v>619</v>
      </c>
      <c r="C7" s="1" t="s">
        <v>622</v>
      </c>
      <c r="D7" s="55" t="s">
        <v>617</v>
      </c>
      <c r="E7" s="55" t="s">
        <v>618</v>
      </c>
      <c r="F7" s="4">
        <v>3</v>
      </c>
      <c r="G7" s="4" t="s">
        <v>626</v>
      </c>
      <c r="H7" s="70">
        <v>2.9804113221425441E-2</v>
      </c>
      <c r="I7" s="70">
        <v>0.14107254242607553</v>
      </c>
      <c r="J7" s="70">
        <v>0.17087665564750099</v>
      </c>
      <c r="K7" s="70">
        <v>1.5845099642818505</v>
      </c>
      <c r="L7" s="70">
        <v>0.23751890552540922</v>
      </c>
    </row>
    <row r="8" spans="1:12" ht="26.4">
      <c r="A8" s="98" t="s">
        <v>627</v>
      </c>
      <c r="B8" s="99" t="s">
        <v>619</v>
      </c>
      <c r="C8" s="99" t="s">
        <v>624</v>
      </c>
      <c r="D8" s="100" t="s">
        <v>625</v>
      </c>
      <c r="E8" s="100" t="s">
        <v>618</v>
      </c>
      <c r="F8" s="67">
        <v>4</v>
      </c>
      <c r="G8" s="67">
        <v>6</v>
      </c>
      <c r="H8" s="86">
        <v>7.4712500000000404E-2</v>
      </c>
      <c r="I8" s="86">
        <v>0.71438333333333282</v>
      </c>
      <c r="J8" s="86">
        <v>0.78909583333333322</v>
      </c>
      <c r="K8" s="86">
        <v>0.69722137974477238</v>
      </c>
      <c r="L8" s="86">
        <v>0.56462440985608586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Part A</vt:lpstr>
      <vt:lpstr>Part B</vt:lpstr>
      <vt:lpstr>Part C</vt:lpstr>
      <vt:lpstr>Part D</vt:lpstr>
      <vt:lpstr>Part E</vt:lpstr>
      <vt:lpstr>Part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Schmitt</dc:creator>
  <cp:lastModifiedBy>Sebastian Schmidt97</cp:lastModifiedBy>
  <dcterms:created xsi:type="dcterms:W3CDTF">2023-05-29T06:37:22Z</dcterms:created>
  <dcterms:modified xsi:type="dcterms:W3CDTF">2023-11-12T14:59:39Z</dcterms:modified>
</cp:coreProperties>
</file>