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celo/Projects/Benchmark Basis Organometallics /SUBMISSION/Submission Angewandte/Spreadsheet_DATA/"/>
    </mc:Choice>
  </mc:AlternateContent>
  <xr:revisionPtr revIDLastSave="0" documentId="13_ncr:1_{4DAD7F17-7375-D747-9F8C-92F28D32CF12}" xr6:coauthVersionLast="47" xr6:coauthVersionMax="47" xr10:uidLastSave="{00000000-0000-0000-0000-000000000000}"/>
  <bookViews>
    <workbookView xWindow="30280" yWindow="500" windowWidth="35440" windowHeight="21100" xr2:uid="{9A5CE8DF-3BE6-6046-82D4-D36F96EDAD10}"/>
  </bookViews>
  <sheets>
    <sheet name="README" sheetId="4" r:id="rId1"/>
    <sheet name="SV_P + TZVP_F" sheetId="1" r:id="rId2"/>
    <sheet name="SVP + TZVP_F" sheetId="2" r:id="rId3"/>
    <sheet name="SVP + TZVPP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3" l="1"/>
  <c r="R14" i="3" s="1"/>
  <c r="V14" i="3" s="1"/>
  <c r="O14" i="3"/>
  <c r="P14" i="3"/>
  <c r="S14" i="3"/>
  <c r="W14" i="3" s="1"/>
  <c r="T14" i="3"/>
  <c r="X14" i="3" s="1"/>
  <c r="N15" i="3"/>
  <c r="R15" i="3" s="1"/>
  <c r="V15" i="3" s="1"/>
  <c r="O15" i="3"/>
  <c r="S15" i="3" s="1"/>
  <c r="W15" i="3" s="1"/>
  <c r="P15" i="3"/>
  <c r="T15" i="3"/>
  <c r="X15" i="3" s="1"/>
  <c r="N14" i="1"/>
  <c r="R14" i="1" s="1"/>
  <c r="V14" i="1" s="1"/>
  <c r="O14" i="1"/>
  <c r="S14" i="1" s="1"/>
  <c r="W14" i="1" s="1"/>
  <c r="P14" i="1"/>
  <c r="T14" i="1" s="1"/>
  <c r="X14" i="1" s="1"/>
  <c r="N15" i="1"/>
  <c r="O15" i="1"/>
  <c r="P15" i="1"/>
  <c r="R15" i="1"/>
  <c r="S15" i="1"/>
  <c r="W15" i="1" s="1"/>
  <c r="T15" i="1"/>
  <c r="X15" i="1" s="1"/>
  <c r="V15" i="1"/>
  <c r="P46" i="3" l="1"/>
  <c r="T46" i="3" s="1"/>
  <c r="X46" i="3" s="1"/>
  <c r="O46" i="3"/>
  <c r="S46" i="3" s="1"/>
  <c r="W46" i="3" s="1"/>
  <c r="N46" i="3"/>
  <c r="R46" i="3" s="1"/>
  <c r="V46" i="3" s="1"/>
  <c r="P45" i="3"/>
  <c r="T45" i="3" s="1"/>
  <c r="X45" i="3" s="1"/>
  <c r="O45" i="3"/>
  <c r="S45" i="3" s="1"/>
  <c r="W45" i="3" s="1"/>
  <c r="N45" i="3"/>
  <c r="R45" i="3" s="1"/>
  <c r="V45" i="3" s="1"/>
  <c r="R44" i="3"/>
  <c r="V44" i="3" s="1"/>
  <c r="P44" i="3"/>
  <c r="T44" i="3" s="1"/>
  <c r="X44" i="3" s="1"/>
  <c r="O44" i="3"/>
  <c r="S44" i="3" s="1"/>
  <c r="W44" i="3" s="1"/>
  <c r="N44" i="3"/>
  <c r="P43" i="3"/>
  <c r="T43" i="3" s="1"/>
  <c r="X43" i="3" s="1"/>
  <c r="O43" i="3"/>
  <c r="S43" i="3" s="1"/>
  <c r="W43" i="3" s="1"/>
  <c r="N43" i="3"/>
  <c r="R43" i="3" s="1"/>
  <c r="V43" i="3" s="1"/>
  <c r="P42" i="3"/>
  <c r="T42" i="3" s="1"/>
  <c r="X42" i="3" s="1"/>
  <c r="O42" i="3"/>
  <c r="S42" i="3" s="1"/>
  <c r="W42" i="3" s="1"/>
  <c r="N42" i="3"/>
  <c r="R42" i="3" s="1"/>
  <c r="V42" i="3" s="1"/>
  <c r="P41" i="3"/>
  <c r="T41" i="3" s="1"/>
  <c r="X41" i="3" s="1"/>
  <c r="O41" i="3"/>
  <c r="S41" i="3" s="1"/>
  <c r="W41" i="3" s="1"/>
  <c r="N41" i="3"/>
  <c r="R41" i="3" s="1"/>
  <c r="V41" i="3" s="1"/>
  <c r="T40" i="3"/>
  <c r="X40" i="3" s="1"/>
  <c r="P40" i="3"/>
  <c r="O40" i="3"/>
  <c r="S40" i="3" s="1"/>
  <c r="W40" i="3" s="1"/>
  <c r="N40" i="3"/>
  <c r="R40" i="3" s="1"/>
  <c r="V40" i="3" s="1"/>
  <c r="P39" i="3"/>
  <c r="T39" i="3" s="1"/>
  <c r="X39" i="3" s="1"/>
  <c r="O39" i="3"/>
  <c r="S39" i="3" s="1"/>
  <c r="W39" i="3" s="1"/>
  <c r="N39" i="3"/>
  <c r="R39" i="3" s="1"/>
  <c r="V39" i="3" s="1"/>
  <c r="T38" i="3"/>
  <c r="X38" i="3" s="1"/>
  <c r="P38" i="3"/>
  <c r="O38" i="3"/>
  <c r="S38" i="3" s="1"/>
  <c r="W38" i="3" s="1"/>
  <c r="N38" i="3"/>
  <c r="R38" i="3" s="1"/>
  <c r="V38" i="3" s="1"/>
  <c r="P37" i="3"/>
  <c r="T37" i="3" s="1"/>
  <c r="X37" i="3" s="1"/>
  <c r="O37" i="3"/>
  <c r="S37" i="3" s="1"/>
  <c r="W37" i="3" s="1"/>
  <c r="N37" i="3"/>
  <c r="R37" i="3" s="1"/>
  <c r="V37" i="3" s="1"/>
  <c r="R36" i="3"/>
  <c r="V36" i="3" s="1"/>
  <c r="P36" i="3"/>
  <c r="T36" i="3" s="1"/>
  <c r="X36" i="3" s="1"/>
  <c r="O36" i="3"/>
  <c r="S36" i="3" s="1"/>
  <c r="W36" i="3" s="1"/>
  <c r="N36" i="3"/>
  <c r="P35" i="3"/>
  <c r="T35" i="3" s="1"/>
  <c r="X35" i="3" s="1"/>
  <c r="O35" i="3"/>
  <c r="S35" i="3" s="1"/>
  <c r="W35" i="3" s="1"/>
  <c r="N35" i="3"/>
  <c r="R35" i="3" s="1"/>
  <c r="V35" i="3" s="1"/>
  <c r="T34" i="3"/>
  <c r="X34" i="3" s="1"/>
  <c r="P34" i="3"/>
  <c r="O34" i="3"/>
  <c r="S34" i="3" s="1"/>
  <c r="W34" i="3" s="1"/>
  <c r="N34" i="3"/>
  <c r="R34" i="3" s="1"/>
  <c r="V34" i="3" s="1"/>
  <c r="P33" i="3"/>
  <c r="T33" i="3" s="1"/>
  <c r="X33" i="3" s="1"/>
  <c r="O33" i="3"/>
  <c r="S33" i="3" s="1"/>
  <c r="W33" i="3" s="1"/>
  <c r="N33" i="3"/>
  <c r="R33" i="3" s="1"/>
  <c r="V33" i="3" s="1"/>
  <c r="R32" i="3"/>
  <c r="V32" i="3" s="1"/>
  <c r="P32" i="3"/>
  <c r="T32" i="3" s="1"/>
  <c r="X32" i="3" s="1"/>
  <c r="O32" i="3"/>
  <c r="S32" i="3" s="1"/>
  <c r="W32" i="3" s="1"/>
  <c r="N32" i="3"/>
  <c r="P30" i="3"/>
  <c r="T30" i="3" s="1"/>
  <c r="X30" i="3" s="1"/>
  <c r="O30" i="3"/>
  <c r="S30" i="3" s="1"/>
  <c r="W30" i="3" s="1"/>
  <c r="N30" i="3"/>
  <c r="R30" i="3" s="1"/>
  <c r="V30" i="3" s="1"/>
  <c r="P28" i="3"/>
  <c r="T28" i="3" s="1"/>
  <c r="X28" i="3" s="1"/>
  <c r="O28" i="3"/>
  <c r="S28" i="3" s="1"/>
  <c r="W28" i="3" s="1"/>
  <c r="N28" i="3"/>
  <c r="R28" i="3" s="1"/>
  <c r="V28" i="3" s="1"/>
  <c r="P26" i="3"/>
  <c r="T26" i="3" s="1"/>
  <c r="X26" i="3" s="1"/>
  <c r="O26" i="3"/>
  <c r="S26" i="3" s="1"/>
  <c r="W26" i="3" s="1"/>
  <c r="N26" i="3"/>
  <c r="R26" i="3" s="1"/>
  <c r="V26" i="3" s="1"/>
  <c r="R24" i="3"/>
  <c r="V24" i="3" s="1"/>
  <c r="P24" i="3"/>
  <c r="T24" i="3" s="1"/>
  <c r="X24" i="3" s="1"/>
  <c r="O24" i="3"/>
  <c r="S24" i="3" s="1"/>
  <c r="W24" i="3" s="1"/>
  <c r="N24" i="3"/>
  <c r="P23" i="3"/>
  <c r="T23" i="3" s="1"/>
  <c r="X23" i="3" s="1"/>
  <c r="O23" i="3"/>
  <c r="S23" i="3" s="1"/>
  <c r="W23" i="3" s="1"/>
  <c r="N23" i="3"/>
  <c r="R23" i="3" s="1"/>
  <c r="V23" i="3" s="1"/>
  <c r="P22" i="3"/>
  <c r="T22" i="3" s="1"/>
  <c r="X22" i="3" s="1"/>
  <c r="O22" i="3"/>
  <c r="S22" i="3" s="1"/>
  <c r="W22" i="3" s="1"/>
  <c r="N22" i="3"/>
  <c r="R22" i="3" s="1"/>
  <c r="V22" i="3" s="1"/>
  <c r="P21" i="3"/>
  <c r="T21" i="3" s="1"/>
  <c r="X21" i="3" s="1"/>
  <c r="O21" i="3"/>
  <c r="S21" i="3" s="1"/>
  <c r="W21" i="3" s="1"/>
  <c r="N21" i="3"/>
  <c r="R21" i="3" s="1"/>
  <c r="V21" i="3" s="1"/>
  <c r="R20" i="3"/>
  <c r="V20" i="3" s="1"/>
  <c r="P20" i="3"/>
  <c r="T20" i="3" s="1"/>
  <c r="X20" i="3" s="1"/>
  <c r="O20" i="3"/>
  <c r="S20" i="3" s="1"/>
  <c r="W20" i="3" s="1"/>
  <c r="N20" i="3"/>
  <c r="P19" i="3"/>
  <c r="T19" i="3" s="1"/>
  <c r="X19" i="3" s="1"/>
  <c r="O19" i="3"/>
  <c r="S19" i="3" s="1"/>
  <c r="W19" i="3" s="1"/>
  <c r="N19" i="3"/>
  <c r="R19" i="3" s="1"/>
  <c r="V19" i="3" s="1"/>
  <c r="P18" i="3"/>
  <c r="T18" i="3" s="1"/>
  <c r="X18" i="3" s="1"/>
  <c r="O18" i="3"/>
  <c r="S18" i="3" s="1"/>
  <c r="W18" i="3" s="1"/>
  <c r="N18" i="3"/>
  <c r="R18" i="3" s="1"/>
  <c r="V18" i="3" s="1"/>
  <c r="P16" i="3"/>
  <c r="T16" i="3" s="1"/>
  <c r="X16" i="3" s="1"/>
  <c r="O16" i="3"/>
  <c r="S16" i="3" s="1"/>
  <c r="W16" i="3" s="1"/>
  <c r="N16" i="3"/>
  <c r="R16" i="3" s="1"/>
  <c r="V16" i="3" s="1"/>
  <c r="R13" i="3"/>
  <c r="V13" i="3" s="1"/>
  <c r="P13" i="3"/>
  <c r="T13" i="3" s="1"/>
  <c r="X13" i="3" s="1"/>
  <c r="O13" i="3"/>
  <c r="S13" i="3" s="1"/>
  <c r="W13" i="3" s="1"/>
  <c r="N13" i="3"/>
  <c r="P12" i="3"/>
  <c r="T12" i="3" s="1"/>
  <c r="X12" i="3" s="1"/>
  <c r="O12" i="3"/>
  <c r="S12" i="3" s="1"/>
  <c r="W12" i="3" s="1"/>
  <c r="N12" i="3"/>
  <c r="R12" i="3" s="1"/>
  <c r="V12" i="3" s="1"/>
  <c r="P11" i="3"/>
  <c r="T11" i="3" s="1"/>
  <c r="X11" i="3" s="1"/>
  <c r="O11" i="3"/>
  <c r="S11" i="3" s="1"/>
  <c r="W11" i="3" s="1"/>
  <c r="N11" i="3"/>
  <c r="R11" i="3" s="1"/>
  <c r="V11" i="3" s="1"/>
  <c r="P10" i="3"/>
  <c r="T10" i="3" s="1"/>
  <c r="X10" i="3" s="1"/>
  <c r="O10" i="3"/>
  <c r="S10" i="3" s="1"/>
  <c r="W10" i="3" s="1"/>
  <c r="N10" i="3"/>
  <c r="R10" i="3" s="1"/>
  <c r="V10" i="3" s="1"/>
  <c r="P9" i="3"/>
  <c r="T9" i="3" s="1"/>
  <c r="X9" i="3" s="1"/>
  <c r="O9" i="3"/>
  <c r="S9" i="3" s="1"/>
  <c r="W9" i="3" s="1"/>
  <c r="N9" i="3"/>
  <c r="R9" i="3" s="1"/>
  <c r="V9" i="3" s="1"/>
  <c r="P8" i="3"/>
  <c r="T8" i="3" s="1"/>
  <c r="X8" i="3" s="1"/>
  <c r="O8" i="3"/>
  <c r="S8" i="3" s="1"/>
  <c r="W8" i="3" s="1"/>
  <c r="N8" i="3"/>
  <c r="R8" i="3" s="1"/>
  <c r="P7" i="3"/>
  <c r="T7" i="3" s="1"/>
  <c r="X7" i="3" s="1"/>
  <c r="O7" i="3"/>
  <c r="S7" i="3" s="1"/>
  <c r="W7" i="3" s="1"/>
  <c r="N7" i="3"/>
  <c r="R7" i="3" s="1"/>
  <c r="R51" i="3" l="1"/>
  <c r="V8" i="3"/>
  <c r="R50" i="3"/>
  <c r="R49" i="3"/>
  <c r="V7" i="3"/>
  <c r="V51" i="3" l="1"/>
  <c r="V50" i="3"/>
  <c r="V49" i="3"/>
  <c r="X45" i="2" l="1"/>
  <c r="V45" i="2"/>
  <c r="V43" i="2"/>
  <c r="W42" i="2"/>
  <c r="W40" i="2"/>
  <c r="X39" i="2"/>
  <c r="X37" i="2"/>
  <c r="V37" i="2"/>
  <c r="V35" i="2"/>
  <c r="W34" i="2"/>
  <c r="W32" i="2"/>
  <c r="X30" i="2"/>
  <c r="X26" i="2"/>
  <c r="V26" i="2"/>
  <c r="V23" i="2"/>
  <c r="W22" i="2"/>
  <c r="W20" i="2"/>
  <c r="X19" i="2"/>
  <c r="X16" i="2"/>
  <c r="V16" i="2"/>
  <c r="V12" i="2"/>
  <c r="W11" i="2"/>
  <c r="W9" i="2"/>
  <c r="X8" i="2"/>
  <c r="V46" i="1"/>
  <c r="W44" i="1"/>
  <c r="W43" i="1"/>
  <c r="X41" i="1"/>
  <c r="X40" i="1"/>
  <c r="V39" i="1"/>
  <c r="V38" i="1"/>
  <c r="W36" i="1"/>
  <c r="W35" i="1"/>
  <c r="X33" i="1"/>
  <c r="X32" i="1"/>
  <c r="V30" i="1"/>
  <c r="V28" i="1"/>
  <c r="W24" i="1"/>
  <c r="W23" i="1"/>
  <c r="X21" i="1"/>
  <c r="V21" i="1"/>
  <c r="X20" i="1"/>
  <c r="V19" i="1"/>
  <c r="V18" i="1"/>
  <c r="W13" i="1"/>
  <c r="W12" i="1"/>
  <c r="X10" i="1"/>
  <c r="X9" i="1"/>
  <c r="V8" i="1"/>
  <c r="V7" i="1"/>
  <c r="P46" i="2"/>
  <c r="T46" i="2" s="1"/>
  <c r="X46" i="2" s="1"/>
  <c r="O46" i="2"/>
  <c r="S46" i="2" s="1"/>
  <c r="W46" i="2" s="1"/>
  <c r="N46" i="2"/>
  <c r="R46" i="2" s="1"/>
  <c r="V46" i="2" s="1"/>
  <c r="P45" i="2"/>
  <c r="T45" i="2" s="1"/>
  <c r="O45" i="2"/>
  <c r="S45" i="2" s="1"/>
  <c r="W45" i="2" s="1"/>
  <c r="N45" i="2"/>
  <c r="R45" i="2" s="1"/>
  <c r="P44" i="2"/>
  <c r="T44" i="2" s="1"/>
  <c r="X44" i="2" s="1"/>
  <c r="O44" i="2"/>
  <c r="S44" i="2" s="1"/>
  <c r="W44" i="2" s="1"/>
  <c r="N44" i="2"/>
  <c r="R44" i="2" s="1"/>
  <c r="V44" i="2" s="1"/>
  <c r="P43" i="2"/>
  <c r="T43" i="2" s="1"/>
  <c r="X43" i="2" s="1"/>
  <c r="O43" i="2"/>
  <c r="S43" i="2" s="1"/>
  <c r="W43" i="2" s="1"/>
  <c r="N43" i="2"/>
  <c r="R43" i="2" s="1"/>
  <c r="P42" i="2"/>
  <c r="T42" i="2" s="1"/>
  <c r="X42" i="2" s="1"/>
  <c r="O42" i="2"/>
  <c r="S42" i="2" s="1"/>
  <c r="N42" i="2"/>
  <c r="R42" i="2" s="1"/>
  <c r="V42" i="2" s="1"/>
  <c r="P41" i="2"/>
  <c r="T41" i="2" s="1"/>
  <c r="X41" i="2" s="1"/>
  <c r="O41" i="2"/>
  <c r="S41" i="2" s="1"/>
  <c r="W41" i="2" s="1"/>
  <c r="N41" i="2"/>
  <c r="R41" i="2" s="1"/>
  <c r="V41" i="2" s="1"/>
  <c r="P40" i="2"/>
  <c r="T40" i="2" s="1"/>
  <c r="X40" i="2" s="1"/>
  <c r="O40" i="2"/>
  <c r="S40" i="2" s="1"/>
  <c r="N40" i="2"/>
  <c r="R40" i="2" s="1"/>
  <c r="V40" i="2" s="1"/>
  <c r="P39" i="2"/>
  <c r="T39" i="2" s="1"/>
  <c r="O39" i="2"/>
  <c r="S39" i="2" s="1"/>
  <c r="W39" i="2" s="1"/>
  <c r="N39" i="2"/>
  <c r="R39" i="2" s="1"/>
  <c r="V39" i="2" s="1"/>
  <c r="P38" i="2"/>
  <c r="T38" i="2" s="1"/>
  <c r="X38" i="2" s="1"/>
  <c r="O38" i="2"/>
  <c r="S38" i="2" s="1"/>
  <c r="W38" i="2" s="1"/>
  <c r="N38" i="2"/>
  <c r="R38" i="2" s="1"/>
  <c r="V38" i="2" s="1"/>
  <c r="P37" i="2"/>
  <c r="T37" i="2" s="1"/>
  <c r="O37" i="2"/>
  <c r="S37" i="2" s="1"/>
  <c r="W37" i="2" s="1"/>
  <c r="N37" i="2"/>
  <c r="R37" i="2" s="1"/>
  <c r="P36" i="2"/>
  <c r="T36" i="2" s="1"/>
  <c r="X36" i="2" s="1"/>
  <c r="O36" i="2"/>
  <c r="S36" i="2" s="1"/>
  <c r="W36" i="2" s="1"/>
  <c r="N36" i="2"/>
  <c r="R36" i="2" s="1"/>
  <c r="V36" i="2" s="1"/>
  <c r="P35" i="2"/>
  <c r="T35" i="2" s="1"/>
  <c r="X35" i="2" s="1"/>
  <c r="O35" i="2"/>
  <c r="S35" i="2" s="1"/>
  <c r="W35" i="2" s="1"/>
  <c r="N35" i="2"/>
  <c r="R35" i="2" s="1"/>
  <c r="P34" i="2"/>
  <c r="T34" i="2" s="1"/>
  <c r="X34" i="2" s="1"/>
  <c r="O34" i="2"/>
  <c r="S34" i="2" s="1"/>
  <c r="N34" i="2"/>
  <c r="R34" i="2" s="1"/>
  <c r="V34" i="2" s="1"/>
  <c r="P33" i="2"/>
  <c r="T33" i="2" s="1"/>
  <c r="X33" i="2" s="1"/>
  <c r="O33" i="2"/>
  <c r="S33" i="2" s="1"/>
  <c r="W33" i="2" s="1"/>
  <c r="N33" i="2"/>
  <c r="R33" i="2" s="1"/>
  <c r="V33" i="2" s="1"/>
  <c r="P32" i="2"/>
  <c r="T32" i="2" s="1"/>
  <c r="X32" i="2" s="1"/>
  <c r="O32" i="2"/>
  <c r="S32" i="2" s="1"/>
  <c r="N32" i="2"/>
  <c r="R32" i="2" s="1"/>
  <c r="V32" i="2" s="1"/>
  <c r="P30" i="2"/>
  <c r="T30" i="2" s="1"/>
  <c r="O30" i="2"/>
  <c r="S30" i="2" s="1"/>
  <c r="W30" i="2" s="1"/>
  <c r="N30" i="2"/>
  <c r="R30" i="2" s="1"/>
  <c r="V30" i="2" s="1"/>
  <c r="P28" i="2"/>
  <c r="T28" i="2" s="1"/>
  <c r="X28" i="2" s="1"/>
  <c r="O28" i="2"/>
  <c r="S28" i="2" s="1"/>
  <c r="W28" i="2" s="1"/>
  <c r="N28" i="2"/>
  <c r="R28" i="2" s="1"/>
  <c r="V28" i="2" s="1"/>
  <c r="P26" i="2"/>
  <c r="T26" i="2" s="1"/>
  <c r="O26" i="2"/>
  <c r="S26" i="2" s="1"/>
  <c r="W26" i="2" s="1"/>
  <c r="N26" i="2"/>
  <c r="R26" i="2" s="1"/>
  <c r="P24" i="2"/>
  <c r="T24" i="2" s="1"/>
  <c r="X24" i="2" s="1"/>
  <c r="O24" i="2"/>
  <c r="S24" i="2" s="1"/>
  <c r="W24" i="2" s="1"/>
  <c r="N24" i="2"/>
  <c r="R24" i="2" s="1"/>
  <c r="V24" i="2" s="1"/>
  <c r="P23" i="2"/>
  <c r="T23" i="2" s="1"/>
  <c r="X23" i="2" s="1"/>
  <c r="O23" i="2"/>
  <c r="S23" i="2" s="1"/>
  <c r="W23" i="2" s="1"/>
  <c r="N23" i="2"/>
  <c r="R23" i="2" s="1"/>
  <c r="P22" i="2"/>
  <c r="T22" i="2" s="1"/>
  <c r="X22" i="2" s="1"/>
  <c r="O22" i="2"/>
  <c r="S22" i="2" s="1"/>
  <c r="N22" i="2"/>
  <c r="R22" i="2" s="1"/>
  <c r="V22" i="2" s="1"/>
  <c r="P21" i="2"/>
  <c r="T21" i="2" s="1"/>
  <c r="X21" i="2" s="1"/>
  <c r="O21" i="2"/>
  <c r="S21" i="2" s="1"/>
  <c r="W21" i="2" s="1"/>
  <c r="N21" i="2"/>
  <c r="R21" i="2" s="1"/>
  <c r="V21" i="2" s="1"/>
  <c r="P20" i="2"/>
  <c r="T20" i="2" s="1"/>
  <c r="X20" i="2" s="1"/>
  <c r="O20" i="2"/>
  <c r="S20" i="2" s="1"/>
  <c r="N20" i="2"/>
  <c r="R20" i="2" s="1"/>
  <c r="V20" i="2" s="1"/>
  <c r="P19" i="2"/>
  <c r="T19" i="2" s="1"/>
  <c r="O19" i="2"/>
  <c r="S19" i="2" s="1"/>
  <c r="W19" i="2" s="1"/>
  <c r="N19" i="2"/>
  <c r="R19" i="2" s="1"/>
  <c r="V19" i="2" s="1"/>
  <c r="P18" i="2"/>
  <c r="T18" i="2" s="1"/>
  <c r="X18" i="2" s="1"/>
  <c r="O18" i="2"/>
  <c r="S18" i="2" s="1"/>
  <c r="W18" i="2" s="1"/>
  <c r="N18" i="2"/>
  <c r="R18" i="2" s="1"/>
  <c r="V18" i="2" s="1"/>
  <c r="P16" i="2"/>
  <c r="T16" i="2" s="1"/>
  <c r="O16" i="2"/>
  <c r="S16" i="2" s="1"/>
  <c r="W16" i="2" s="1"/>
  <c r="N16" i="2"/>
  <c r="R16" i="2" s="1"/>
  <c r="P13" i="2"/>
  <c r="T13" i="2" s="1"/>
  <c r="X13" i="2" s="1"/>
  <c r="O13" i="2"/>
  <c r="S13" i="2" s="1"/>
  <c r="W13" i="2" s="1"/>
  <c r="N13" i="2"/>
  <c r="R13" i="2" s="1"/>
  <c r="V13" i="2" s="1"/>
  <c r="P12" i="2"/>
  <c r="T12" i="2" s="1"/>
  <c r="X12" i="2" s="1"/>
  <c r="O12" i="2"/>
  <c r="S12" i="2" s="1"/>
  <c r="W12" i="2" s="1"/>
  <c r="N12" i="2"/>
  <c r="R12" i="2" s="1"/>
  <c r="P11" i="2"/>
  <c r="T11" i="2" s="1"/>
  <c r="X11" i="2" s="1"/>
  <c r="O11" i="2"/>
  <c r="S11" i="2" s="1"/>
  <c r="N11" i="2"/>
  <c r="R11" i="2" s="1"/>
  <c r="V11" i="2" s="1"/>
  <c r="P10" i="2"/>
  <c r="T10" i="2" s="1"/>
  <c r="X10" i="2" s="1"/>
  <c r="O10" i="2"/>
  <c r="S10" i="2" s="1"/>
  <c r="W10" i="2" s="1"/>
  <c r="N10" i="2"/>
  <c r="R10" i="2" s="1"/>
  <c r="V10" i="2" s="1"/>
  <c r="P9" i="2"/>
  <c r="T9" i="2" s="1"/>
  <c r="X9" i="2" s="1"/>
  <c r="O9" i="2"/>
  <c r="S9" i="2" s="1"/>
  <c r="N9" i="2"/>
  <c r="R9" i="2" s="1"/>
  <c r="V9" i="2" s="1"/>
  <c r="P8" i="2"/>
  <c r="T8" i="2" s="1"/>
  <c r="O8" i="2"/>
  <c r="S8" i="2" s="1"/>
  <c r="W8" i="2" s="1"/>
  <c r="N8" i="2"/>
  <c r="R8" i="2" s="1"/>
  <c r="V8" i="2" s="1"/>
  <c r="P7" i="2"/>
  <c r="T7" i="2" s="1"/>
  <c r="X7" i="2" s="1"/>
  <c r="O7" i="2"/>
  <c r="S7" i="2" s="1"/>
  <c r="W7" i="2" s="1"/>
  <c r="N7" i="2"/>
  <c r="R7" i="2" s="1"/>
  <c r="V7" i="2" s="1"/>
  <c r="P46" i="1"/>
  <c r="T46" i="1" s="1"/>
  <c r="X46" i="1" s="1"/>
  <c r="O46" i="1"/>
  <c r="S46" i="1" s="1"/>
  <c r="W46" i="1" s="1"/>
  <c r="N46" i="1"/>
  <c r="R46" i="1" s="1"/>
  <c r="P45" i="1"/>
  <c r="T45" i="1" s="1"/>
  <c r="X45" i="1" s="1"/>
  <c r="O45" i="1"/>
  <c r="S45" i="1" s="1"/>
  <c r="W45" i="1" s="1"/>
  <c r="N45" i="1"/>
  <c r="R45" i="1" s="1"/>
  <c r="V45" i="1" s="1"/>
  <c r="P44" i="1"/>
  <c r="T44" i="1" s="1"/>
  <c r="X44" i="1" s="1"/>
  <c r="O44" i="1"/>
  <c r="S44" i="1" s="1"/>
  <c r="N44" i="1"/>
  <c r="R44" i="1" s="1"/>
  <c r="V44" i="1" s="1"/>
  <c r="P43" i="1"/>
  <c r="T43" i="1" s="1"/>
  <c r="X43" i="1" s="1"/>
  <c r="O43" i="1"/>
  <c r="S43" i="1" s="1"/>
  <c r="N43" i="1"/>
  <c r="R43" i="1" s="1"/>
  <c r="V43" i="1" s="1"/>
  <c r="P42" i="1"/>
  <c r="T42" i="1" s="1"/>
  <c r="X42" i="1" s="1"/>
  <c r="O42" i="1"/>
  <c r="S42" i="1" s="1"/>
  <c r="W42" i="1" s="1"/>
  <c r="N42" i="1"/>
  <c r="R42" i="1" s="1"/>
  <c r="V42" i="1" s="1"/>
  <c r="P41" i="1"/>
  <c r="T41" i="1" s="1"/>
  <c r="O41" i="1"/>
  <c r="S41" i="1" s="1"/>
  <c r="W41" i="1" s="1"/>
  <c r="N41" i="1"/>
  <c r="R41" i="1" s="1"/>
  <c r="V41" i="1" s="1"/>
  <c r="P40" i="1"/>
  <c r="T40" i="1" s="1"/>
  <c r="O40" i="1"/>
  <c r="S40" i="1" s="1"/>
  <c r="W40" i="1" s="1"/>
  <c r="N40" i="1"/>
  <c r="R40" i="1" s="1"/>
  <c r="V40" i="1" s="1"/>
  <c r="P39" i="1"/>
  <c r="T39" i="1" s="1"/>
  <c r="X39" i="1" s="1"/>
  <c r="O39" i="1"/>
  <c r="S39" i="1" s="1"/>
  <c r="W39" i="1" s="1"/>
  <c r="N39" i="1"/>
  <c r="R39" i="1" s="1"/>
  <c r="P38" i="1"/>
  <c r="T38" i="1" s="1"/>
  <c r="X38" i="1" s="1"/>
  <c r="O38" i="1"/>
  <c r="S38" i="1" s="1"/>
  <c r="W38" i="1" s="1"/>
  <c r="N38" i="1"/>
  <c r="R38" i="1" s="1"/>
  <c r="P37" i="1"/>
  <c r="T37" i="1" s="1"/>
  <c r="X37" i="1" s="1"/>
  <c r="O37" i="1"/>
  <c r="S37" i="1" s="1"/>
  <c r="W37" i="1" s="1"/>
  <c r="N37" i="1"/>
  <c r="R37" i="1" s="1"/>
  <c r="V37" i="1" s="1"/>
  <c r="P36" i="1"/>
  <c r="T36" i="1" s="1"/>
  <c r="X36" i="1" s="1"/>
  <c r="O36" i="1"/>
  <c r="S36" i="1" s="1"/>
  <c r="N36" i="1"/>
  <c r="R36" i="1" s="1"/>
  <c r="V36" i="1" s="1"/>
  <c r="P35" i="1"/>
  <c r="T35" i="1" s="1"/>
  <c r="X35" i="1" s="1"/>
  <c r="O35" i="1"/>
  <c r="S35" i="1" s="1"/>
  <c r="N35" i="1"/>
  <c r="R35" i="1" s="1"/>
  <c r="V35" i="1" s="1"/>
  <c r="P34" i="1"/>
  <c r="T34" i="1" s="1"/>
  <c r="X34" i="1" s="1"/>
  <c r="O34" i="1"/>
  <c r="S34" i="1" s="1"/>
  <c r="W34" i="1" s="1"/>
  <c r="N34" i="1"/>
  <c r="R34" i="1" s="1"/>
  <c r="V34" i="1" s="1"/>
  <c r="P33" i="1"/>
  <c r="T33" i="1" s="1"/>
  <c r="O33" i="1"/>
  <c r="S33" i="1" s="1"/>
  <c r="W33" i="1" s="1"/>
  <c r="N33" i="1"/>
  <c r="R33" i="1" s="1"/>
  <c r="V33" i="1" s="1"/>
  <c r="P32" i="1"/>
  <c r="T32" i="1" s="1"/>
  <c r="O32" i="1"/>
  <c r="S32" i="1" s="1"/>
  <c r="W32" i="1" s="1"/>
  <c r="N32" i="1"/>
  <c r="R32" i="1" s="1"/>
  <c r="V32" i="1" s="1"/>
  <c r="P30" i="1"/>
  <c r="T30" i="1" s="1"/>
  <c r="X30" i="1" s="1"/>
  <c r="O30" i="1"/>
  <c r="S30" i="1" s="1"/>
  <c r="W30" i="1" s="1"/>
  <c r="N30" i="1"/>
  <c r="R30" i="1" s="1"/>
  <c r="P28" i="1"/>
  <c r="T28" i="1" s="1"/>
  <c r="X28" i="1" s="1"/>
  <c r="O28" i="1"/>
  <c r="S28" i="1" s="1"/>
  <c r="W28" i="1" s="1"/>
  <c r="N28" i="1"/>
  <c r="R28" i="1" s="1"/>
  <c r="P26" i="1"/>
  <c r="T26" i="1" s="1"/>
  <c r="X26" i="1" s="1"/>
  <c r="O26" i="1"/>
  <c r="S26" i="1" s="1"/>
  <c r="W26" i="1" s="1"/>
  <c r="N26" i="1"/>
  <c r="R26" i="1" s="1"/>
  <c r="V26" i="1" s="1"/>
  <c r="P24" i="1"/>
  <c r="T24" i="1" s="1"/>
  <c r="X24" i="1" s="1"/>
  <c r="O24" i="1"/>
  <c r="S24" i="1" s="1"/>
  <c r="N24" i="1"/>
  <c r="R24" i="1" s="1"/>
  <c r="V24" i="1" s="1"/>
  <c r="P23" i="1"/>
  <c r="T23" i="1" s="1"/>
  <c r="X23" i="1" s="1"/>
  <c r="O23" i="1"/>
  <c r="S23" i="1" s="1"/>
  <c r="N23" i="1"/>
  <c r="R23" i="1" s="1"/>
  <c r="V23" i="1" s="1"/>
  <c r="P22" i="1"/>
  <c r="T22" i="1" s="1"/>
  <c r="X22" i="1" s="1"/>
  <c r="O22" i="1"/>
  <c r="S22" i="1" s="1"/>
  <c r="W22" i="1" s="1"/>
  <c r="N22" i="1"/>
  <c r="R22" i="1" s="1"/>
  <c r="V22" i="1" s="1"/>
  <c r="P21" i="1"/>
  <c r="T21" i="1" s="1"/>
  <c r="O21" i="1"/>
  <c r="S21" i="1" s="1"/>
  <c r="W21" i="1" s="1"/>
  <c r="N21" i="1"/>
  <c r="R21" i="1" s="1"/>
  <c r="P20" i="1"/>
  <c r="T20" i="1" s="1"/>
  <c r="O20" i="1"/>
  <c r="S20" i="1" s="1"/>
  <c r="W20" i="1" s="1"/>
  <c r="N20" i="1"/>
  <c r="R20" i="1" s="1"/>
  <c r="V20" i="1" s="1"/>
  <c r="P19" i="1"/>
  <c r="T19" i="1" s="1"/>
  <c r="X19" i="1" s="1"/>
  <c r="O19" i="1"/>
  <c r="S19" i="1" s="1"/>
  <c r="W19" i="1" s="1"/>
  <c r="N19" i="1"/>
  <c r="R19" i="1" s="1"/>
  <c r="P18" i="1"/>
  <c r="T18" i="1" s="1"/>
  <c r="X18" i="1" s="1"/>
  <c r="O18" i="1"/>
  <c r="S18" i="1" s="1"/>
  <c r="W18" i="1" s="1"/>
  <c r="N18" i="1"/>
  <c r="R18" i="1" s="1"/>
  <c r="P16" i="1"/>
  <c r="T16" i="1" s="1"/>
  <c r="X16" i="1" s="1"/>
  <c r="O16" i="1"/>
  <c r="S16" i="1" s="1"/>
  <c r="W16" i="1" s="1"/>
  <c r="N16" i="1"/>
  <c r="R16" i="1" s="1"/>
  <c r="V16" i="1" s="1"/>
  <c r="P13" i="1"/>
  <c r="T13" i="1" s="1"/>
  <c r="X13" i="1" s="1"/>
  <c r="O13" i="1"/>
  <c r="S13" i="1" s="1"/>
  <c r="N13" i="1"/>
  <c r="R13" i="1" s="1"/>
  <c r="V13" i="1" s="1"/>
  <c r="P12" i="1"/>
  <c r="T12" i="1" s="1"/>
  <c r="X12" i="1" s="1"/>
  <c r="O12" i="1"/>
  <c r="S12" i="1" s="1"/>
  <c r="N12" i="1"/>
  <c r="R12" i="1" s="1"/>
  <c r="V12" i="1" s="1"/>
  <c r="P11" i="1"/>
  <c r="T11" i="1" s="1"/>
  <c r="X11" i="1" s="1"/>
  <c r="O11" i="1"/>
  <c r="S11" i="1" s="1"/>
  <c r="W11" i="1" s="1"/>
  <c r="N11" i="1"/>
  <c r="R11" i="1" s="1"/>
  <c r="V11" i="1" s="1"/>
  <c r="P10" i="1"/>
  <c r="T10" i="1" s="1"/>
  <c r="O10" i="1"/>
  <c r="S10" i="1" s="1"/>
  <c r="W10" i="1" s="1"/>
  <c r="N10" i="1"/>
  <c r="R10" i="1" s="1"/>
  <c r="V10" i="1" s="1"/>
  <c r="P9" i="1"/>
  <c r="T9" i="1" s="1"/>
  <c r="O9" i="1"/>
  <c r="S9" i="1" s="1"/>
  <c r="W9" i="1" s="1"/>
  <c r="N9" i="1"/>
  <c r="R9" i="1" s="1"/>
  <c r="V9" i="1" s="1"/>
  <c r="P8" i="1"/>
  <c r="T8" i="1" s="1"/>
  <c r="X8" i="1" s="1"/>
  <c r="O8" i="1"/>
  <c r="S8" i="1" s="1"/>
  <c r="W8" i="1" s="1"/>
  <c r="N8" i="1"/>
  <c r="R8" i="1" s="1"/>
  <c r="P7" i="1"/>
  <c r="T7" i="1" s="1"/>
  <c r="X7" i="1" s="1"/>
  <c r="O7" i="1"/>
  <c r="S7" i="1" s="1"/>
  <c r="W7" i="1" s="1"/>
  <c r="N7" i="1"/>
  <c r="R7" i="1" s="1"/>
  <c r="R51" i="1" s="1"/>
  <c r="V51" i="2" l="1"/>
  <c r="R51" i="2"/>
  <c r="V49" i="2"/>
  <c r="V50" i="2"/>
  <c r="V51" i="1"/>
  <c r="V49" i="1"/>
  <c r="V50" i="1"/>
  <c r="R50" i="2"/>
  <c r="R49" i="2"/>
  <c r="R50" i="1"/>
  <c r="R49" i="1"/>
</calcChain>
</file>

<file path=xl/sharedStrings.xml><?xml version="1.0" encoding="utf-8"?>
<sst xmlns="http://schemas.openxmlformats.org/spreadsheetml/2006/main" count="434" uniqueCount="130">
  <si>
    <t xml:space="preserve">MOBH35 </t>
  </si>
  <si>
    <r>
      <rPr>
        <i/>
        <sz val="12"/>
        <color theme="1"/>
        <rFont val="Calibri"/>
        <family val="2"/>
        <scheme val="minor"/>
      </rPr>
      <t>(a)  J. Phys. Chem. A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2019, </t>
    </r>
    <r>
      <rPr>
        <i/>
        <sz val="12"/>
        <color theme="1"/>
        <rFont val="Calibri"/>
        <family val="2"/>
        <scheme val="minor"/>
      </rPr>
      <t>123</t>
    </r>
    <r>
      <rPr>
        <b/>
        <sz val="12"/>
        <color theme="1"/>
        <rFont val="Calibri"/>
        <family val="2"/>
        <scheme val="minor"/>
      </rPr>
      <t>,</t>
    </r>
    <r>
      <rPr>
        <sz val="12"/>
        <color theme="1"/>
        <rFont val="Calibri"/>
        <family val="2"/>
        <scheme val="minor"/>
      </rPr>
      <t xml:space="preserve"> 3761-3781</t>
    </r>
  </si>
  <si>
    <r>
      <rPr>
        <i/>
        <sz val="12"/>
        <color theme="1"/>
        <rFont val="Calibri"/>
        <family val="2"/>
        <scheme val="minor"/>
      </rPr>
      <t>(b)  J. Phys. Chem. A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2019, </t>
    </r>
    <r>
      <rPr>
        <i/>
        <sz val="12"/>
        <color theme="1"/>
        <rFont val="Calibri"/>
        <family val="2"/>
        <scheme val="minor"/>
      </rPr>
      <t>123</t>
    </r>
    <r>
      <rPr>
        <b/>
        <sz val="12"/>
        <color theme="1"/>
        <rFont val="Calibri"/>
        <family val="2"/>
        <scheme val="minor"/>
      </rPr>
      <t>,</t>
    </r>
    <r>
      <rPr>
        <sz val="12"/>
        <color theme="1"/>
        <rFont val="Calibri"/>
        <family val="2"/>
        <scheme val="minor"/>
      </rPr>
      <t xml:space="preserve"> 6379-6380</t>
    </r>
  </si>
  <si>
    <t>* reference values quoted from (b)</t>
  </si>
  <si>
    <t xml:space="preserve"> REFERENCE VALUES (kcal/mol)*</t>
  </si>
  <si>
    <t>ABSOLUTE DEVATION</t>
  </si>
  <si>
    <t>REACTION</t>
  </si>
  <si>
    <t>FWD Barrier</t>
  </si>
  <si>
    <t>REV Barrier</t>
  </si>
  <si>
    <t>Reaction Energy</t>
  </si>
  <si>
    <t>REACTANT</t>
  </si>
  <si>
    <t>TS</t>
  </si>
  <si>
    <t>PRODUCT</t>
  </si>
  <si>
    <t>r1+</t>
  </si>
  <si>
    <t>ts1+</t>
  </si>
  <si>
    <t>p1+</t>
  </si>
  <si>
    <t>r2+</t>
  </si>
  <si>
    <t>ts2+</t>
  </si>
  <si>
    <t xml:space="preserve">p2+ </t>
  </si>
  <si>
    <t>r3</t>
  </si>
  <si>
    <t>ts3</t>
  </si>
  <si>
    <t>p3</t>
  </si>
  <si>
    <t>r4</t>
  </si>
  <si>
    <t>ts4</t>
  </si>
  <si>
    <t>p4</t>
  </si>
  <si>
    <t>r5</t>
  </si>
  <si>
    <t>ts5</t>
  </si>
  <si>
    <t>p5</t>
  </si>
  <si>
    <t>r6</t>
  </si>
  <si>
    <t>ts6</t>
  </si>
  <si>
    <t>p6_r7</t>
  </si>
  <si>
    <t>ts7</t>
  </si>
  <si>
    <t>p7</t>
  </si>
  <si>
    <t>r8</t>
  </si>
  <si>
    <t>ts8</t>
  </si>
  <si>
    <t>p8_r9</t>
  </si>
  <si>
    <t>ts9</t>
  </si>
  <si>
    <t>p9</t>
  </si>
  <si>
    <t>r10</t>
  </si>
  <si>
    <t>ts10</t>
  </si>
  <si>
    <t>p10</t>
  </si>
  <si>
    <t>CO</t>
  </si>
  <si>
    <t>r11</t>
  </si>
  <si>
    <t>ts11</t>
  </si>
  <si>
    <t>p11</t>
  </si>
  <si>
    <t>r12</t>
  </si>
  <si>
    <t>ts12</t>
  </si>
  <si>
    <t>p12</t>
  </si>
  <si>
    <t>r13</t>
  </si>
  <si>
    <t>ts13</t>
  </si>
  <si>
    <t>p13</t>
  </si>
  <si>
    <t>r14</t>
  </si>
  <si>
    <t>ts14</t>
  </si>
  <si>
    <t>p14</t>
  </si>
  <si>
    <t>r15</t>
  </si>
  <si>
    <t>ts15</t>
  </si>
  <si>
    <t>p15</t>
  </si>
  <si>
    <t>r16</t>
  </si>
  <si>
    <t>ts16</t>
  </si>
  <si>
    <t>p16</t>
  </si>
  <si>
    <t>r17</t>
  </si>
  <si>
    <t>ts17</t>
  </si>
  <si>
    <t>p17</t>
  </si>
  <si>
    <t>PEt3</t>
  </si>
  <si>
    <t>r18</t>
  </si>
  <si>
    <t>ts18</t>
  </si>
  <si>
    <t>p18</t>
  </si>
  <si>
    <t>r19</t>
  </si>
  <si>
    <t>ts19</t>
  </si>
  <si>
    <t>p19</t>
  </si>
  <si>
    <t>r20</t>
  </si>
  <si>
    <t>ts20</t>
  </si>
  <si>
    <t>p20</t>
  </si>
  <si>
    <t>r21</t>
  </si>
  <si>
    <t>ts21</t>
  </si>
  <si>
    <t>p21</t>
  </si>
  <si>
    <t>r22</t>
  </si>
  <si>
    <t>ts22</t>
  </si>
  <si>
    <t>p22</t>
  </si>
  <si>
    <t>r23</t>
  </si>
  <si>
    <t>ts23</t>
  </si>
  <si>
    <t>p23</t>
  </si>
  <si>
    <t>r24</t>
  </si>
  <si>
    <t>ts24</t>
  </si>
  <si>
    <t>p24</t>
  </si>
  <si>
    <t>r25</t>
  </si>
  <si>
    <t>ts25</t>
  </si>
  <si>
    <t>p25</t>
  </si>
  <si>
    <t>r26</t>
  </si>
  <si>
    <t>ts26</t>
  </si>
  <si>
    <t>p26</t>
  </si>
  <si>
    <t>r27</t>
  </si>
  <si>
    <t>ts27</t>
  </si>
  <si>
    <t>p27</t>
  </si>
  <si>
    <t>r28</t>
  </si>
  <si>
    <t>ts28</t>
  </si>
  <si>
    <t>p28</t>
  </si>
  <si>
    <t>r29</t>
  </si>
  <si>
    <t>ts29</t>
  </si>
  <si>
    <t>p29</t>
  </si>
  <si>
    <t>r30_31</t>
  </si>
  <si>
    <t>ts30</t>
  </si>
  <si>
    <t>p30</t>
  </si>
  <si>
    <t>r30_r31</t>
  </si>
  <si>
    <t>ts31</t>
  </si>
  <si>
    <t>p31</t>
  </si>
  <si>
    <t>r32+</t>
  </si>
  <si>
    <t>ts32+</t>
  </si>
  <si>
    <t>p32+</t>
  </si>
  <si>
    <t>r33+</t>
  </si>
  <si>
    <t>ts33+</t>
  </si>
  <si>
    <t>p33+</t>
  </si>
  <si>
    <t>r34</t>
  </si>
  <si>
    <t>ts34</t>
  </si>
  <si>
    <t>p34_r35</t>
  </si>
  <si>
    <t>ts35</t>
  </si>
  <si>
    <t>p35</t>
  </si>
  <si>
    <t>CH4</t>
  </si>
  <si>
    <t>MAD</t>
  </si>
  <si>
    <t>max</t>
  </si>
  <si>
    <t>STRUCTURES &amp; CALCULATED ENERGIES  (in hartree)</t>
  </si>
  <si>
    <t>CALCULATED (in kcal/mol)</t>
  </si>
  <si>
    <t>STRUCTURES &amp; CALCULATED ENERGIES (in hartree)</t>
  </si>
  <si>
    <t>ARE</t>
  </si>
  <si>
    <t>%MARE</t>
  </si>
  <si>
    <t>SD</t>
  </si>
  <si>
    <r>
      <t xml:space="preserve">METHOD:  </t>
    </r>
    <r>
      <rPr>
        <b/>
        <sz val="14"/>
        <color theme="4"/>
        <rFont val="Symbol"/>
        <charset val="2"/>
      </rPr>
      <t>w</t>
    </r>
    <r>
      <rPr>
        <b/>
        <sz val="14"/>
        <color theme="4"/>
        <rFont val="Calibri"/>
        <family val="2"/>
        <scheme val="minor"/>
      </rPr>
      <t>B97M-V/SV(P)+def2-TZVP(-f)</t>
    </r>
  </si>
  <si>
    <r>
      <t xml:space="preserve">METHOD:  </t>
    </r>
    <r>
      <rPr>
        <b/>
        <sz val="14"/>
        <color theme="4"/>
        <rFont val="Symbol"/>
        <charset val="2"/>
      </rPr>
      <t>w</t>
    </r>
    <r>
      <rPr>
        <b/>
        <sz val="14"/>
        <color theme="4"/>
        <rFont val="Calibri"/>
        <family val="2"/>
        <scheme val="minor"/>
      </rPr>
      <t>B97M-V/SVP+def2-TZVP(-f)</t>
    </r>
  </si>
  <si>
    <t xml:space="preserve">Statistical parameters presented at the end of the spreadsheets include data for reactions 8 and 9. In the manuscript, </t>
  </si>
  <si>
    <t>these reactions were excluded. For details, see computational methods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</si>
</sst>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 (Body)"/>
    </font>
    <font>
      <b/>
      <sz val="14"/>
      <color theme="4"/>
      <name val="Calibri"/>
      <family val="2"/>
      <scheme val="minor"/>
    </font>
    <font>
      <i/>
      <sz val="14"/>
      <color theme="4"/>
      <name val="Calibri (Body)"/>
    </font>
    <font>
      <sz val="11"/>
      <color rgb="FF000000"/>
      <name val="Menlo"/>
      <family val="2"/>
    </font>
    <font>
      <b/>
      <sz val="14"/>
      <color theme="4"/>
      <name val="Symbol"/>
      <charset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6" fillId="0" borderId="0" xfId="0" applyFont="1"/>
    <xf numFmtId="0" fontId="7" fillId="2" borderId="0" xfId="0" applyFont="1" applyFill="1"/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3" borderId="0" xfId="0" applyFill="1"/>
    <xf numFmtId="2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9" fillId="0" borderId="0" xfId="0" applyFont="1"/>
    <xf numFmtId="0" fontId="3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1" fillId="5" borderId="0" xfId="0" applyFont="1" applyFill="1"/>
    <xf numFmtId="0" fontId="12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500AE-48D2-0C4C-A59F-A7568A0F9435}">
  <dimension ref="A2:K3"/>
  <sheetViews>
    <sheetView tabSelected="1" workbookViewId="0">
      <selection activeCell="H10" sqref="H10"/>
    </sheetView>
  </sheetViews>
  <sheetFormatPr baseColWidth="10" defaultRowHeight="16" x14ac:dyDescent="0.2"/>
  <sheetData>
    <row r="2" spans="1:11" x14ac:dyDescent="0.2">
      <c r="A2" s="24" t="s">
        <v>128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">
      <c r="A3" s="24" t="s">
        <v>129</v>
      </c>
      <c r="B3" s="24"/>
      <c r="C3" s="24"/>
      <c r="D3" s="24"/>
      <c r="E3" s="24"/>
      <c r="F3" s="24"/>
      <c r="G3" s="24"/>
      <c r="H3" s="24"/>
      <c r="I3" s="24"/>
      <c r="J3" s="25"/>
      <c r="K3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7711D-93CA-D04A-B470-B6D2EB3DBD87}">
  <dimension ref="A1:X51"/>
  <sheetViews>
    <sheetView workbookViewId="0">
      <selection activeCell="A3" sqref="A3"/>
    </sheetView>
  </sheetViews>
  <sheetFormatPr baseColWidth="10" defaultColWidth="10.6640625" defaultRowHeight="16" x14ac:dyDescent="0.2"/>
  <cols>
    <col min="1" max="1" width="14.1640625" customWidth="1"/>
    <col min="2" max="2" width="12.6640625" customWidth="1"/>
    <col min="3" max="3" width="11.6640625" customWidth="1"/>
    <col min="4" max="4" width="16.33203125" customWidth="1"/>
    <col min="5" max="5" width="9.33203125" customWidth="1"/>
    <col min="6" max="6" width="9.83203125" customWidth="1"/>
    <col min="7" max="7" width="25.33203125" customWidth="1"/>
    <col min="8" max="8" width="8.6640625" customWidth="1"/>
    <col min="9" max="9" width="24.5" customWidth="1"/>
    <col min="10" max="10" width="8.6640625" customWidth="1"/>
    <col min="11" max="11" width="27" customWidth="1"/>
    <col min="12" max="12" width="8.83203125" customWidth="1"/>
    <col min="14" max="14" width="15.6640625" customWidth="1"/>
    <col min="15" max="15" width="12.5" customWidth="1"/>
    <col min="16" max="16" width="16" customWidth="1"/>
    <col min="17" max="17" width="10.1640625" customWidth="1"/>
    <col min="18" max="18" width="13.6640625" customWidth="1"/>
    <col min="19" max="19" width="14.33203125" customWidth="1"/>
    <col min="20" max="20" width="15.83203125" customWidth="1"/>
    <col min="21" max="21" width="10.83203125"/>
    <col min="22" max="22" width="12.83203125" customWidth="1"/>
    <col min="23" max="23" width="12.5" customWidth="1"/>
    <col min="24" max="24" width="15.5" customWidth="1"/>
  </cols>
  <sheetData>
    <row r="1" spans="1:24" s="2" customFormat="1" ht="26" x14ac:dyDescent="0.3">
      <c r="A1" s="1" t="s">
        <v>0</v>
      </c>
      <c r="C1" s="3" t="s">
        <v>1</v>
      </c>
      <c r="D1" s="3"/>
      <c r="E1" s="3"/>
      <c r="G1" s="3"/>
      <c r="H1" s="4"/>
    </row>
    <row r="2" spans="1:24" s="2" customFormat="1" ht="19" x14ac:dyDescent="0.25">
      <c r="A2" s="3"/>
      <c r="B2" s="3"/>
      <c r="C2" s="3" t="s">
        <v>2</v>
      </c>
      <c r="D2" s="3"/>
      <c r="E2" s="3"/>
      <c r="F2" s="4" t="s">
        <v>3</v>
      </c>
    </row>
    <row r="3" spans="1:24" s="7" customFormat="1" ht="19" x14ac:dyDescent="0.25">
      <c r="A3" s="5" t="s">
        <v>126</v>
      </c>
      <c r="B3" s="5"/>
      <c r="C3" s="5"/>
      <c r="D3" s="5"/>
      <c r="E3" s="6"/>
    </row>
    <row r="4" spans="1:24" s="7" customFormat="1" ht="19" x14ac:dyDescent="0.25">
      <c r="E4" s="6"/>
    </row>
    <row r="5" spans="1:24" s="2" customFormat="1" ht="19" x14ac:dyDescent="0.25">
      <c r="A5" s="7" t="s">
        <v>4</v>
      </c>
      <c r="B5" s="7"/>
      <c r="C5" s="7"/>
      <c r="F5" s="7" t="s">
        <v>122</v>
      </c>
      <c r="G5" s="7"/>
      <c r="H5" s="7"/>
      <c r="N5" s="7" t="s">
        <v>121</v>
      </c>
      <c r="O5" s="7"/>
      <c r="P5" s="7"/>
      <c r="R5" s="8" t="s">
        <v>5</v>
      </c>
      <c r="V5" s="8" t="s">
        <v>123</v>
      </c>
    </row>
    <row r="6" spans="1:24" x14ac:dyDescent="0.2">
      <c r="A6" s="9" t="s">
        <v>6</v>
      </c>
      <c r="B6" s="9" t="s">
        <v>7</v>
      </c>
      <c r="C6" s="3" t="s">
        <v>8</v>
      </c>
      <c r="D6" s="3" t="s">
        <v>9</v>
      </c>
      <c r="F6" s="10" t="s">
        <v>10</v>
      </c>
      <c r="G6" s="11"/>
      <c r="H6" s="10" t="s">
        <v>11</v>
      </c>
      <c r="I6" s="11"/>
      <c r="J6" s="10" t="s">
        <v>12</v>
      </c>
      <c r="K6" s="11"/>
      <c r="M6" s="9" t="s">
        <v>6</v>
      </c>
      <c r="N6" s="9" t="s">
        <v>7</v>
      </c>
      <c r="O6" s="9" t="s">
        <v>8</v>
      </c>
      <c r="P6" s="9" t="s">
        <v>9</v>
      </c>
      <c r="R6" s="10" t="s">
        <v>7</v>
      </c>
      <c r="S6" s="9" t="s">
        <v>8</v>
      </c>
      <c r="T6" s="9" t="s">
        <v>9</v>
      </c>
      <c r="U6" s="12"/>
      <c r="V6" s="10" t="s">
        <v>7</v>
      </c>
      <c r="W6" s="9" t="s">
        <v>8</v>
      </c>
      <c r="X6" s="9" t="s">
        <v>9</v>
      </c>
    </row>
    <row r="7" spans="1:24" x14ac:dyDescent="0.2">
      <c r="A7" s="9">
        <v>1</v>
      </c>
      <c r="B7" s="13">
        <v>26.03</v>
      </c>
      <c r="C7" s="13">
        <v>15.4</v>
      </c>
      <c r="D7" s="13">
        <v>10.63</v>
      </c>
      <c r="E7" s="14"/>
      <c r="F7" s="10" t="s">
        <v>13</v>
      </c>
      <c r="G7" s="20">
        <v>-1860.3904503531601</v>
      </c>
      <c r="H7" s="10" t="s">
        <v>14</v>
      </c>
      <c r="I7" s="20">
        <v>-1860.34772749328</v>
      </c>
      <c r="J7" s="10" t="s">
        <v>15</v>
      </c>
      <c r="K7" s="20">
        <v>-1860.36869624919</v>
      </c>
      <c r="L7" s="14"/>
      <c r="M7" s="9">
        <v>1</v>
      </c>
      <c r="N7" s="13">
        <f>(I7-G7)*627.50960803</f>
        <v>26.809005057273765</v>
      </c>
      <c r="O7" s="13">
        <f t="shared" ref="O7:O15" si="0">(I7-K7)*627.50960803</f>
        <v>13.158095801937035</v>
      </c>
      <c r="P7" s="13">
        <f t="shared" ref="P7:P15" si="1">(K7-G7)*627.50960803</f>
        <v>13.65090925533673</v>
      </c>
      <c r="Q7" s="14"/>
      <c r="R7" s="15">
        <f>ABS(N7-B7)</f>
        <v>0.77900505727376412</v>
      </c>
      <c r="S7" s="13">
        <f>ABS(O7-C7)</f>
        <v>2.241904198062965</v>
      </c>
      <c r="T7" s="13">
        <f t="shared" ref="T7:T16" si="2">ABS(P7-D7)</f>
        <v>3.0209092553367292</v>
      </c>
      <c r="V7" s="13">
        <f>ABS(R7/B7)*100</f>
        <v>2.9927201585622902</v>
      </c>
      <c r="W7" s="13">
        <f t="shared" ref="W7:X16" si="3">ABS(S7/C7)*100</f>
        <v>14.55781946794133</v>
      </c>
      <c r="X7" s="13">
        <f t="shared" si="3"/>
        <v>28.418713596770733</v>
      </c>
    </row>
    <row r="8" spans="1:24" x14ac:dyDescent="0.2">
      <c r="A8" s="9">
        <v>2</v>
      </c>
      <c r="B8" s="13">
        <v>5.58</v>
      </c>
      <c r="C8" s="13">
        <v>22.11</v>
      </c>
      <c r="D8" s="13">
        <v>-16.53</v>
      </c>
      <c r="E8" s="14"/>
      <c r="F8" s="10" t="s">
        <v>16</v>
      </c>
      <c r="G8" s="20">
        <v>-1690.8657097923799</v>
      </c>
      <c r="H8" s="10" t="s">
        <v>17</v>
      </c>
      <c r="I8" s="20">
        <v>-1690.85511475626</v>
      </c>
      <c r="J8" s="10" t="s">
        <v>18</v>
      </c>
      <c r="K8" s="20">
        <v>-1690.8922797605201</v>
      </c>
      <c r="L8" s="14"/>
      <c r="M8" s="9">
        <v>2</v>
      </c>
      <c r="N8" s="13">
        <f t="shared" ref="N8:N16" si="4">(I8-G8)*627.50960803</f>
        <v>6.6484869626411589</v>
      </c>
      <c r="O8" s="13">
        <f t="shared" si="0"/>
        <v>23.321397255646097</v>
      </c>
      <c r="P8" s="13">
        <f t="shared" si="1"/>
        <v>-16.672910293004939</v>
      </c>
      <c r="Q8" s="14"/>
      <c r="R8" s="15">
        <f t="shared" ref="R8:S16" si="5">ABS(N8-B8)</f>
        <v>1.0684869626411588</v>
      </c>
      <c r="S8" s="13">
        <f t="shared" si="5"/>
        <v>1.2113972556460979</v>
      </c>
      <c r="T8" s="13">
        <f t="shared" si="2"/>
        <v>0.14291029300493818</v>
      </c>
      <c r="V8" s="13">
        <f t="shared" ref="V8:V16" si="6">ABS(R8/B8)*100</f>
        <v>19.148511875289582</v>
      </c>
      <c r="W8" s="13">
        <f t="shared" si="3"/>
        <v>5.4789563801270829</v>
      </c>
      <c r="X8" s="13">
        <f t="shared" si="3"/>
        <v>0.86455107685988009</v>
      </c>
    </row>
    <row r="9" spans="1:24" x14ac:dyDescent="0.2">
      <c r="A9" s="9">
        <v>3</v>
      </c>
      <c r="B9" s="13">
        <v>0.91</v>
      </c>
      <c r="C9" s="13">
        <v>27.21</v>
      </c>
      <c r="D9" s="13">
        <v>-26.3</v>
      </c>
      <c r="E9" s="14"/>
      <c r="F9" s="10" t="s">
        <v>19</v>
      </c>
      <c r="G9" s="20">
        <v>-1270.63135188313</v>
      </c>
      <c r="H9" s="10" t="s">
        <v>20</v>
      </c>
      <c r="I9" s="20">
        <v>-1270.62941994828</v>
      </c>
      <c r="J9" s="10" t="s">
        <v>21</v>
      </c>
      <c r="K9" s="20">
        <v>-1270.68051919402</v>
      </c>
      <c r="L9" s="14"/>
      <c r="M9" s="9">
        <v>3</v>
      </c>
      <c r="N9" s="13">
        <f t="shared" si="4"/>
        <v>1.2123076805025574</v>
      </c>
      <c r="O9" s="13">
        <f t="shared" si="0"/>
        <v>32.065267664957027</v>
      </c>
      <c r="P9" s="13">
        <f t="shared" si="1"/>
        <v>-30.852959984454472</v>
      </c>
      <c r="Q9" s="14"/>
      <c r="R9" s="15">
        <f t="shared" si="5"/>
        <v>0.30230768050255741</v>
      </c>
      <c r="S9" s="13">
        <f t="shared" si="5"/>
        <v>4.8552676649570259</v>
      </c>
      <c r="T9" s="13">
        <f t="shared" si="2"/>
        <v>4.5529599844544713</v>
      </c>
      <c r="V9" s="13">
        <f t="shared" si="6"/>
        <v>33.220624231050259</v>
      </c>
      <c r="W9" s="13">
        <f t="shared" si="3"/>
        <v>17.843688588596198</v>
      </c>
      <c r="X9" s="13">
        <f t="shared" si="3"/>
        <v>17.311634921880117</v>
      </c>
    </row>
    <row r="10" spans="1:24" x14ac:dyDescent="0.2">
      <c r="A10" s="9">
        <v>4</v>
      </c>
      <c r="B10" s="13">
        <v>1.49</v>
      </c>
      <c r="C10" s="13">
        <v>8.85</v>
      </c>
      <c r="D10" s="13">
        <v>-7.37</v>
      </c>
      <c r="E10" s="14"/>
      <c r="F10" s="10" t="s">
        <v>22</v>
      </c>
      <c r="G10" s="20">
        <v>-1232.5627717329501</v>
      </c>
      <c r="H10" s="10" t="s">
        <v>23</v>
      </c>
      <c r="I10" s="20">
        <v>-1232.56173674914</v>
      </c>
      <c r="J10" s="10" t="s">
        <v>24</v>
      </c>
      <c r="K10" s="20">
        <v>-1232.5828231002299</v>
      </c>
      <c r="L10" s="14"/>
      <c r="M10" s="9">
        <v>4</v>
      </c>
      <c r="N10" s="13">
        <f t="shared" si="4"/>
        <v>0.64946228498476755</v>
      </c>
      <c r="O10" s="13">
        <f t="shared" si="0"/>
        <v>13.231887907227696</v>
      </c>
      <c r="P10" s="13">
        <f t="shared" si="1"/>
        <v>-12.582425622242928</v>
      </c>
      <c r="Q10" s="14"/>
      <c r="R10" s="15">
        <f t="shared" si="5"/>
        <v>0.84053771501523245</v>
      </c>
      <c r="S10" s="13">
        <f t="shared" si="5"/>
        <v>4.3818879072276964</v>
      </c>
      <c r="T10" s="13">
        <f t="shared" si="2"/>
        <v>5.2124256222429279</v>
      </c>
      <c r="V10" s="13">
        <f t="shared" si="6"/>
        <v>56.411927182230372</v>
      </c>
      <c r="W10" s="13">
        <f t="shared" si="3"/>
        <v>49.512857708787536</v>
      </c>
      <c r="X10" s="13">
        <f t="shared" si="3"/>
        <v>70.724906679008512</v>
      </c>
    </row>
    <row r="11" spans="1:24" x14ac:dyDescent="0.2">
      <c r="A11" s="9">
        <v>5</v>
      </c>
      <c r="B11" s="13">
        <v>4.47</v>
      </c>
      <c r="C11" s="13">
        <v>22.77</v>
      </c>
      <c r="D11" s="13">
        <v>-18.29</v>
      </c>
      <c r="E11" s="14"/>
      <c r="F11" s="10" t="s">
        <v>25</v>
      </c>
      <c r="G11" s="20">
        <v>-2746.2926374839399</v>
      </c>
      <c r="H11" s="10" t="s">
        <v>26</v>
      </c>
      <c r="I11" s="20">
        <v>-2746.2856067019502</v>
      </c>
      <c r="J11" s="10" t="s">
        <v>27</v>
      </c>
      <c r="K11" s="20">
        <v>-2746.3203725980202</v>
      </c>
      <c r="L11" s="14"/>
      <c r="M11" s="9">
        <v>5</v>
      </c>
      <c r="N11" s="13">
        <f t="shared" si="4"/>
        <v>4.4118832504820649</v>
      </c>
      <c r="O11" s="13">
        <f t="shared" si="0"/>
        <v>21.81593381568775</v>
      </c>
      <c r="P11" s="13">
        <f t="shared" si="1"/>
        <v>-17.404050565205683</v>
      </c>
      <c r="Q11" s="14"/>
      <c r="R11" s="15">
        <f t="shared" si="5"/>
        <v>5.8116749517934885E-2</v>
      </c>
      <c r="S11" s="13">
        <f t="shared" si="5"/>
        <v>0.95406618431224999</v>
      </c>
      <c r="T11" s="13">
        <f t="shared" si="2"/>
        <v>0.8859494347943162</v>
      </c>
      <c r="V11" s="13">
        <f t="shared" si="6"/>
        <v>1.300150995926955</v>
      </c>
      <c r="W11" s="13">
        <f t="shared" si="3"/>
        <v>4.1900139846826967</v>
      </c>
      <c r="X11" s="13">
        <f t="shared" si="3"/>
        <v>4.8439006823090009</v>
      </c>
    </row>
    <row r="12" spans="1:24" x14ac:dyDescent="0.2">
      <c r="A12" s="9">
        <v>6</v>
      </c>
      <c r="B12" s="13">
        <v>15.77</v>
      </c>
      <c r="C12" s="13">
        <v>14.25</v>
      </c>
      <c r="D12" s="13">
        <v>1.52</v>
      </c>
      <c r="E12" s="14"/>
      <c r="F12" s="10" t="s">
        <v>28</v>
      </c>
      <c r="G12" s="20">
        <v>-2598.6514140128302</v>
      </c>
      <c r="H12" s="10" t="s">
        <v>29</v>
      </c>
      <c r="I12" s="20">
        <v>-2598.6281979482001</v>
      </c>
      <c r="J12" s="10" t="s">
        <v>30</v>
      </c>
      <c r="K12" s="20">
        <v>-2598.64861005487</v>
      </c>
      <c r="L12" s="14"/>
      <c r="M12" s="9">
        <v>6</v>
      </c>
      <c r="N12" s="13">
        <f t="shared" si="4"/>
        <v>14.568303616036582</v>
      </c>
      <c r="O12" s="13">
        <f t="shared" si="0"/>
        <v>12.808793055518843</v>
      </c>
      <c r="P12" s="13">
        <f t="shared" si="1"/>
        <v>1.7595105605177397</v>
      </c>
      <c r="Q12" s="14"/>
      <c r="R12" s="15">
        <f t="shared" si="5"/>
        <v>1.2016963839634176</v>
      </c>
      <c r="S12" s="13">
        <f t="shared" si="5"/>
        <v>1.4412069444811575</v>
      </c>
      <c r="T12" s="13">
        <f t="shared" si="2"/>
        <v>0.23951056051773967</v>
      </c>
      <c r="V12" s="13">
        <f t="shared" si="6"/>
        <v>7.6201419401611776</v>
      </c>
      <c r="W12" s="13">
        <f t="shared" si="3"/>
        <v>10.113732943727422</v>
      </c>
      <c r="X12" s="13">
        <f t="shared" si="3"/>
        <v>15.757273718272346</v>
      </c>
    </row>
    <row r="13" spans="1:24" x14ac:dyDescent="0.2">
      <c r="A13" s="9">
        <v>7</v>
      </c>
      <c r="B13" s="13">
        <v>27.94</v>
      </c>
      <c r="C13" s="13">
        <v>18.47</v>
      </c>
      <c r="D13" s="13">
        <v>9.4700000000000006</v>
      </c>
      <c r="E13" s="14"/>
      <c r="F13" s="10" t="s">
        <v>30</v>
      </c>
      <c r="G13" s="20">
        <v>-2598.64861005487</v>
      </c>
      <c r="H13" s="10" t="s">
        <v>31</v>
      </c>
      <c r="I13" s="20">
        <v>-2598.6025071805502</v>
      </c>
      <c r="J13" s="10" t="s">
        <v>32</v>
      </c>
      <c r="K13" s="20">
        <v>-2598.6323551687201</v>
      </c>
      <c r="L13" s="14"/>
      <c r="M13" s="9">
        <v>7</v>
      </c>
      <c r="N13" s="13">
        <f t="shared" si="4"/>
        <v>28.92999659346512</v>
      </c>
      <c r="O13" s="13">
        <f t="shared" si="0"/>
        <v>18.72989935696345</v>
      </c>
      <c r="P13" s="13">
        <f t="shared" si="1"/>
        <v>10.200097236501671</v>
      </c>
      <c r="Q13" s="14"/>
      <c r="R13" s="15">
        <f t="shared" si="5"/>
        <v>0.98999659346511848</v>
      </c>
      <c r="S13" s="13">
        <f t="shared" si="5"/>
        <v>0.25989935696345157</v>
      </c>
      <c r="T13" s="13">
        <f t="shared" si="2"/>
        <v>0.73009723650167047</v>
      </c>
      <c r="V13" s="13">
        <f t="shared" si="6"/>
        <v>3.5432948942917624</v>
      </c>
      <c r="W13" s="13">
        <f t="shared" si="3"/>
        <v>1.407143242899034</v>
      </c>
      <c r="X13" s="13">
        <f t="shared" si="3"/>
        <v>7.7095801108940902</v>
      </c>
    </row>
    <row r="14" spans="1:24" x14ac:dyDescent="0.2">
      <c r="A14" s="9">
        <v>8</v>
      </c>
      <c r="B14" s="13">
        <v>37.28</v>
      </c>
      <c r="C14" s="13">
        <v>35.82</v>
      </c>
      <c r="D14" s="13">
        <v>1.46</v>
      </c>
      <c r="E14" s="14"/>
      <c r="F14" s="10" t="s">
        <v>33</v>
      </c>
      <c r="G14" s="20">
        <v>-2626.7221158755101</v>
      </c>
      <c r="H14" s="10" t="s">
        <v>34</v>
      </c>
      <c r="I14" s="20">
        <v>-2626.66878449759</v>
      </c>
      <c r="J14" s="10" t="s">
        <v>35</v>
      </c>
      <c r="K14" s="20">
        <v>-2626.71674514489</v>
      </c>
      <c r="L14" s="14"/>
      <c r="M14" s="9">
        <v>8</v>
      </c>
      <c r="N14" s="13">
        <f t="shared" si="4"/>
        <v>33.465952054361047</v>
      </c>
      <c r="O14" s="13">
        <f t="shared" si="0"/>
        <v>30.095766988080303</v>
      </c>
      <c r="P14" s="13">
        <f t="shared" si="1"/>
        <v>3.3701850662807464</v>
      </c>
      <c r="Q14" s="14"/>
      <c r="R14" s="15">
        <f t="shared" si="5"/>
        <v>3.8140479456389542</v>
      </c>
      <c r="S14" s="13">
        <f t="shared" si="5"/>
        <v>5.7242330119196971</v>
      </c>
      <c r="T14" s="13">
        <f t="shared" si="2"/>
        <v>1.9101850662807465</v>
      </c>
      <c r="V14" s="13">
        <f t="shared" si="6"/>
        <v>10.230815304825521</v>
      </c>
      <c r="W14" s="13">
        <f t="shared" si="3"/>
        <v>15.980550005359289</v>
      </c>
      <c r="X14" s="13">
        <f t="shared" si="3"/>
        <v>130.83459358087305</v>
      </c>
    </row>
    <row r="15" spans="1:24" x14ac:dyDescent="0.2">
      <c r="A15" s="9">
        <v>9</v>
      </c>
      <c r="B15" s="13">
        <v>33</v>
      </c>
      <c r="C15" s="13">
        <v>4.93</v>
      </c>
      <c r="D15" s="13">
        <v>28.07</v>
      </c>
      <c r="E15" s="14"/>
      <c r="F15" s="10" t="s">
        <v>35</v>
      </c>
      <c r="G15" s="20">
        <v>-2626.71674514489</v>
      </c>
      <c r="H15" s="10" t="s">
        <v>36</v>
      </c>
      <c r="I15" s="20">
        <v>-2626.6636532368798</v>
      </c>
      <c r="J15" s="10" t="s">
        <v>37</v>
      </c>
      <c r="K15" s="20">
        <v>-2626.6684409007798</v>
      </c>
      <c r="L15" s="14"/>
      <c r="M15" s="9">
        <v>9</v>
      </c>
      <c r="N15" s="13">
        <f t="shared" si="4"/>
        <v>33.315682385029064</v>
      </c>
      <c r="O15" s="13">
        <f t="shared" si="0"/>
        <v>3.0043050973063949</v>
      </c>
      <c r="P15" s="13">
        <f t="shared" si="1"/>
        <v>30.311377287722671</v>
      </c>
      <c r="Q15" s="14"/>
      <c r="R15" s="15">
        <f t="shared" si="5"/>
        <v>0.31568238502906354</v>
      </c>
      <c r="S15" s="13">
        <f t="shared" si="5"/>
        <v>1.9256949026936048</v>
      </c>
      <c r="T15" s="13">
        <f t="shared" si="2"/>
        <v>2.2413772877226705</v>
      </c>
      <c r="V15" s="13">
        <f t="shared" si="6"/>
        <v>0.95661328796685929</v>
      </c>
      <c r="W15" s="13">
        <f t="shared" si="3"/>
        <v>39.060748533338838</v>
      </c>
      <c r="X15" s="13">
        <f t="shared" si="3"/>
        <v>7.9849564934900972</v>
      </c>
    </row>
    <row r="16" spans="1:24" x14ac:dyDescent="0.2">
      <c r="A16" s="9">
        <v>10</v>
      </c>
      <c r="B16" s="13">
        <v>-5.28</v>
      </c>
      <c r="C16" s="13">
        <v>7.67</v>
      </c>
      <c r="D16" s="13">
        <v>-12.95</v>
      </c>
      <c r="E16" s="14"/>
      <c r="F16" s="10" t="s">
        <v>38</v>
      </c>
      <c r="G16" s="20">
        <v>-1143.90721018775</v>
      </c>
      <c r="H16" s="10" t="s">
        <v>39</v>
      </c>
      <c r="I16" s="20">
        <v>-1143.9164035469901</v>
      </c>
      <c r="J16" s="10" t="s">
        <v>40</v>
      </c>
      <c r="K16" s="20">
        <v>-1030.5919320792</v>
      </c>
      <c r="L16" s="14"/>
      <c r="M16" s="9">
        <v>10</v>
      </c>
      <c r="N16" s="13">
        <f t="shared" si="4"/>
        <v>-5.7689212531988128</v>
      </c>
      <c r="O16" s="13">
        <f>(I16-K16-K17)*627.50960803</f>
        <v>7.1298155148618481</v>
      </c>
      <c r="P16" s="13">
        <f>(K16+K17-G16)*627.50960803</f>
        <v>-12.898736768132</v>
      </c>
      <c r="Q16" s="14"/>
      <c r="R16" s="15">
        <f t="shared" si="5"/>
        <v>0.48892125319881252</v>
      </c>
      <c r="S16" s="13">
        <f t="shared" si="5"/>
        <v>0.54018448513815187</v>
      </c>
      <c r="T16" s="13">
        <f t="shared" si="2"/>
        <v>5.1263231867999082E-2</v>
      </c>
      <c r="V16" s="13">
        <f t="shared" si="6"/>
        <v>9.2598722196744792</v>
      </c>
      <c r="W16" s="13">
        <f t="shared" si="3"/>
        <v>7.0428224920228404</v>
      </c>
      <c r="X16" s="13">
        <f t="shared" si="3"/>
        <v>0.39585507233976125</v>
      </c>
    </row>
    <row r="17" spans="1:24" x14ac:dyDescent="0.2">
      <c r="A17" s="9"/>
      <c r="B17" s="13"/>
      <c r="C17" s="13"/>
      <c r="D17" s="13"/>
      <c r="E17" s="14"/>
      <c r="F17" s="10"/>
      <c r="G17" s="16"/>
      <c r="H17" s="10"/>
      <c r="I17" s="16"/>
      <c r="J17" s="10" t="s">
        <v>41</v>
      </c>
      <c r="K17" s="20">
        <v>-113.335833549619</v>
      </c>
      <c r="L17" s="14"/>
      <c r="M17" s="9"/>
      <c r="N17" s="13"/>
      <c r="O17" s="13"/>
      <c r="P17" s="13"/>
      <c r="Q17" s="14"/>
      <c r="R17" s="15"/>
      <c r="S17" s="13"/>
      <c r="T17" s="13"/>
      <c r="V17" s="13"/>
      <c r="W17" s="13"/>
      <c r="X17" s="13"/>
    </row>
    <row r="18" spans="1:24" x14ac:dyDescent="0.2">
      <c r="A18" s="9">
        <v>11</v>
      </c>
      <c r="B18" s="13">
        <v>34.799999999999997</v>
      </c>
      <c r="C18" s="13">
        <v>89.6</v>
      </c>
      <c r="D18" s="13">
        <v>-54.8</v>
      </c>
      <c r="E18" s="14"/>
      <c r="F18" s="10" t="s">
        <v>42</v>
      </c>
      <c r="G18" s="20">
        <v>-1249.5088261251201</v>
      </c>
      <c r="H18" s="10" t="s">
        <v>43</v>
      </c>
      <c r="I18" s="20">
        <v>-1249.45291012405</v>
      </c>
      <c r="J18" s="10" t="s">
        <v>44</v>
      </c>
      <c r="K18" s="20">
        <v>-1249.59849963131</v>
      </c>
      <c r="L18" s="14"/>
      <c r="M18" s="9">
        <v>11</v>
      </c>
      <c r="N18" s="13">
        <f t="shared" ref="N18:N24" si="7">(I18-G18)*627.50960803</f>
        <v>35.087827914069152</v>
      </c>
      <c r="O18" s="13">
        <f t="shared" ref="O18:O23" si="8">(I18-K18)*627.50960803</f>
        <v>91.358814633975825</v>
      </c>
      <c r="P18" s="13">
        <f t="shared" ref="P18:P23" si="9">(K18-G18)*627.50960803</f>
        <v>-56.270986719906681</v>
      </c>
      <c r="Q18" s="14"/>
      <c r="R18" s="15">
        <f t="shared" ref="R18:T24" si="10">ABS(N18-B18)</f>
        <v>0.28782791406915464</v>
      </c>
      <c r="S18" s="13">
        <f t="shared" si="10"/>
        <v>1.758814633975831</v>
      </c>
      <c r="T18" s="13">
        <f t="shared" si="10"/>
        <v>1.4709867199066835</v>
      </c>
      <c r="V18" s="13">
        <f t="shared" ref="V18:X46" si="11">ABS(R18/B18)*100</f>
        <v>0.82709170709527202</v>
      </c>
      <c r="W18" s="13">
        <f t="shared" si="11"/>
        <v>1.9629627611337401</v>
      </c>
      <c r="X18" s="13">
        <f t="shared" si="11"/>
        <v>2.684282335596138</v>
      </c>
    </row>
    <row r="19" spans="1:24" x14ac:dyDescent="0.2">
      <c r="A19" s="9">
        <v>12</v>
      </c>
      <c r="B19" s="13">
        <v>-0.63</v>
      </c>
      <c r="C19" s="13">
        <v>31.02</v>
      </c>
      <c r="D19" s="13">
        <v>-31.65</v>
      </c>
      <c r="E19" s="14"/>
      <c r="F19" s="10" t="s">
        <v>45</v>
      </c>
      <c r="G19" s="20">
        <v>-1799.88390268935</v>
      </c>
      <c r="H19" s="10" t="s">
        <v>46</v>
      </c>
      <c r="I19" s="20">
        <v>-1799.8780575604201</v>
      </c>
      <c r="J19" s="10" t="s">
        <v>47</v>
      </c>
      <c r="K19" s="20">
        <v>-1799.93033539822</v>
      </c>
      <c r="L19" s="14"/>
      <c r="M19" s="9">
        <v>12</v>
      </c>
      <c r="N19" s="13">
        <f t="shared" si="7"/>
        <v>3.6678745636721297</v>
      </c>
      <c r="O19" s="13">
        <f t="shared" si="8"/>
        <v>32.804845506483865</v>
      </c>
      <c r="P19" s="13">
        <f t="shared" si="9"/>
        <v>-29.136970942811732</v>
      </c>
      <c r="Q19" s="14"/>
      <c r="R19" s="15">
        <f t="shared" si="10"/>
        <v>4.2978745636721296</v>
      </c>
      <c r="S19" s="13">
        <f t="shared" si="10"/>
        <v>1.7848455064838653</v>
      </c>
      <c r="T19" s="13">
        <f t="shared" si="10"/>
        <v>2.5130290571882661</v>
      </c>
      <c r="V19" s="13">
        <f t="shared" si="11"/>
        <v>682.2023116939888</v>
      </c>
      <c r="W19" s="13">
        <f t="shared" si="11"/>
        <v>5.7538539860859617</v>
      </c>
      <c r="X19" s="13">
        <f t="shared" si="11"/>
        <v>7.9400602122852009</v>
      </c>
    </row>
    <row r="20" spans="1:24" x14ac:dyDescent="0.2">
      <c r="A20" s="9">
        <v>13</v>
      </c>
      <c r="B20" s="13">
        <v>22.41</v>
      </c>
      <c r="C20" s="13">
        <v>49.69</v>
      </c>
      <c r="D20" s="13">
        <v>-27.28</v>
      </c>
      <c r="E20" s="14"/>
      <c r="F20" s="10" t="s">
        <v>48</v>
      </c>
      <c r="G20" s="20">
        <v>-1683.5599405151299</v>
      </c>
      <c r="H20" s="10" t="s">
        <v>49</v>
      </c>
      <c r="I20" s="20">
        <v>-1683.51980999992</v>
      </c>
      <c r="J20" s="10" t="s">
        <v>50</v>
      </c>
      <c r="K20" s="20">
        <v>-1683.6000489477799</v>
      </c>
      <c r="L20" s="14"/>
      <c r="M20" s="9">
        <v>13</v>
      </c>
      <c r="N20" s="13">
        <f t="shared" si="7"/>
        <v>25.182283869448149</v>
      </c>
      <c r="O20" s="13">
        <f t="shared" si="8"/>
        <v>50.350710720321295</v>
      </c>
      <c r="P20" s="13">
        <f t="shared" si="9"/>
        <v>-25.16842685087315</v>
      </c>
      <c r="Q20" s="14"/>
      <c r="R20" s="15">
        <f t="shared" si="10"/>
        <v>2.7722838694481489</v>
      </c>
      <c r="S20" s="13">
        <f t="shared" si="10"/>
        <v>0.66071072032129763</v>
      </c>
      <c r="T20" s="13">
        <f t="shared" si="10"/>
        <v>2.1115731491268512</v>
      </c>
      <c r="V20" s="13">
        <f t="shared" si="11"/>
        <v>12.370744620473667</v>
      </c>
      <c r="W20" s="13">
        <f t="shared" si="11"/>
        <v>1.3296653659112452</v>
      </c>
      <c r="X20" s="13">
        <f t="shared" si="11"/>
        <v>7.7403707812567859</v>
      </c>
    </row>
    <row r="21" spans="1:24" x14ac:dyDescent="0.2">
      <c r="A21" s="9">
        <v>14</v>
      </c>
      <c r="B21" s="13">
        <v>10.33</v>
      </c>
      <c r="C21" s="13">
        <v>14.46</v>
      </c>
      <c r="D21" s="13">
        <v>-4.13</v>
      </c>
      <c r="E21" s="14"/>
      <c r="F21" s="10" t="s">
        <v>51</v>
      </c>
      <c r="G21" s="20">
        <v>-1165.36510224778</v>
      </c>
      <c r="H21" s="10" t="s">
        <v>52</v>
      </c>
      <c r="I21" s="20">
        <v>-1165.35304653247</v>
      </c>
      <c r="J21" s="10" t="s">
        <v>53</v>
      </c>
      <c r="K21" s="20">
        <v>-1165.3735003653601</v>
      </c>
      <c r="L21" s="14"/>
      <c r="M21" s="9">
        <v>14</v>
      </c>
      <c r="N21" s="13">
        <f t="shared" si="7"/>
        <v>7.5650771886981456</v>
      </c>
      <c r="O21" s="13">
        <f t="shared" si="8"/>
        <v>12.834976659576553</v>
      </c>
      <c r="P21" s="13">
        <f t="shared" si="9"/>
        <v>-5.269899470878407</v>
      </c>
      <c r="Q21" s="14"/>
      <c r="R21" s="15">
        <f t="shared" si="10"/>
        <v>2.7649228113018545</v>
      </c>
      <c r="S21" s="13">
        <f t="shared" si="10"/>
        <v>1.6250233404234482</v>
      </c>
      <c r="T21" s="13">
        <f t="shared" si="10"/>
        <v>1.1398994708784072</v>
      </c>
      <c r="V21" s="13">
        <f t="shared" si="11"/>
        <v>26.765951706697528</v>
      </c>
      <c r="W21" s="13">
        <f t="shared" si="11"/>
        <v>11.238059062402822</v>
      </c>
      <c r="X21" s="13">
        <f t="shared" si="11"/>
        <v>27.60047144984037</v>
      </c>
    </row>
    <row r="22" spans="1:24" x14ac:dyDescent="0.2">
      <c r="A22" s="9">
        <v>15</v>
      </c>
      <c r="B22" s="13">
        <v>20.27</v>
      </c>
      <c r="C22" s="13">
        <v>77.23</v>
      </c>
      <c r="D22" s="13">
        <v>-56.96</v>
      </c>
      <c r="E22" s="14"/>
      <c r="F22" s="10" t="s">
        <v>54</v>
      </c>
      <c r="G22" s="20">
        <v>-989.81842922145904</v>
      </c>
      <c r="H22" s="10" t="s">
        <v>55</v>
      </c>
      <c r="I22" s="20">
        <v>-989.78524866512998</v>
      </c>
      <c r="J22" s="10" t="s">
        <v>56</v>
      </c>
      <c r="K22" s="20">
        <v>-989.913442664321</v>
      </c>
      <c r="L22" s="14"/>
      <c r="M22" s="9">
        <v>15</v>
      </c>
      <c r="N22" s="13">
        <f t="shared" si="7"/>
        <v>20.821117896264052</v>
      </c>
      <c r="O22" s="13">
        <f t="shared" si="8"/>
        <v>80.442966184150166</v>
      </c>
      <c r="P22" s="13">
        <f t="shared" si="9"/>
        <v>-59.621848287886117</v>
      </c>
      <c r="Q22" s="14"/>
      <c r="R22" s="15">
        <f t="shared" si="10"/>
        <v>0.55111789626405283</v>
      </c>
      <c r="S22" s="13">
        <f t="shared" si="10"/>
        <v>3.2129661841501616</v>
      </c>
      <c r="T22" s="13">
        <f t="shared" si="10"/>
        <v>2.6618482878861158</v>
      </c>
      <c r="V22" s="13">
        <f t="shared" si="11"/>
        <v>2.7188845400298609</v>
      </c>
      <c r="W22" s="13">
        <f t="shared" si="11"/>
        <v>4.1602566154993674</v>
      </c>
      <c r="X22" s="13">
        <f t="shared" si="11"/>
        <v>4.6731887076652319</v>
      </c>
    </row>
    <row r="23" spans="1:24" x14ac:dyDescent="0.2">
      <c r="A23" s="9">
        <v>16</v>
      </c>
      <c r="B23" s="13">
        <v>34.22</v>
      </c>
      <c r="C23" s="13">
        <v>55.4</v>
      </c>
      <c r="D23" s="13">
        <v>-21.18</v>
      </c>
      <c r="E23" s="14"/>
      <c r="F23" s="17" t="s">
        <v>57</v>
      </c>
      <c r="G23" s="20">
        <v>-514.43195787386003</v>
      </c>
      <c r="H23" s="10" t="s">
        <v>58</v>
      </c>
      <c r="I23" s="20">
        <v>-514.37931808006499</v>
      </c>
      <c r="J23" s="10" t="s">
        <v>59</v>
      </c>
      <c r="K23" s="20">
        <v>-514.47290640128699</v>
      </c>
      <c r="L23" s="14"/>
      <c r="M23" s="9">
        <v>16</v>
      </c>
      <c r="N23" s="13">
        <f t="shared" si="7"/>
        <v>33.0319763711042</v>
      </c>
      <c r="O23" s="13">
        <f t="shared" si="8"/>
        <v>58.7275707662033</v>
      </c>
      <c r="P23" s="13">
        <f t="shared" si="9"/>
        <v>-25.695594395099103</v>
      </c>
      <c r="Q23" s="14"/>
      <c r="R23" s="15">
        <f t="shared" si="10"/>
        <v>1.1880236288957988</v>
      </c>
      <c r="S23" s="13">
        <f t="shared" si="10"/>
        <v>3.3275707662033014</v>
      </c>
      <c r="T23" s="13">
        <f t="shared" si="10"/>
        <v>4.5155943950991038</v>
      </c>
      <c r="V23" s="13">
        <f t="shared" si="11"/>
        <v>3.4717230534652219</v>
      </c>
      <c r="W23" s="13">
        <f t="shared" si="11"/>
        <v>6.0064454263597504</v>
      </c>
      <c r="X23" s="13">
        <f t="shared" si="11"/>
        <v>21.320086851270556</v>
      </c>
    </row>
    <row r="24" spans="1:24" x14ac:dyDescent="0.2">
      <c r="A24" s="9">
        <v>17</v>
      </c>
      <c r="B24" s="13">
        <v>21.48</v>
      </c>
      <c r="C24" s="13">
        <v>35.47</v>
      </c>
      <c r="D24" s="13">
        <v>-13.99</v>
      </c>
      <c r="E24" s="14"/>
      <c r="F24" s="10" t="s">
        <v>60</v>
      </c>
      <c r="G24" s="20">
        <v>-4993.5499115431903</v>
      </c>
      <c r="H24" s="10" t="s">
        <v>61</v>
      </c>
      <c r="I24" s="20">
        <v>-4993.5090520821605</v>
      </c>
      <c r="J24" s="10" t="s">
        <v>62</v>
      </c>
      <c r="K24" s="20">
        <v>-4414.9138573252503</v>
      </c>
      <c r="L24" s="14"/>
      <c r="M24" s="9">
        <v>17</v>
      </c>
      <c r="N24" s="13">
        <f t="shared" si="7"/>
        <v>25.639704375169412</v>
      </c>
      <c r="O24" s="13">
        <f>(I24-K24-K25)*627.50960803</f>
        <v>31.944260958514032</v>
      </c>
      <c r="P24" s="13">
        <f>(K24+K25-G24)*627.50960803</f>
        <v>-6.3045565830592629</v>
      </c>
      <c r="Q24" s="14"/>
      <c r="R24" s="15">
        <f t="shared" si="10"/>
        <v>4.1597043751694116</v>
      </c>
      <c r="S24" s="13">
        <f t="shared" si="10"/>
        <v>3.5257390414859664</v>
      </c>
      <c r="T24" s="13">
        <f t="shared" si="10"/>
        <v>7.6854434169407373</v>
      </c>
      <c r="V24" s="13">
        <f t="shared" si="11"/>
        <v>19.365476606933946</v>
      </c>
      <c r="W24" s="13">
        <f t="shared" si="11"/>
        <v>9.9400593219226572</v>
      </c>
      <c r="X24" s="13">
        <f t="shared" si="11"/>
        <v>54.935263880920203</v>
      </c>
    </row>
    <row r="25" spans="1:24" x14ac:dyDescent="0.2">
      <c r="A25" s="9"/>
      <c r="B25" s="13"/>
      <c r="C25" s="13"/>
      <c r="D25" s="13"/>
      <c r="E25" s="14"/>
      <c r="F25" s="10"/>
      <c r="G25" s="16"/>
      <c r="H25" s="10"/>
      <c r="I25" s="16"/>
      <c r="J25" s="10" t="s">
        <v>63</v>
      </c>
      <c r="K25" s="20">
        <v>-578.64610116622998</v>
      </c>
      <c r="L25" s="14"/>
      <c r="M25" s="9"/>
      <c r="N25" s="13"/>
      <c r="O25" s="13"/>
      <c r="P25" s="13"/>
      <c r="Q25" s="14"/>
      <c r="R25" s="15"/>
      <c r="S25" s="13"/>
      <c r="T25" s="13"/>
      <c r="V25" s="13"/>
      <c r="W25" s="13"/>
      <c r="X25" s="13"/>
    </row>
    <row r="26" spans="1:24" x14ac:dyDescent="0.2">
      <c r="A26" s="9">
        <v>18</v>
      </c>
      <c r="B26" s="13">
        <v>25.34</v>
      </c>
      <c r="C26" s="13">
        <v>36.049999999999997</v>
      </c>
      <c r="D26" s="13">
        <v>-10.72</v>
      </c>
      <c r="E26" s="14"/>
      <c r="F26" s="10" t="s">
        <v>64</v>
      </c>
      <c r="G26" s="20">
        <v>-2717.2367209183999</v>
      </c>
      <c r="H26" s="10" t="s">
        <v>65</v>
      </c>
      <c r="I26" s="20">
        <v>-2717.1872918945901</v>
      </c>
      <c r="J26" s="10" t="s">
        <v>66</v>
      </c>
      <c r="K26" s="20">
        <v>-2138.5944308764301</v>
      </c>
      <c r="L26" s="14"/>
      <c r="M26" s="9">
        <v>18</v>
      </c>
      <c r="N26" s="13">
        <f>(I26-G26)*627.50960803</f>
        <v>31.01718735619778</v>
      </c>
      <c r="O26" s="13">
        <f>(I26-K26-K27)*627.50960803</f>
        <v>33.408704446875724</v>
      </c>
      <c r="P26" s="13">
        <f>(K26+K27-G26)*627.50960803</f>
        <v>-2.3915170906779433</v>
      </c>
      <c r="Q26" s="14"/>
      <c r="R26" s="15">
        <f>ABS(N26-B26)</f>
        <v>5.6771873561977806</v>
      </c>
      <c r="S26" s="13">
        <f>ABS(O26-C26)</f>
        <v>2.641295553124273</v>
      </c>
      <c r="T26" s="13">
        <f>ABS(P26-D26)</f>
        <v>8.3284829093220569</v>
      </c>
      <c r="V26" s="13">
        <f t="shared" si="11"/>
        <v>22.404054286494794</v>
      </c>
      <c r="W26" s="13">
        <f t="shared" si="11"/>
        <v>7.3267560419536011</v>
      </c>
      <c r="X26" s="13">
        <f t="shared" si="11"/>
        <v>77.691071915317693</v>
      </c>
    </row>
    <row r="27" spans="1:24" x14ac:dyDescent="0.2">
      <c r="A27" s="9"/>
      <c r="B27" s="13"/>
      <c r="C27" s="13"/>
      <c r="D27" s="13"/>
      <c r="E27" s="14"/>
      <c r="F27" s="10"/>
      <c r="G27" s="16"/>
      <c r="H27" s="10"/>
      <c r="I27" s="16"/>
      <c r="J27" s="10" t="s">
        <v>63</v>
      </c>
      <c r="K27" s="20">
        <v>-578.64610116622998</v>
      </c>
      <c r="L27" s="14"/>
      <c r="M27" s="9"/>
      <c r="N27" s="13"/>
      <c r="O27" s="13"/>
      <c r="P27" s="13"/>
      <c r="Q27" s="14"/>
      <c r="R27" s="15"/>
      <c r="S27" s="13"/>
      <c r="T27" s="13"/>
      <c r="V27" s="13"/>
      <c r="W27" s="13"/>
      <c r="X27" s="13"/>
    </row>
    <row r="28" spans="1:24" x14ac:dyDescent="0.2">
      <c r="A28" s="9">
        <v>19</v>
      </c>
      <c r="B28" s="13">
        <v>12.27</v>
      </c>
      <c r="C28" s="13">
        <v>35.81</v>
      </c>
      <c r="D28" s="13">
        <v>-23.54</v>
      </c>
      <c r="E28" s="14"/>
      <c r="F28" s="10" t="s">
        <v>67</v>
      </c>
      <c r="G28" s="20">
        <v>-4992.3045791354998</v>
      </c>
      <c r="H28" s="10" t="s">
        <v>68</v>
      </c>
      <c r="I28" s="20">
        <v>-4992.2826369643899</v>
      </c>
      <c r="J28" s="10" t="s">
        <v>69</v>
      </c>
      <c r="K28" s="20">
        <v>-4413.6880429719404</v>
      </c>
      <c r="L28" s="14"/>
      <c r="M28" s="9">
        <v>19</v>
      </c>
      <c r="N28" s="13">
        <f>(I28-G28)*627.50960803</f>
        <v>13.768923192508717</v>
      </c>
      <c r="O28" s="13">
        <f>(I28-K28-K29)*627.50960803</f>
        <v>32.321246429712467</v>
      </c>
      <c r="P28" s="13">
        <f>(K28+K29-G28)*627.50960803</f>
        <v>-18.552323237489109</v>
      </c>
      <c r="Q28" s="14"/>
      <c r="R28" s="15">
        <f>ABS(N28-B28)</f>
        <v>1.4989231925087179</v>
      </c>
      <c r="S28" s="13">
        <f>ABS(O28-C28)</f>
        <v>3.4887535702875354</v>
      </c>
      <c r="T28" s="13">
        <f>ABS(P28-D28)</f>
        <v>4.9876767625108904</v>
      </c>
      <c r="V28" s="13">
        <f t="shared" si="11"/>
        <v>12.21616293813136</v>
      </c>
      <c r="W28" s="13">
        <f t="shared" si="11"/>
        <v>9.7424003638300345</v>
      </c>
      <c r="X28" s="13">
        <f t="shared" si="11"/>
        <v>21.188091599451532</v>
      </c>
    </row>
    <row r="29" spans="1:24" x14ac:dyDescent="0.2">
      <c r="A29" s="9"/>
      <c r="B29" s="13"/>
      <c r="C29" s="13"/>
      <c r="D29" s="13"/>
      <c r="E29" s="14"/>
      <c r="F29" s="10"/>
      <c r="G29" s="16"/>
      <c r="H29" s="10"/>
      <c r="I29" s="16"/>
      <c r="J29" s="10" t="s">
        <v>63</v>
      </c>
      <c r="K29" s="20">
        <v>-578.64610116622998</v>
      </c>
      <c r="L29" s="14"/>
      <c r="M29" s="9"/>
      <c r="N29" s="13"/>
      <c r="O29" s="13"/>
      <c r="P29" s="13"/>
      <c r="Q29" s="14"/>
      <c r="R29" s="15"/>
      <c r="S29" s="13"/>
      <c r="T29" s="13"/>
      <c r="V29" s="13"/>
      <c r="W29" s="13"/>
      <c r="X29" s="13"/>
    </row>
    <row r="30" spans="1:24" x14ac:dyDescent="0.2">
      <c r="A30" s="9">
        <v>20</v>
      </c>
      <c r="B30" s="13">
        <v>13.36</v>
      </c>
      <c r="C30" s="13">
        <v>37.72</v>
      </c>
      <c r="D30" s="13">
        <v>-24.36</v>
      </c>
      <c r="E30" s="14"/>
      <c r="F30" s="10" t="s">
        <v>70</v>
      </c>
      <c r="G30" s="20">
        <v>-2715.9825640203799</v>
      </c>
      <c r="H30" s="10" t="s">
        <v>71</v>
      </c>
      <c r="I30" s="20">
        <v>-2715.9607957265298</v>
      </c>
      <c r="J30" s="10" t="s">
        <v>72</v>
      </c>
      <c r="K30" s="20">
        <v>-2137.3685478899001</v>
      </c>
      <c r="L30" s="14"/>
      <c r="M30" s="9">
        <v>20</v>
      </c>
      <c r="N30" s="13">
        <f>(I30-G30)*627.50960803</f>
        <v>13.659813541341137</v>
      </c>
      <c r="O30" s="13">
        <f>(I30-K30-K29)*627.50960803</f>
        <v>33.793481748604179</v>
      </c>
      <c r="P30" s="13">
        <f>(K30+K31-G30)*627.50960803</f>
        <v>-20.133668207263046</v>
      </c>
      <c r="Q30" s="14"/>
      <c r="R30" s="15">
        <f>ABS(N30-B30)</f>
        <v>0.29981354134113758</v>
      </c>
      <c r="S30" s="13">
        <f>ABS(O30-C30)</f>
        <v>3.9265182513958194</v>
      </c>
      <c r="T30" s="13">
        <f>ABS(P30-D30)</f>
        <v>4.2263317927369535</v>
      </c>
      <c r="V30" s="13">
        <f t="shared" si="11"/>
        <v>2.2441133333917485</v>
      </c>
      <c r="W30" s="13">
        <f t="shared" si="11"/>
        <v>10.409645417274177</v>
      </c>
      <c r="X30" s="13">
        <f t="shared" si="11"/>
        <v>17.349473697606541</v>
      </c>
    </row>
    <row r="31" spans="1:24" x14ac:dyDescent="0.2">
      <c r="A31" s="9"/>
      <c r="B31" s="13"/>
      <c r="C31" s="13"/>
      <c r="D31" s="13"/>
      <c r="E31" s="14"/>
      <c r="F31" s="10"/>
      <c r="G31" s="16"/>
      <c r="H31" s="10"/>
      <c r="I31" s="16"/>
      <c r="J31" s="10" t="s">
        <v>63</v>
      </c>
      <c r="K31" s="20">
        <v>-578.64610116622998</v>
      </c>
      <c r="L31" s="14"/>
      <c r="M31" s="9"/>
      <c r="N31" s="13"/>
      <c r="O31" s="13"/>
      <c r="P31" s="13"/>
      <c r="Q31" s="14"/>
      <c r="R31" s="15"/>
      <c r="S31" s="13"/>
      <c r="T31" s="13"/>
      <c r="V31" s="13"/>
      <c r="W31" s="13"/>
      <c r="X31" s="13"/>
    </row>
    <row r="32" spans="1:24" x14ac:dyDescent="0.2">
      <c r="A32" s="9">
        <v>21</v>
      </c>
      <c r="B32" s="13">
        <v>9.18</v>
      </c>
      <c r="C32" s="13">
        <v>9.1999999999999993</v>
      </c>
      <c r="D32" s="13">
        <v>-0.02</v>
      </c>
      <c r="E32" s="14"/>
      <c r="F32" s="10" t="s">
        <v>73</v>
      </c>
      <c r="G32" s="20">
        <v>-711.836752259783</v>
      </c>
      <c r="H32" s="10" t="s">
        <v>74</v>
      </c>
      <c r="I32" s="20">
        <v>-711.82153565751503</v>
      </c>
      <c r="J32" s="10" t="s">
        <v>75</v>
      </c>
      <c r="K32" s="20">
        <v>-711.83675413673302</v>
      </c>
      <c r="L32" s="14"/>
      <c r="M32" s="9">
        <v>21</v>
      </c>
      <c r="N32" s="13">
        <f t="shared" ref="N32:N46" si="12">(I32-G32)*627.50960803</f>
        <v>9.5485641247218815</v>
      </c>
      <c r="O32" s="13">
        <f t="shared" ref="O32:O45" si="13">(I32-K32)*627.50960803</f>
        <v>9.5497419288950827</v>
      </c>
      <c r="P32" s="13">
        <f t="shared" ref="P32:P45" si="14">(K32-G32)*627.50960803</f>
        <v>-1.1778041732001282E-3</v>
      </c>
      <c r="Q32" s="14"/>
      <c r="R32" s="15">
        <f t="shared" ref="R32:T46" si="15">ABS(N32-B32)</f>
        <v>0.36856412472188183</v>
      </c>
      <c r="S32" s="13">
        <f t="shared" si="15"/>
        <v>0.34974192889508338</v>
      </c>
      <c r="T32" s="13">
        <f t="shared" si="15"/>
        <v>1.8822195826799872E-2</v>
      </c>
      <c r="V32" s="13">
        <f t="shared" si="11"/>
        <v>4.0148597464257278</v>
      </c>
      <c r="W32" s="13">
        <f t="shared" si="11"/>
        <v>3.8015427053813418</v>
      </c>
      <c r="X32" s="13">
        <f t="shared" si="11"/>
        <v>94.110979133999351</v>
      </c>
    </row>
    <row r="33" spans="1:24" x14ac:dyDescent="0.2">
      <c r="A33" s="9">
        <v>22</v>
      </c>
      <c r="B33" s="13">
        <v>14.3</v>
      </c>
      <c r="C33" s="13">
        <v>29.05</v>
      </c>
      <c r="D33" s="13">
        <v>-14.75</v>
      </c>
      <c r="E33" s="14"/>
      <c r="F33" s="10" t="s">
        <v>76</v>
      </c>
      <c r="G33" s="20">
        <v>-962.28946158964504</v>
      </c>
      <c r="H33" s="10" t="s">
        <v>77</v>
      </c>
      <c r="I33" s="20">
        <v>-962.26374958440897</v>
      </c>
      <c r="J33" s="10" t="s">
        <v>78</v>
      </c>
      <c r="K33" s="20">
        <v>-962.31098855705295</v>
      </c>
      <c r="L33" s="14"/>
      <c r="M33" s="9">
        <v>22</v>
      </c>
      <c r="N33" s="13">
        <f t="shared" si="12"/>
        <v>16.134530327353669</v>
      </c>
      <c r="O33" s="13">
        <f t="shared" si="13"/>
        <v>29.642909207564703</v>
      </c>
      <c r="P33" s="13">
        <f t="shared" si="14"/>
        <v>-13.508378880211033</v>
      </c>
      <c r="Q33" s="14"/>
      <c r="R33" s="15">
        <f t="shared" si="15"/>
        <v>1.8345303273536686</v>
      </c>
      <c r="S33" s="13">
        <f t="shared" si="15"/>
        <v>0.592909207564702</v>
      </c>
      <c r="T33" s="13">
        <f t="shared" si="15"/>
        <v>1.2416211197889666</v>
      </c>
      <c r="V33" s="13">
        <f t="shared" si="11"/>
        <v>12.828883408067613</v>
      </c>
      <c r="W33" s="13">
        <f t="shared" si="11"/>
        <v>2.0409955509972528</v>
      </c>
      <c r="X33" s="13">
        <f t="shared" si="11"/>
        <v>8.4177703036540112</v>
      </c>
    </row>
    <row r="34" spans="1:24" x14ac:dyDescent="0.2">
      <c r="A34" s="9">
        <v>23</v>
      </c>
      <c r="B34" s="13">
        <v>30.71</v>
      </c>
      <c r="C34" s="13">
        <v>21.19</v>
      </c>
      <c r="D34" s="13">
        <v>9.52</v>
      </c>
      <c r="E34" s="14"/>
      <c r="F34" s="10" t="s">
        <v>79</v>
      </c>
      <c r="G34" s="20">
        <v>-1013.68201593755</v>
      </c>
      <c r="H34" s="10" t="s">
        <v>80</v>
      </c>
      <c r="I34" s="20">
        <v>-1013.62947510852</v>
      </c>
      <c r="J34" s="10" t="s">
        <v>81</v>
      </c>
      <c r="K34" s="20">
        <v>-1013.66684850602</v>
      </c>
      <c r="L34" s="14"/>
      <c r="M34" s="9">
        <v>23</v>
      </c>
      <c r="N34" s="13">
        <f t="shared" si="12"/>
        <v>32.969875030200349</v>
      </c>
      <c r="O34" s="13">
        <f t="shared" si="13"/>
        <v>23.452166015977525</v>
      </c>
      <c r="P34" s="13">
        <f t="shared" si="14"/>
        <v>9.5177090142228202</v>
      </c>
      <c r="Q34" s="14"/>
      <c r="R34" s="15">
        <f t="shared" si="15"/>
        <v>2.2598750302003481</v>
      </c>
      <c r="S34" s="13">
        <f t="shared" si="15"/>
        <v>2.2621660159775239</v>
      </c>
      <c r="T34" s="13">
        <f t="shared" si="15"/>
        <v>2.290985777179344E-3</v>
      </c>
      <c r="V34" s="13">
        <f t="shared" si="11"/>
        <v>7.3587594601118465</v>
      </c>
      <c r="W34" s="13">
        <f t="shared" si="11"/>
        <v>10.675630089558865</v>
      </c>
      <c r="X34" s="13">
        <f t="shared" si="11"/>
        <v>2.4064976651043533E-2</v>
      </c>
    </row>
    <row r="35" spans="1:24" x14ac:dyDescent="0.2">
      <c r="A35" s="9">
        <v>24</v>
      </c>
      <c r="B35" s="13">
        <v>2.87</v>
      </c>
      <c r="C35" s="13">
        <v>16.96</v>
      </c>
      <c r="D35" s="13">
        <v>-14.1</v>
      </c>
      <c r="E35" s="14"/>
      <c r="F35" s="10" t="s">
        <v>82</v>
      </c>
      <c r="G35" s="20">
        <v>-2266.8013600109998</v>
      </c>
      <c r="H35" s="10" t="s">
        <v>83</v>
      </c>
      <c r="I35" s="20">
        <v>-2266.79783328759</v>
      </c>
      <c r="J35" s="10" t="s">
        <v>84</v>
      </c>
      <c r="K35" s="20">
        <v>-2266.8297325144999</v>
      </c>
      <c r="L35" s="14"/>
      <c r="M35" s="9">
        <v>24</v>
      </c>
      <c r="N35" s="13">
        <f t="shared" si="12"/>
        <v>2.2130528244995991</v>
      </c>
      <c r="O35" s="13">
        <f t="shared" si="13"/>
        <v>20.017071374691302</v>
      </c>
      <c r="P35" s="13">
        <f t="shared" si="14"/>
        <v>-17.804018550191703</v>
      </c>
      <c r="Q35" s="14"/>
      <c r="R35" s="15">
        <f t="shared" si="15"/>
        <v>0.65694717550040105</v>
      </c>
      <c r="S35" s="13">
        <f t="shared" si="15"/>
        <v>3.0570713746913007</v>
      </c>
      <c r="T35" s="13">
        <f t="shared" si="15"/>
        <v>3.7040185501917033</v>
      </c>
      <c r="V35" s="13">
        <f t="shared" si="11"/>
        <v>22.890145487818849</v>
      </c>
      <c r="W35" s="13">
        <f t="shared" si="11"/>
        <v>18.025184992283613</v>
      </c>
      <c r="X35" s="13">
        <f t="shared" si="11"/>
        <v>26.269635107742577</v>
      </c>
    </row>
    <row r="36" spans="1:24" x14ac:dyDescent="0.2">
      <c r="A36" s="9">
        <v>25</v>
      </c>
      <c r="B36" s="13">
        <v>2.66</v>
      </c>
      <c r="C36" s="13">
        <v>12.01</v>
      </c>
      <c r="D36" s="13">
        <v>-9.35</v>
      </c>
      <c r="E36" s="14"/>
      <c r="F36" s="10" t="s">
        <v>85</v>
      </c>
      <c r="G36" s="20">
        <v>-2193.0403313967799</v>
      </c>
      <c r="H36" s="10" t="s">
        <v>86</v>
      </c>
      <c r="I36" s="20">
        <v>-2193.0373891736999</v>
      </c>
      <c r="J36" s="10" t="s">
        <v>87</v>
      </c>
      <c r="K36" s="20">
        <v>-2193.0608588262799</v>
      </c>
      <c r="L36" s="14"/>
      <c r="M36" s="9">
        <v>25</v>
      </c>
      <c r="N36" s="13">
        <f t="shared" si="12"/>
        <v>1.8462732516842177</v>
      </c>
      <c r="O36" s="13">
        <f t="shared" si="13"/>
        <v>14.727432491034417</v>
      </c>
      <c r="P36" s="13">
        <f t="shared" si="14"/>
        <v>-12.881159239350199</v>
      </c>
      <c r="Q36" s="14"/>
      <c r="R36" s="15">
        <f t="shared" si="15"/>
        <v>0.8137267483157824</v>
      </c>
      <c r="S36" s="13">
        <f t="shared" si="15"/>
        <v>2.7174324910344172</v>
      </c>
      <c r="T36" s="13">
        <f t="shared" si="15"/>
        <v>3.5311592393501989</v>
      </c>
      <c r="V36" s="13">
        <f t="shared" si="11"/>
        <v>30.591231139691068</v>
      </c>
      <c r="W36" s="13">
        <f t="shared" si="11"/>
        <v>22.626415412443109</v>
      </c>
      <c r="X36" s="13">
        <f t="shared" si="11"/>
        <v>37.76640897700748</v>
      </c>
    </row>
    <row r="37" spans="1:24" x14ac:dyDescent="0.2">
      <c r="A37" s="9">
        <v>26</v>
      </c>
      <c r="B37" s="13">
        <v>25.39</v>
      </c>
      <c r="C37" s="13">
        <v>0.19</v>
      </c>
      <c r="D37" s="13">
        <v>25.2</v>
      </c>
      <c r="E37" s="14"/>
      <c r="F37" s="10" t="s">
        <v>88</v>
      </c>
      <c r="G37" s="20">
        <v>-1127.86149518973</v>
      </c>
      <c r="H37" s="10" t="s">
        <v>89</v>
      </c>
      <c r="I37" s="20">
        <v>-1127.8192813175001</v>
      </c>
      <c r="J37" s="10" t="s">
        <v>90</v>
      </c>
      <c r="K37" s="20">
        <v>-1127.8194217236</v>
      </c>
      <c r="L37" s="14"/>
      <c r="M37" s="9">
        <v>26</v>
      </c>
      <c r="N37" s="13">
        <f t="shared" si="12"/>
        <v>26.489610416427073</v>
      </c>
      <c r="O37" s="13">
        <f t="shared" si="13"/>
        <v>8.8106176741389985E-2</v>
      </c>
      <c r="P37" s="13">
        <f t="shared" si="14"/>
        <v>26.401504239685682</v>
      </c>
      <c r="Q37" s="14"/>
      <c r="R37" s="15">
        <f t="shared" si="15"/>
        <v>1.0996104164270726</v>
      </c>
      <c r="S37" s="13">
        <f t="shared" si="15"/>
        <v>0.10189382325861002</v>
      </c>
      <c r="T37" s="13">
        <f t="shared" si="15"/>
        <v>1.2015042396856828</v>
      </c>
      <c r="V37" s="13">
        <f t="shared" si="11"/>
        <v>4.330879938665114</v>
      </c>
      <c r="W37" s="13">
        <f t="shared" si="11"/>
        <v>53.628328030847371</v>
      </c>
      <c r="X37" s="13">
        <f t="shared" si="11"/>
        <v>4.7678739670066781</v>
      </c>
    </row>
    <row r="38" spans="1:24" x14ac:dyDescent="0.2">
      <c r="A38" s="9">
        <v>27</v>
      </c>
      <c r="B38" s="13">
        <v>13.76</v>
      </c>
      <c r="C38" s="13">
        <v>2.39</v>
      </c>
      <c r="D38" s="13">
        <v>11.37</v>
      </c>
      <c r="E38" s="14"/>
      <c r="F38" s="10" t="s">
        <v>91</v>
      </c>
      <c r="G38" s="20">
        <v>-1209.86953145025</v>
      </c>
      <c r="H38" s="10" t="s">
        <v>92</v>
      </c>
      <c r="I38" s="20">
        <v>-1209.8479584086999</v>
      </c>
      <c r="J38" s="10" t="s">
        <v>93</v>
      </c>
      <c r="K38" s="20">
        <v>-1209.85078784756</v>
      </c>
      <c r="L38" s="14"/>
      <c r="M38" s="9">
        <v>27</v>
      </c>
      <c r="N38" s="13">
        <f t="shared" si="12"/>
        <v>13.537290847072649</v>
      </c>
      <c r="O38" s="13">
        <f t="shared" si="13"/>
        <v>1.7755000700397969</v>
      </c>
      <c r="P38" s="13">
        <f t="shared" si="14"/>
        <v>11.761790777032852</v>
      </c>
      <c r="Q38" s="14"/>
      <c r="R38" s="15">
        <f t="shared" si="15"/>
        <v>0.22270915292735083</v>
      </c>
      <c r="S38" s="13">
        <f t="shared" si="15"/>
        <v>0.6144999299602032</v>
      </c>
      <c r="T38" s="13">
        <f t="shared" si="15"/>
        <v>0.39179077703285259</v>
      </c>
      <c r="V38" s="13">
        <f t="shared" si="11"/>
        <v>1.6185258206929565</v>
      </c>
      <c r="W38" s="13">
        <f t="shared" si="11"/>
        <v>25.711294140594276</v>
      </c>
      <c r="X38" s="13">
        <f t="shared" si="11"/>
        <v>3.445829173551914</v>
      </c>
    </row>
    <row r="39" spans="1:24" x14ac:dyDescent="0.2">
      <c r="A39" s="9">
        <v>28</v>
      </c>
      <c r="B39" s="13">
        <v>29.06</v>
      </c>
      <c r="C39" s="13">
        <v>16.63</v>
      </c>
      <c r="D39" s="13">
        <v>12.43</v>
      </c>
      <c r="E39" s="14"/>
      <c r="F39" s="10" t="s">
        <v>94</v>
      </c>
      <c r="G39" s="20">
        <v>-1655.89837663855</v>
      </c>
      <c r="H39" s="10" t="s">
        <v>95</v>
      </c>
      <c r="I39" s="20">
        <v>-1655.85535130585</v>
      </c>
      <c r="J39" s="10" t="s">
        <v>96</v>
      </c>
      <c r="K39" s="20">
        <v>-1655.8800374524201</v>
      </c>
      <c r="L39" s="14"/>
      <c r="M39" s="9">
        <v>28</v>
      </c>
      <c r="N39" s="13">
        <f t="shared" si="12"/>
        <v>26.998809657891133</v>
      </c>
      <c r="O39" s="13">
        <f t="shared" si="13"/>
        <v>15.490794157941723</v>
      </c>
      <c r="P39" s="13">
        <f t="shared" si="14"/>
        <v>11.508015499949412</v>
      </c>
      <c r="Q39" s="14"/>
      <c r="R39" s="15">
        <f t="shared" si="15"/>
        <v>2.0611903421088655</v>
      </c>
      <c r="S39" s="13">
        <f t="shared" si="15"/>
        <v>1.139205842058276</v>
      </c>
      <c r="T39" s="13">
        <f t="shared" si="15"/>
        <v>0.92198450005058774</v>
      </c>
      <c r="V39" s="13">
        <f t="shared" si="11"/>
        <v>7.0928779838570737</v>
      </c>
      <c r="W39" s="13">
        <f t="shared" si="11"/>
        <v>6.8503057249445343</v>
      </c>
      <c r="X39" s="13">
        <f t="shared" si="11"/>
        <v>7.4174135160948325</v>
      </c>
    </row>
    <row r="40" spans="1:24" x14ac:dyDescent="0.2">
      <c r="A40" s="9">
        <v>29</v>
      </c>
      <c r="B40" s="13">
        <v>14.95</v>
      </c>
      <c r="C40" s="13">
        <v>30.89</v>
      </c>
      <c r="D40" s="13">
        <v>-15.93</v>
      </c>
      <c r="E40" s="14"/>
      <c r="F40" s="10" t="s">
        <v>97</v>
      </c>
      <c r="G40" s="20">
        <v>-1657.0683813185899</v>
      </c>
      <c r="H40" s="10" t="s">
        <v>98</v>
      </c>
      <c r="I40" s="20">
        <v>-1657.0480891913201</v>
      </c>
      <c r="J40" s="10" t="s">
        <v>99</v>
      </c>
      <c r="K40" s="20">
        <v>-1657.0946213019499</v>
      </c>
      <c r="L40" s="14"/>
      <c r="M40" s="9">
        <v>29</v>
      </c>
      <c r="N40" s="13">
        <f t="shared" si="12"/>
        <v>12.733504829192436</v>
      </c>
      <c r="O40" s="13">
        <f t="shared" si="13"/>
        <v>29.199346502157592</v>
      </c>
      <c r="P40" s="13">
        <f t="shared" si="14"/>
        <v>-16.465841672965155</v>
      </c>
      <c r="Q40" s="14"/>
      <c r="R40" s="15">
        <f t="shared" si="15"/>
        <v>2.2164951708075638</v>
      </c>
      <c r="S40" s="13">
        <f t="shared" si="15"/>
        <v>1.6906534978424084</v>
      </c>
      <c r="T40" s="13">
        <f t="shared" si="15"/>
        <v>0.53584167296515517</v>
      </c>
      <c r="V40" s="13">
        <f t="shared" si="11"/>
        <v>14.826054654231196</v>
      </c>
      <c r="W40" s="13">
        <f t="shared" si="11"/>
        <v>5.4731417864759084</v>
      </c>
      <c r="X40" s="13">
        <f t="shared" si="11"/>
        <v>3.3637267606098877</v>
      </c>
    </row>
    <row r="41" spans="1:24" x14ac:dyDescent="0.2">
      <c r="A41" s="9">
        <v>30</v>
      </c>
      <c r="B41" s="13">
        <v>9.8800000000000008</v>
      </c>
      <c r="C41" s="13">
        <v>17.22</v>
      </c>
      <c r="D41" s="13">
        <v>-7.34</v>
      </c>
      <c r="E41" s="14"/>
      <c r="F41" s="10" t="s">
        <v>100</v>
      </c>
      <c r="G41" s="20">
        <v>-1063.6822266705301</v>
      </c>
      <c r="H41" s="10" t="s">
        <v>101</v>
      </c>
      <c r="I41" s="20">
        <v>-1063.66609301262</v>
      </c>
      <c r="J41" s="10" t="s">
        <v>102</v>
      </c>
      <c r="K41" s="20">
        <v>-1063.69444804559</v>
      </c>
      <c r="L41" s="14"/>
      <c r="M41" s="9">
        <v>30</v>
      </c>
      <c r="N41" s="13">
        <f t="shared" si="12"/>
        <v>10.124025351276826</v>
      </c>
      <c r="O41" s="13">
        <f t="shared" si="13"/>
        <v>17.793055624689931</v>
      </c>
      <c r="P41" s="13">
        <f t="shared" si="14"/>
        <v>-7.6690302734131057</v>
      </c>
      <c r="Q41" s="14"/>
      <c r="R41" s="15">
        <f t="shared" si="15"/>
        <v>0.24402535127682512</v>
      </c>
      <c r="S41" s="13">
        <f t="shared" si="15"/>
        <v>0.57305562468993188</v>
      </c>
      <c r="T41" s="13">
        <f t="shared" si="15"/>
        <v>0.32903027341310587</v>
      </c>
      <c r="V41" s="13">
        <f t="shared" si="11"/>
        <v>2.4698922194010637</v>
      </c>
      <c r="W41" s="13">
        <f t="shared" si="11"/>
        <v>3.3278491561552372</v>
      </c>
      <c r="X41" s="13">
        <f t="shared" si="11"/>
        <v>4.4827012726581188</v>
      </c>
    </row>
    <row r="42" spans="1:24" x14ac:dyDescent="0.2">
      <c r="A42" s="9">
        <v>31</v>
      </c>
      <c r="B42" s="13">
        <v>3.25</v>
      </c>
      <c r="C42" s="13">
        <v>13.34</v>
      </c>
      <c r="D42" s="13">
        <v>-10.08</v>
      </c>
      <c r="E42" s="14"/>
      <c r="F42" s="10" t="s">
        <v>103</v>
      </c>
      <c r="G42" s="20">
        <v>-1063.6822266705301</v>
      </c>
      <c r="H42" s="10" t="s">
        <v>104</v>
      </c>
      <c r="I42" s="20">
        <v>-1063.6769505480399</v>
      </c>
      <c r="J42" s="10" t="s">
        <v>105</v>
      </c>
      <c r="K42" s="20">
        <v>-1063.69661931058</v>
      </c>
      <c r="L42" s="14"/>
      <c r="M42" s="9">
        <v>31</v>
      </c>
      <c r="N42" s="13">
        <f t="shared" si="12"/>
        <v>3.310817555717779</v>
      </c>
      <c r="O42" s="13">
        <f t="shared" si="13"/>
        <v>12.34233747194193</v>
      </c>
      <c r="P42" s="13">
        <f t="shared" si="14"/>
        <v>-9.0315199162241502</v>
      </c>
      <c r="Q42" s="14"/>
      <c r="R42" s="15">
        <f t="shared" si="15"/>
        <v>6.0817555717779026E-2</v>
      </c>
      <c r="S42" s="13">
        <f t="shared" si="15"/>
        <v>0.99766252805807021</v>
      </c>
      <c r="T42" s="13">
        <f t="shared" si="15"/>
        <v>1.0484800837758499</v>
      </c>
      <c r="V42" s="13">
        <f t="shared" si="11"/>
        <v>1.8713094067008933</v>
      </c>
      <c r="W42" s="13">
        <f t="shared" si="11"/>
        <v>7.4787295956377076</v>
      </c>
      <c r="X42" s="13">
        <f t="shared" si="11"/>
        <v>10.401588132696924</v>
      </c>
    </row>
    <row r="43" spans="1:24" x14ac:dyDescent="0.2">
      <c r="A43" s="9">
        <v>32</v>
      </c>
      <c r="B43" s="13">
        <v>19.16</v>
      </c>
      <c r="C43" s="13">
        <v>64.569999999999993</v>
      </c>
      <c r="D43" s="13">
        <v>-45.4</v>
      </c>
      <c r="E43" s="14"/>
      <c r="F43" s="10" t="s">
        <v>106</v>
      </c>
      <c r="G43" s="20">
        <v>-998.40352222203603</v>
      </c>
      <c r="H43" s="10" t="s">
        <v>107</v>
      </c>
      <c r="I43" s="20">
        <v>-998.36737356800495</v>
      </c>
      <c r="J43" s="10" t="s">
        <v>108</v>
      </c>
      <c r="K43" s="20">
        <v>-998.47110288474005</v>
      </c>
      <c r="L43" s="14"/>
      <c r="M43" s="9">
        <v>32</v>
      </c>
      <c r="N43" s="13">
        <f t="shared" si="12"/>
        <v>22.683627721855526</v>
      </c>
      <c r="O43" s="13">
        <f t="shared" si="13"/>
        <v>65.091142885661128</v>
      </c>
      <c r="P43" s="13">
        <f t="shared" si="14"/>
        <v>-42.407515163805606</v>
      </c>
      <c r="Q43" s="14"/>
      <c r="R43" s="15">
        <f t="shared" si="15"/>
        <v>3.5236277218555259</v>
      </c>
      <c r="S43" s="13">
        <f t="shared" si="15"/>
        <v>0.52114288566113487</v>
      </c>
      <c r="T43" s="13">
        <f t="shared" si="15"/>
        <v>2.992484836194393</v>
      </c>
      <c r="V43" s="13">
        <f t="shared" si="11"/>
        <v>18.390541345801285</v>
      </c>
      <c r="W43" s="13">
        <f t="shared" si="11"/>
        <v>0.80709754632357888</v>
      </c>
      <c r="X43" s="13">
        <f t="shared" si="11"/>
        <v>6.5913762911770775</v>
      </c>
    </row>
    <row r="44" spans="1:24" x14ac:dyDescent="0.2">
      <c r="A44" s="9">
        <v>33</v>
      </c>
      <c r="B44" s="13">
        <v>1.26</v>
      </c>
      <c r="C44" s="13">
        <v>7.83</v>
      </c>
      <c r="D44" s="13">
        <v>-6.57</v>
      </c>
      <c r="E44" s="14"/>
      <c r="F44" s="10" t="s">
        <v>109</v>
      </c>
      <c r="G44" s="20">
        <v>-273.07478167937001</v>
      </c>
      <c r="H44" s="10" t="s">
        <v>110</v>
      </c>
      <c r="I44" s="20">
        <v>-273.07299106146797</v>
      </c>
      <c r="J44" s="10" t="s">
        <v>111</v>
      </c>
      <c r="K44" s="20">
        <v>-273.08989560843099</v>
      </c>
      <c r="L44" s="14"/>
      <c r="M44" s="9">
        <v>33</v>
      </c>
      <c r="N44" s="13">
        <f t="shared" si="12"/>
        <v>1.1236299378352872</v>
      </c>
      <c r="O44" s="13">
        <f t="shared" si="13"/>
        <v>10.607765638688861</v>
      </c>
      <c r="P44" s="13">
        <f t="shared" si="14"/>
        <v>-9.4841357008535727</v>
      </c>
      <c r="Q44" s="14"/>
      <c r="R44" s="15">
        <f t="shared" si="15"/>
        <v>0.13637006216471281</v>
      </c>
      <c r="S44" s="13">
        <f t="shared" si="15"/>
        <v>2.7777656386888605</v>
      </c>
      <c r="T44" s="13">
        <f t="shared" si="15"/>
        <v>2.9141357008535724</v>
      </c>
      <c r="V44" s="13">
        <f t="shared" si="11"/>
        <v>10.823020806723239</v>
      </c>
      <c r="W44" s="13">
        <f t="shared" si="11"/>
        <v>35.475934082871781</v>
      </c>
      <c r="X44" s="13">
        <f t="shared" si="11"/>
        <v>44.35518570553382</v>
      </c>
    </row>
    <row r="45" spans="1:24" x14ac:dyDescent="0.2">
      <c r="A45" s="9">
        <v>34</v>
      </c>
      <c r="B45" s="13">
        <v>29.15</v>
      </c>
      <c r="C45" s="13">
        <v>2.91</v>
      </c>
      <c r="D45" s="13">
        <v>26.24</v>
      </c>
      <c r="E45" s="14"/>
      <c r="F45" s="10" t="s">
        <v>112</v>
      </c>
      <c r="G45" s="20">
        <v>-862.10563023705697</v>
      </c>
      <c r="H45" s="10" t="s">
        <v>113</v>
      </c>
      <c r="I45" s="20">
        <v>-862.06224390435398</v>
      </c>
      <c r="J45" s="10" t="s">
        <v>114</v>
      </c>
      <c r="K45" s="20">
        <v>-862.06889965097605</v>
      </c>
      <c r="L45" s="14"/>
      <c r="M45" s="9">
        <v>34</v>
      </c>
      <c r="N45" s="13">
        <f t="shared" si="12"/>
        <v>27.225340628314914</v>
      </c>
      <c r="O45" s="13">
        <f t="shared" si="13"/>
        <v>4.176544953963969</v>
      </c>
      <c r="P45" s="13">
        <f t="shared" si="14"/>
        <v>23.048795674350945</v>
      </c>
      <c r="Q45" s="14"/>
      <c r="R45" s="15">
        <f t="shared" si="15"/>
        <v>1.9246593716850846</v>
      </c>
      <c r="S45" s="13">
        <f t="shared" si="15"/>
        <v>1.2665449539639688</v>
      </c>
      <c r="T45" s="13">
        <f t="shared" si="15"/>
        <v>3.1912043256490534</v>
      </c>
      <c r="V45" s="13">
        <f t="shared" si="11"/>
        <v>6.6026050486623831</v>
      </c>
      <c r="W45" s="13">
        <f t="shared" si="11"/>
        <v>43.523881579517827</v>
      </c>
      <c r="X45" s="13">
        <f t="shared" si="11"/>
        <v>12.161601850796698</v>
      </c>
    </row>
    <row r="46" spans="1:24" x14ac:dyDescent="0.2">
      <c r="A46" s="9">
        <v>35</v>
      </c>
      <c r="B46" s="13">
        <v>18.309999999999999</v>
      </c>
      <c r="C46" s="13">
        <v>-1.41</v>
      </c>
      <c r="D46" s="13">
        <v>19.72</v>
      </c>
      <c r="E46" s="14"/>
      <c r="F46" s="10" t="s">
        <v>114</v>
      </c>
      <c r="G46" s="20">
        <v>-862.06889965097605</v>
      </c>
      <c r="H46" s="10" t="s">
        <v>115</v>
      </c>
      <c r="I46" s="20">
        <v>-862.04273860769194</v>
      </c>
      <c r="J46" s="10" t="s">
        <v>116</v>
      </c>
      <c r="K46" s="20">
        <v>-821.54384260165</v>
      </c>
      <c r="L46" s="14"/>
      <c r="M46" s="9">
        <v>35</v>
      </c>
      <c r="N46" s="13">
        <f t="shared" si="12"/>
        <v>16.416306016864773</v>
      </c>
      <c r="O46" s="13">
        <f>(I46-K46-K47)*627.50960803</f>
        <v>-5.4243664753526204</v>
      </c>
      <c r="P46" s="13">
        <f>(K46+K47-G46)*627.50960803</f>
        <v>21.840672492208476</v>
      </c>
      <c r="Q46" s="14"/>
      <c r="R46" s="15">
        <f t="shared" si="15"/>
        <v>1.8936939831352255</v>
      </c>
      <c r="S46" s="13">
        <f t="shared" si="15"/>
        <v>4.0143664753526203</v>
      </c>
      <c r="T46" s="13">
        <f t="shared" si="15"/>
        <v>2.1206724922084774</v>
      </c>
      <c r="V46" s="13">
        <f t="shared" si="11"/>
        <v>10.342402966331107</v>
      </c>
      <c r="W46" s="13">
        <f t="shared" si="11"/>
        <v>284.70684222359012</v>
      </c>
      <c r="X46" s="13">
        <f t="shared" si="11"/>
        <v>10.753917303288425</v>
      </c>
    </row>
    <row r="47" spans="1:24" x14ac:dyDescent="0.2">
      <c r="F47" s="12"/>
      <c r="G47" s="18"/>
      <c r="H47" s="12"/>
      <c r="I47" s="12"/>
      <c r="J47" s="10" t="s">
        <v>117</v>
      </c>
      <c r="K47" s="20">
        <v>-40.490251729674</v>
      </c>
      <c r="L47" s="19"/>
      <c r="N47" s="9"/>
      <c r="R47" s="19"/>
    </row>
    <row r="48" spans="1:24" x14ac:dyDescent="0.2">
      <c r="K48" s="20"/>
      <c r="N48" s="9"/>
    </row>
    <row r="49" spans="7:22" ht="19" x14ac:dyDescent="0.25">
      <c r="G49" s="20"/>
      <c r="I49" s="20"/>
      <c r="K49" s="20"/>
      <c r="N49" s="9"/>
      <c r="Q49" s="23" t="s">
        <v>118</v>
      </c>
      <c r="R49" s="13">
        <f>AVERAGE(R7:R46,R7:S46,T7:T46)</f>
        <v>1.8591730531618513</v>
      </c>
      <c r="U49" s="22" t="s">
        <v>124</v>
      </c>
      <c r="V49" s="13">
        <f>AVERAGE(V7:X46)</f>
        <v>25.188887487368742</v>
      </c>
    </row>
    <row r="50" spans="7:22" ht="19" x14ac:dyDescent="0.25">
      <c r="Q50" s="22" t="s">
        <v>119</v>
      </c>
      <c r="R50" s="13">
        <f>MAX(R7:R46,R7:S46,T7:T46)</f>
        <v>8.3284829093220569</v>
      </c>
      <c r="U50" s="22" t="s">
        <v>119</v>
      </c>
      <c r="V50" s="13">
        <f>MAX(V7:X46)</f>
        <v>682.2023116939888</v>
      </c>
    </row>
    <row r="51" spans="7:22" ht="19" x14ac:dyDescent="0.25">
      <c r="Q51" s="22" t="s">
        <v>125</v>
      </c>
      <c r="R51" s="13">
        <f>STDEV(R7:R46,R7:S46,T7:T46)</f>
        <v>1.642685910907338</v>
      </c>
      <c r="U51" s="22" t="s">
        <v>125</v>
      </c>
      <c r="V51" s="13">
        <f>STDEV(V7:X46)</f>
        <v>72.785934298053391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9B6BC-25BD-A941-804E-D9319A61597E}">
  <dimension ref="A1:X51"/>
  <sheetViews>
    <sheetView workbookViewId="0">
      <selection activeCell="D13" sqref="D13"/>
    </sheetView>
  </sheetViews>
  <sheetFormatPr baseColWidth="10" defaultColWidth="10.6640625" defaultRowHeight="16" x14ac:dyDescent="0.2"/>
  <cols>
    <col min="1" max="1" width="14.1640625" customWidth="1"/>
    <col min="2" max="2" width="12.6640625" customWidth="1"/>
    <col min="3" max="3" width="11.6640625" customWidth="1"/>
    <col min="4" max="4" width="16.33203125" customWidth="1"/>
    <col min="5" max="5" width="9.33203125" customWidth="1"/>
    <col min="6" max="6" width="9.83203125" customWidth="1"/>
    <col min="7" max="7" width="25.33203125" customWidth="1"/>
    <col min="8" max="8" width="8.6640625" customWidth="1"/>
    <col min="9" max="9" width="24.5" customWidth="1"/>
    <col min="10" max="10" width="8.6640625" customWidth="1"/>
    <col min="11" max="11" width="27" customWidth="1"/>
    <col min="12" max="12" width="8.83203125" customWidth="1"/>
    <col min="14" max="14" width="15.6640625" customWidth="1"/>
    <col min="15" max="15" width="12.5" customWidth="1"/>
    <col min="16" max="16" width="16" customWidth="1"/>
    <col min="17" max="17" width="10.1640625" customWidth="1"/>
    <col min="18" max="18" width="13.6640625" customWidth="1"/>
    <col min="19" max="19" width="14.33203125" customWidth="1"/>
    <col min="20" max="20" width="15.83203125" customWidth="1"/>
    <col min="22" max="22" width="12.83203125" customWidth="1"/>
    <col min="23" max="23" width="12.5" customWidth="1"/>
    <col min="24" max="24" width="15.5" customWidth="1"/>
  </cols>
  <sheetData>
    <row r="1" spans="1:24" s="2" customFormat="1" ht="26" x14ac:dyDescent="0.3">
      <c r="A1" s="1" t="s">
        <v>0</v>
      </c>
      <c r="C1" s="3" t="s">
        <v>1</v>
      </c>
      <c r="D1" s="3"/>
      <c r="E1" s="3"/>
      <c r="G1" s="3"/>
      <c r="H1" s="4"/>
    </row>
    <row r="2" spans="1:24" s="2" customFormat="1" ht="19" x14ac:dyDescent="0.25">
      <c r="A2" s="3"/>
      <c r="B2" s="3"/>
      <c r="C2" s="3" t="s">
        <v>2</v>
      </c>
      <c r="D2" s="3"/>
      <c r="E2" s="3"/>
      <c r="F2" s="4" t="s">
        <v>3</v>
      </c>
    </row>
    <row r="3" spans="1:24" s="7" customFormat="1" ht="19" x14ac:dyDescent="0.25">
      <c r="A3" s="5" t="s">
        <v>127</v>
      </c>
      <c r="B3" s="5"/>
      <c r="C3" s="5"/>
      <c r="D3" s="5"/>
      <c r="E3" s="6"/>
    </row>
    <row r="4" spans="1:24" s="7" customFormat="1" ht="19" x14ac:dyDescent="0.25">
      <c r="E4" s="6"/>
    </row>
    <row r="5" spans="1:24" s="2" customFormat="1" ht="19" x14ac:dyDescent="0.25">
      <c r="A5" s="7" t="s">
        <v>4</v>
      </c>
      <c r="B5" s="7"/>
      <c r="C5" s="7"/>
      <c r="F5" s="7" t="s">
        <v>120</v>
      </c>
      <c r="G5" s="7"/>
      <c r="H5" s="7"/>
      <c r="N5" s="7" t="s">
        <v>121</v>
      </c>
      <c r="O5" s="7"/>
      <c r="P5" s="7"/>
      <c r="R5" s="8" t="s">
        <v>5</v>
      </c>
      <c r="V5" s="8" t="s">
        <v>123</v>
      </c>
    </row>
    <row r="6" spans="1:24" x14ac:dyDescent="0.2">
      <c r="A6" s="9" t="s">
        <v>6</v>
      </c>
      <c r="B6" s="9" t="s">
        <v>7</v>
      </c>
      <c r="C6" s="3" t="s">
        <v>8</v>
      </c>
      <c r="D6" s="3" t="s">
        <v>9</v>
      </c>
      <c r="F6" s="10" t="s">
        <v>10</v>
      </c>
      <c r="G6" s="11"/>
      <c r="H6" s="10" t="s">
        <v>11</v>
      </c>
      <c r="I6" s="11"/>
      <c r="J6" s="10" t="s">
        <v>12</v>
      </c>
      <c r="K6" s="11"/>
      <c r="M6" s="9" t="s">
        <v>6</v>
      </c>
      <c r="N6" s="9" t="s">
        <v>7</v>
      </c>
      <c r="O6" s="9" t="s">
        <v>8</v>
      </c>
      <c r="P6" s="9" t="s">
        <v>9</v>
      </c>
      <c r="R6" s="10" t="s">
        <v>7</v>
      </c>
      <c r="S6" s="9" t="s">
        <v>8</v>
      </c>
      <c r="T6" s="9" t="s">
        <v>9</v>
      </c>
      <c r="U6" s="12"/>
      <c r="V6" s="10" t="s">
        <v>7</v>
      </c>
      <c r="W6" s="9" t="s">
        <v>8</v>
      </c>
      <c r="X6" s="9" t="s">
        <v>9</v>
      </c>
    </row>
    <row r="7" spans="1:24" x14ac:dyDescent="0.2">
      <c r="A7" s="9">
        <v>1</v>
      </c>
      <c r="B7" s="13">
        <v>26.03</v>
      </c>
      <c r="C7" s="13">
        <v>15.4</v>
      </c>
      <c r="D7" s="13">
        <v>10.63</v>
      </c>
      <c r="E7" s="14"/>
      <c r="F7" s="10" t="s">
        <v>13</v>
      </c>
      <c r="G7" s="20">
        <v>-1860.48061509485</v>
      </c>
      <c r="H7" s="10" t="s">
        <v>14</v>
      </c>
      <c r="I7" s="20">
        <v>-1860.43751554702</v>
      </c>
      <c r="J7" s="10" t="s">
        <v>15</v>
      </c>
      <c r="K7" s="20">
        <v>-1860.4617557465899</v>
      </c>
      <c r="L7" s="14"/>
      <c r="M7" s="9">
        <v>1</v>
      </c>
      <c r="N7" s="13">
        <f>(I7-G7)*627.50960803</f>
        <v>27.04538036508902</v>
      </c>
      <c r="O7" s="13">
        <f t="shared" ref="O7:O13" si="0">(I7-K7)*627.50960803</f>
        <v>15.210958130696417</v>
      </c>
      <c r="P7" s="13">
        <f t="shared" ref="P7:P13" si="1">(K7-G7)*627.50960803</f>
        <v>11.834422234392605</v>
      </c>
      <c r="Q7" s="14"/>
      <c r="R7" s="15">
        <f>ABS(N7-B7)</f>
        <v>1.015380365089019</v>
      </c>
      <c r="S7" s="13">
        <f>ABS(O7-C7)</f>
        <v>0.18904186930358335</v>
      </c>
      <c r="T7" s="13">
        <f t="shared" ref="T7:T16" si="2">ABS(P7-D7)</f>
        <v>1.2044222343926041</v>
      </c>
      <c r="V7" s="13">
        <f>ABS(R7/B7)*100</f>
        <v>3.9008081639993044</v>
      </c>
      <c r="W7" s="13">
        <f t="shared" ref="W7:X16" si="3">ABS(S7/C7)*100</f>
        <v>1.2275446058674244</v>
      </c>
      <c r="X7" s="13">
        <f t="shared" si="3"/>
        <v>11.330406720532494</v>
      </c>
    </row>
    <row r="8" spans="1:24" x14ac:dyDescent="0.2">
      <c r="A8" s="9">
        <v>2</v>
      </c>
      <c r="B8" s="13">
        <v>5.58</v>
      </c>
      <c r="C8" s="13">
        <v>22.11</v>
      </c>
      <c r="D8" s="13">
        <v>-16.53</v>
      </c>
      <c r="E8" s="14"/>
      <c r="F8" s="10" t="s">
        <v>16</v>
      </c>
      <c r="G8" s="20">
        <v>-1690.95791572746</v>
      </c>
      <c r="H8" s="10" t="s">
        <v>17</v>
      </c>
      <c r="I8" s="20">
        <v>-1690.9469062242699</v>
      </c>
      <c r="J8" s="10" t="s">
        <v>18</v>
      </c>
      <c r="K8" s="20">
        <v>-1690.9834567489099</v>
      </c>
      <c r="L8" s="14"/>
      <c r="M8" s="9">
        <v>2</v>
      </c>
      <c r="N8" s="13">
        <f t="shared" ref="N8:N16" si="4">(I8-G8)*627.50960803</f>
        <v>6.9085690313950563</v>
      </c>
      <c r="O8" s="13">
        <f t="shared" si="0"/>
        <v>22.935805390141137</v>
      </c>
      <c r="P8" s="13">
        <f t="shared" si="1"/>
        <v>-16.027236358746084</v>
      </c>
      <c r="Q8" s="14"/>
      <c r="R8" s="15">
        <f t="shared" ref="R8:S16" si="5">ABS(N8-B8)</f>
        <v>1.3285690313950562</v>
      </c>
      <c r="S8" s="13">
        <f t="shared" si="5"/>
        <v>0.82580539014113796</v>
      </c>
      <c r="T8" s="13">
        <f t="shared" si="2"/>
        <v>0.50276364125391737</v>
      </c>
      <c r="V8" s="13">
        <f t="shared" ref="V8:V16" si="6">ABS(R8/B8)*100</f>
        <v>23.809480849373767</v>
      </c>
      <c r="W8" s="13">
        <f t="shared" si="3"/>
        <v>3.7349859346048757</v>
      </c>
      <c r="X8" s="13">
        <f t="shared" si="3"/>
        <v>3.0415223306347086</v>
      </c>
    </row>
    <row r="9" spans="1:24" x14ac:dyDescent="0.2">
      <c r="A9" s="9">
        <v>3</v>
      </c>
      <c r="B9" s="13">
        <v>0.91</v>
      </c>
      <c r="C9" s="13">
        <v>27.21</v>
      </c>
      <c r="D9" s="13">
        <v>-26.3</v>
      </c>
      <c r="E9" s="14"/>
      <c r="F9" s="10" t="s">
        <v>19</v>
      </c>
      <c r="G9" s="20">
        <v>-1270.6779847738101</v>
      </c>
      <c r="H9" s="10" t="s">
        <v>20</v>
      </c>
      <c r="I9" s="20">
        <v>-1270.6760260686499</v>
      </c>
      <c r="J9" s="10" t="s">
        <v>21</v>
      </c>
      <c r="K9" s="20">
        <v>-1270.7263206898599</v>
      </c>
      <c r="L9" s="14"/>
      <c r="M9" s="9">
        <v>3</v>
      </c>
      <c r="N9" s="13">
        <f t="shared" si="4"/>
        <v>1.2291063073093134</v>
      </c>
      <c r="O9" s="13">
        <f t="shared" si="0"/>
        <v>31.560358041513307</v>
      </c>
      <c r="P9" s="13">
        <f t="shared" si="1"/>
        <v>-30.331251734203992</v>
      </c>
      <c r="Q9" s="14"/>
      <c r="R9" s="15">
        <f t="shared" si="5"/>
        <v>0.31910630730931333</v>
      </c>
      <c r="S9" s="13">
        <f t="shared" si="5"/>
        <v>4.3503580415133065</v>
      </c>
      <c r="T9" s="13">
        <f t="shared" si="2"/>
        <v>4.0312517342039911</v>
      </c>
      <c r="V9" s="13">
        <f t="shared" si="6"/>
        <v>35.066627176847618</v>
      </c>
      <c r="W9" s="13">
        <f t="shared" si="3"/>
        <v>15.9880854153374</v>
      </c>
      <c r="X9" s="13">
        <f t="shared" si="3"/>
        <v>15.32795336199236</v>
      </c>
    </row>
    <row r="10" spans="1:24" x14ac:dyDescent="0.2">
      <c r="A10" s="9">
        <v>4</v>
      </c>
      <c r="B10" s="13">
        <v>1.49</v>
      </c>
      <c r="C10" s="13">
        <v>8.85</v>
      </c>
      <c r="D10" s="13">
        <v>-7.37</v>
      </c>
      <c r="E10" s="14"/>
      <c r="F10" s="10" t="s">
        <v>22</v>
      </c>
      <c r="G10" s="20">
        <v>-1232.6092362797301</v>
      </c>
      <c r="H10" s="10" t="s">
        <v>23</v>
      </c>
      <c r="I10" s="20">
        <v>-1232.6079831188099</v>
      </c>
      <c r="J10" s="10" t="s">
        <v>24</v>
      </c>
      <c r="K10" s="20">
        <v>-1232.6283727366499</v>
      </c>
      <c r="L10" s="14"/>
      <c r="M10" s="9">
        <v>4</v>
      </c>
      <c r="N10" s="13">
        <f t="shared" si="4"/>
        <v>0.78637051784213519</v>
      </c>
      <c r="O10" s="13">
        <f t="shared" si="0"/>
        <v>12.794681098666191</v>
      </c>
      <c r="P10" s="13">
        <f t="shared" si="1"/>
        <v>-12.008310580824055</v>
      </c>
      <c r="Q10" s="14"/>
      <c r="R10" s="15">
        <f t="shared" si="5"/>
        <v>0.70362948215786481</v>
      </c>
      <c r="S10" s="13">
        <f t="shared" si="5"/>
        <v>3.9446810986661909</v>
      </c>
      <c r="T10" s="13">
        <f t="shared" si="2"/>
        <v>4.6383105808240552</v>
      </c>
      <c r="V10" s="13">
        <f t="shared" si="6"/>
        <v>47.223455178380185</v>
      </c>
      <c r="W10" s="13">
        <f t="shared" si="3"/>
        <v>44.572667781538883</v>
      </c>
      <c r="X10" s="13">
        <f t="shared" si="3"/>
        <v>62.935014665183921</v>
      </c>
    </row>
    <row r="11" spans="1:24" x14ac:dyDescent="0.2">
      <c r="A11" s="9">
        <v>5</v>
      </c>
      <c r="B11" s="13">
        <v>4.47</v>
      </c>
      <c r="C11" s="13">
        <v>22.77</v>
      </c>
      <c r="D11" s="13">
        <v>-18.29</v>
      </c>
      <c r="E11" s="14"/>
      <c r="F11" s="10" t="s">
        <v>25</v>
      </c>
      <c r="G11" s="20">
        <v>-2746.3753994476001</v>
      </c>
      <c r="H11" s="10" t="s">
        <v>26</v>
      </c>
      <c r="I11" s="20">
        <v>-2746.36816735602</v>
      </c>
      <c r="J11" s="10" t="s">
        <v>27</v>
      </c>
      <c r="K11" s="20">
        <v>-2746.40327313936</v>
      </c>
      <c r="L11" s="14"/>
      <c r="M11" s="9">
        <v>5</v>
      </c>
      <c r="N11" s="13">
        <f t="shared" si="4"/>
        <v>4.5382069526879549</v>
      </c>
      <c r="O11" s="13">
        <f t="shared" si="0"/>
        <v>22.029216343260952</v>
      </c>
      <c r="P11" s="13">
        <f t="shared" si="1"/>
        <v>-17.491009390572998</v>
      </c>
      <c r="Q11" s="14"/>
      <c r="R11" s="15">
        <f t="shared" si="5"/>
        <v>6.820695268795518E-2</v>
      </c>
      <c r="S11" s="13">
        <f t="shared" si="5"/>
        <v>0.74078365673904756</v>
      </c>
      <c r="T11" s="13">
        <f t="shared" si="2"/>
        <v>0.79899060942700117</v>
      </c>
      <c r="V11" s="13">
        <f t="shared" si="6"/>
        <v>1.5258826104687961</v>
      </c>
      <c r="W11" s="13">
        <f t="shared" si="3"/>
        <v>3.2533318258192687</v>
      </c>
      <c r="X11" s="13">
        <f t="shared" si="3"/>
        <v>4.3684560384199083</v>
      </c>
    </row>
    <row r="12" spans="1:24" x14ac:dyDescent="0.2">
      <c r="A12" s="9">
        <v>6</v>
      </c>
      <c r="B12" s="13">
        <v>15.77</v>
      </c>
      <c r="C12" s="13">
        <v>14.25</v>
      </c>
      <c r="D12" s="13">
        <v>1.52</v>
      </c>
      <c r="E12" s="14"/>
      <c r="F12" s="10" t="s">
        <v>28</v>
      </c>
      <c r="G12" s="20">
        <v>-2598.6986758524899</v>
      </c>
      <c r="H12" s="10" t="s">
        <v>29</v>
      </c>
      <c r="I12" s="20">
        <v>-2598.6751775904499</v>
      </c>
      <c r="J12" s="10" t="s">
        <v>30</v>
      </c>
      <c r="K12" s="20">
        <v>-2598.6948983976999</v>
      </c>
      <c r="L12" s="14"/>
      <c r="M12" s="9">
        <v>6</v>
      </c>
      <c r="N12" s="13">
        <f t="shared" si="4"/>
        <v>14.74538520210241</v>
      </c>
      <c r="O12" s="13">
        <f t="shared" si="0"/>
        <v>12.374996027480261</v>
      </c>
      <c r="P12" s="13">
        <f t="shared" si="1"/>
        <v>2.370389174622149</v>
      </c>
      <c r="Q12" s="14"/>
      <c r="R12" s="15">
        <f t="shared" si="5"/>
        <v>1.0246147978975895</v>
      </c>
      <c r="S12" s="13">
        <f t="shared" si="5"/>
        <v>1.8750039725197389</v>
      </c>
      <c r="T12" s="13">
        <f t="shared" si="2"/>
        <v>0.85038917462214902</v>
      </c>
      <c r="V12" s="13">
        <f t="shared" si="6"/>
        <v>6.4972403164083037</v>
      </c>
      <c r="W12" s="13">
        <f t="shared" si="3"/>
        <v>13.157922614173605</v>
      </c>
      <c r="X12" s="13">
        <f t="shared" si="3"/>
        <v>55.946656225141375</v>
      </c>
    </row>
    <row r="13" spans="1:24" x14ac:dyDescent="0.2">
      <c r="A13" s="9">
        <v>7</v>
      </c>
      <c r="B13" s="13">
        <v>27.94</v>
      </c>
      <c r="C13" s="13">
        <v>18.47</v>
      </c>
      <c r="D13" s="13">
        <v>9.4700000000000006</v>
      </c>
      <c r="E13" s="14"/>
      <c r="F13" s="10" t="s">
        <v>30</v>
      </c>
      <c r="G13" s="20">
        <v>-2598.6948983976999</v>
      </c>
      <c r="H13" s="10" t="s">
        <v>31</v>
      </c>
      <c r="I13" s="20">
        <v>-2598.64861250187</v>
      </c>
      <c r="J13" s="10" t="s">
        <v>32</v>
      </c>
      <c r="K13" s="20">
        <v>-2598.6784225736801</v>
      </c>
      <c r="L13" s="14"/>
      <c r="M13" s="9">
        <v>7</v>
      </c>
      <c r="N13" s="13">
        <f t="shared" si="4"/>
        <v>29.044844349535836</v>
      </c>
      <c r="O13" s="13">
        <f t="shared" si="0"/>
        <v>18.706106476877746</v>
      </c>
      <c r="P13" s="13">
        <f t="shared" si="1"/>
        <v>10.33873787265809</v>
      </c>
      <c r="Q13" s="14"/>
      <c r="R13" s="15">
        <f t="shared" si="5"/>
        <v>1.1048443495358349</v>
      </c>
      <c r="S13" s="13">
        <f t="shared" si="5"/>
        <v>0.23610647687774744</v>
      </c>
      <c r="T13" s="13">
        <f t="shared" si="2"/>
        <v>0.86873787265808922</v>
      </c>
      <c r="V13" s="13">
        <f t="shared" si="6"/>
        <v>3.9543462760767172</v>
      </c>
      <c r="W13" s="13">
        <f t="shared" si="3"/>
        <v>1.2783241845032347</v>
      </c>
      <c r="X13" s="13">
        <f t="shared" si="3"/>
        <v>9.1735783807612368</v>
      </c>
    </row>
    <row r="14" spans="1:24" x14ac:dyDescent="0.2">
      <c r="A14" s="9">
        <v>8</v>
      </c>
      <c r="B14" s="13">
        <v>37.28</v>
      </c>
      <c r="C14" s="13">
        <v>35.82</v>
      </c>
      <c r="D14" s="13">
        <v>1.46</v>
      </c>
      <c r="E14" s="14"/>
      <c r="F14" s="10" t="s">
        <v>33</v>
      </c>
      <c r="G14" s="20">
        <v>-2626.8042958190199</v>
      </c>
      <c r="H14" s="10" t="s">
        <v>34</v>
      </c>
      <c r="I14" s="20">
        <v>-2626.75084943501</v>
      </c>
      <c r="J14" s="10" t="s">
        <v>35</v>
      </c>
      <c r="K14" s="20">
        <v>-2626.7984544165101</v>
      </c>
      <c r="L14" s="14"/>
      <c r="M14" s="9">
        <v>8</v>
      </c>
      <c r="N14" s="13">
        <v>33.465952054361047</v>
      </c>
      <c r="O14" s="13">
        <v>30.095766988080303</v>
      </c>
      <c r="P14" s="13">
        <v>3.3701850662807464</v>
      </c>
      <c r="Q14" s="14"/>
      <c r="R14" s="15">
        <v>3.8140479456389542</v>
      </c>
      <c r="S14" s="13">
        <v>5.7242330119196971</v>
      </c>
      <c r="T14" s="13">
        <v>1.9101850662807465</v>
      </c>
      <c r="V14" s="13">
        <v>10.230815304825521</v>
      </c>
      <c r="W14" s="13">
        <v>15.980550005359289</v>
      </c>
      <c r="X14" s="13">
        <v>130.83459358087305</v>
      </c>
    </row>
    <row r="15" spans="1:24" x14ac:dyDescent="0.2">
      <c r="A15" s="9">
        <v>9</v>
      </c>
      <c r="B15" s="13">
        <v>33</v>
      </c>
      <c r="C15" s="13">
        <v>4.93</v>
      </c>
      <c r="D15" s="13">
        <v>28.07</v>
      </c>
      <c r="E15" s="14"/>
      <c r="F15" s="10" t="s">
        <v>35</v>
      </c>
      <c r="G15" s="20">
        <v>-2626.7984544165101</v>
      </c>
      <c r="H15" s="10" t="s">
        <v>36</v>
      </c>
      <c r="I15" s="20">
        <v>-2626.7453896432498</v>
      </c>
      <c r="J15" s="10" t="s">
        <v>37</v>
      </c>
      <c r="K15" s="20">
        <v>-2626.7503383394101</v>
      </c>
      <c r="L15" s="14"/>
      <c r="M15" s="9">
        <v>9</v>
      </c>
      <c r="N15" s="13">
        <v>33.315682385029064</v>
      </c>
      <c r="O15" s="13">
        <v>3.0043050973063949</v>
      </c>
      <c r="P15" s="13">
        <v>30.311377287722671</v>
      </c>
      <c r="Q15" s="14"/>
      <c r="R15" s="15">
        <v>0.31568238502906354</v>
      </c>
      <c r="S15" s="13">
        <v>1.9256949026936048</v>
      </c>
      <c r="T15" s="13">
        <v>2.2413772877226705</v>
      </c>
      <c r="V15" s="13">
        <v>0.95661328796685929</v>
      </c>
      <c r="W15" s="13">
        <v>39.060748533338838</v>
      </c>
      <c r="X15" s="13">
        <v>7.9849564934900972</v>
      </c>
    </row>
    <row r="16" spans="1:24" x14ac:dyDescent="0.2">
      <c r="A16" s="9">
        <v>10</v>
      </c>
      <c r="B16" s="13">
        <v>-5.28</v>
      </c>
      <c r="C16" s="13">
        <v>7.67</v>
      </c>
      <c r="D16" s="13">
        <v>-12.95</v>
      </c>
      <c r="E16" s="14"/>
      <c r="F16" s="10" t="s">
        <v>38</v>
      </c>
      <c r="G16" s="20">
        <v>-1143.9915825467101</v>
      </c>
      <c r="H16" s="10" t="s">
        <v>39</v>
      </c>
      <c r="I16" s="20">
        <v>-1144.00046383629</v>
      </c>
      <c r="J16" s="10" t="s">
        <v>40</v>
      </c>
      <c r="K16" s="20">
        <v>-1030.67615897307</v>
      </c>
      <c r="L16" s="14"/>
      <c r="M16" s="9">
        <v>10</v>
      </c>
      <c r="N16" s="13">
        <f t="shared" si="4"/>
        <v>-5.5730945430863255</v>
      </c>
      <c r="O16" s="13">
        <f>(I16-K16-K17)*627.50960803</f>
        <v>7.234361483303883</v>
      </c>
      <c r="P16" s="13">
        <f>(K16+K17-G16)*627.50960803</f>
        <v>-12.807456026461548</v>
      </c>
      <c r="Q16" s="14"/>
      <c r="R16" s="15">
        <f t="shared" si="5"/>
        <v>0.29309454308632521</v>
      </c>
      <c r="S16" s="13">
        <f t="shared" si="5"/>
        <v>0.43563851669611697</v>
      </c>
      <c r="T16" s="13">
        <f t="shared" si="2"/>
        <v>0.1425439735384515</v>
      </c>
      <c r="V16" s="13">
        <f t="shared" si="6"/>
        <v>5.551033012998583</v>
      </c>
      <c r="W16" s="13">
        <f t="shared" si="3"/>
        <v>5.6797720560119549</v>
      </c>
      <c r="X16" s="13">
        <f t="shared" si="3"/>
        <v>1.1007256643895869</v>
      </c>
    </row>
    <row r="17" spans="1:24" x14ac:dyDescent="0.2">
      <c r="A17" s="9"/>
      <c r="B17" s="13"/>
      <c r="C17" s="13"/>
      <c r="D17" s="13"/>
      <c r="E17" s="14"/>
      <c r="F17" s="10"/>
      <c r="G17" s="16"/>
      <c r="H17" s="10"/>
      <c r="I17" s="16"/>
      <c r="J17" s="10" t="s">
        <v>41</v>
      </c>
      <c r="K17" s="20">
        <v>-113.335833549619</v>
      </c>
      <c r="L17" s="14"/>
      <c r="M17" s="9"/>
      <c r="N17" s="13"/>
      <c r="O17" s="13"/>
      <c r="P17" s="13"/>
      <c r="Q17" s="14"/>
      <c r="R17" s="15"/>
      <c r="S17" s="13"/>
      <c r="T17" s="13"/>
      <c r="V17" s="13"/>
      <c r="W17" s="13"/>
      <c r="X17" s="13"/>
    </row>
    <row r="18" spans="1:24" x14ac:dyDescent="0.2">
      <c r="A18" s="9">
        <v>11</v>
      </c>
      <c r="B18" s="13">
        <v>34.799999999999997</v>
      </c>
      <c r="C18" s="13">
        <v>89.6</v>
      </c>
      <c r="D18" s="13">
        <v>-54.8</v>
      </c>
      <c r="E18" s="14"/>
      <c r="F18" s="10" t="s">
        <v>42</v>
      </c>
      <c r="G18" s="20">
        <v>-1249.5720163804999</v>
      </c>
      <c r="H18" s="10" t="s">
        <v>43</v>
      </c>
      <c r="I18" s="20">
        <v>-1249.5162153629301</v>
      </c>
      <c r="J18" s="10" t="s">
        <v>44</v>
      </c>
      <c r="K18" s="20">
        <v>-1249.6613422856001</v>
      </c>
      <c r="L18" s="14"/>
      <c r="M18" s="9">
        <v>11</v>
      </c>
      <c r="N18" s="13">
        <f t="shared" ref="N18:N24" si="7">(I18-G18)*627.50960803</f>
        <v>35.015674662912907</v>
      </c>
      <c r="O18" s="13">
        <f t="shared" ref="O18:O23" si="8">(I18-K18)*627.50960803</f>
        <v>91.068538359244187</v>
      </c>
      <c r="P18" s="13">
        <f t="shared" ref="P18:P23" si="9">(K18-G18)*627.50960803</f>
        <v>-56.052863696331272</v>
      </c>
      <c r="Q18" s="14"/>
      <c r="R18" s="15">
        <f t="shared" ref="R18:T24" si="10">ABS(N18-B18)</f>
        <v>0.21567466291291026</v>
      </c>
      <c r="S18" s="13">
        <f t="shared" si="10"/>
        <v>1.4685383592441923</v>
      </c>
      <c r="T18" s="13">
        <f t="shared" si="10"/>
        <v>1.2528636963312749</v>
      </c>
      <c r="V18" s="13">
        <f t="shared" ref="V18:X46" si="11">ABS(R18/B18)*100</f>
        <v>0.61975477848537441</v>
      </c>
      <c r="W18" s="13">
        <f t="shared" si="11"/>
        <v>1.6389937045136076</v>
      </c>
      <c r="X18" s="13">
        <f t="shared" si="11"/>
        <v>2.2862476210424725</v>
      </c>
    </row>
    <row r="19" spans="1:24" x14ac:dyDescent="0.2">
      <c r="A19" s="9">
        <v>12</v>
      </c>
      <c r="B19" s="13">
        <v>-0.63</v>
      </c>
      <c r="C19" s="13">
        <v>31.02</v>
      </c>
      <c r="D19" s="13">
        <v>-31.65</v>
      </c>
      <c r="E19" s="14"/>
      <c r="F19" s="10" t="s">
        <v>45</v>
      </c>
      <c r="G19" s="20">
        <v>-1799.96438414468</v>
      </c>
      <c r="H19" s="10" t="s">
        <v>46</v>
      </c>
      <c r="I19" s="20">
        <v>-1799.9580139320899</v>
      </c>
      <c r="J19" s="10" t="s">
        <v>47</v>
      </c>
      <c r="K19" s="20">
        <v>-1800.01006701918</v>
      </c>
      <c r="L19" s="14"/>
      <c r="M19" s="9">
        <v>12</v>
      </c>
      <c r="N19" s="13">
        <f t="shared" si="7"/>
        <v>3.9973696054985322</v>
      </c>
      <c r="O19" s="13">
        <f t="shared" si="8"/>
        <v>32.663812276687644</v>
      </c>
      <c r="P19" s="13">
        <f t="shared" si="9"/>
        <v>-28.666442671189113</v>
      </c>
      <c r="Q19" s="14"/>
      <c r="R19" s="15">
        <f t="shared" si="10"/>
        <v>4.627369605498532</v>
      </c>
      <c r="S19" s="13">
        <f t="shared" si="10"/>
        <v>1.643812276687644</v>
      </c>
      <c r="T19" s="13">
        <f t="shared" si="10"/>
        <v>2.9835573288108854</v>
      </c>
      <c r="V19" s="13">
        <f t="shared" si="11"/>
        <v>734.50311198389397</v>
      </c>
      <c r="W19" s="13">
        <f t="shared" si="11"/>
        <v>5.2992014077615863</v>
      </c>
      <c r="X19" s="13">
        <f t="shared" si="11"/>
        <v>9.4267214180438721</v>
      </c>
    </row>
    <row r="20" spans="1:24" x14ac:dyDescent="0.2">
      <c r="A20" s="9">
        <v>13</v>
      </c>
      <c r="B20" s="13">
        <v>22.41</v>
      </c>
      <c r="C20" s="13">
        <v>49.69</v>
      </c>
      <c r="D20" s="13">
        <v>-27.28</v>
      </c>
      <c r="E20" s="14"/>
      <c r="F20" s="10" t="s">
        <v>48</v>
      </c>
      <c r="G20" s="20">
        <v>-1683.6173342125901</v>
      </c>
      <c r="H20" s="10" t="s">
        <v>49</v>
      </c>
      <c r="I20" s="20">
        <v>-1683.5777832511301</v>
      </c>
      <c r="J20" s="10" t="s">
        <v>50</v>
      </c>
      <c r="K20" s="20">
        <v>-1683.6594846038199</v>
      </c>
      <c r="L20" s="14"/>
      <c r="M20" s="9">
        <v>13</v>
      </c>
      <c r="N20" s="13">
        <f t="shared" si="7"/>
        <v>24.818608322979692</v>
      </c>
      <c r="O20" s="13">
        <f t="shared" si="8"/>
        <v>51.268383801918255</v>
      </c>
      <c r="P20" s="13">
        <f t="shared" si="9"/>
        <v>-26.449775478938566</v>
      </c>
      <c r="Q20" s="14"/>
      <c r="R20" s="15">
        <f t="shared" si="10"/>
        <v>2.408608322979692</v>
      </c>
      <c r="S20" s="13">
        <f t="shared" si="10"/>
        <v>1.5783838019182568</v>
      </c>
      <c r="T20" s="13">
        <f t="shared" si="10"/>
        <v>0.83022452106143518</v>
      </c>
      <c r="V20" s="13">
        <f t="shared" si="11"/>
        <v>10.747917550110182</v>
      </c>
      <c r="W20" s="13">
        <f t="shared" si="11"/>
        <v>3.1764616661667473</v>
      </c>
      <c r="X20" s="13">
        <f t="shared" si="11"/>
        <v>3.0433450185536479</v>
      </c>
    </row>
    <row r="21" spans="1:24" x14ac:dyDescent="0.2">
      <c r="A21" s="9">
        <v>14</v>
      </c>
      <c r="B21" s="13">
        <v>10.33</v>
      </c>
      <c r="C21" s="13">
        <v>14.46</v>
      </c>
      <c r="D21" s="13">
        <v>-4.13</v>
      </c>
      <c r="E21" s="14"/>
      <c r="F21" s="10" t="s">
        <v>51</v>
      </c>
      <c r="G21" s="20">
        <v>-1165.4179599443301</v>
      </c>
      <c r="H21" s="10" t="s">
        <v>52</v>
      </c>
      <c r="I21" s="20">
        <v>-1165.4057690138</v>
      </c>
      <c r="J21" s="10" t="s">
        <v>53</v>
      </c>
      <c r="K21" s="20">
        <v>-1165.4264071156499</v>
      </c>
      <c r="L21" s="14"/>
      <c r="M21" s="9">
        <v>14</v>
      </c>
      <c r="N21" s="13">
        <f t="shared" si="7"/>
        <v>7.6499260384615075</v>
      </c>
      <c r="O21" s="13">
        <f t="shared" si="8"/>
        <v>12.950607202347966</v>
      </c>
      <c r="P21" s="13">
        <f t="shared" si="9"/>
        <v>-5.3006811638864582</v>
      </c>
      <c r="Q21" s="14"/>
      <c r="R21" s="15">
        <f t="shared" si="10"/>
        <v>2.6800739615384925</v>
      </c>
      <c r="S21" s="13">
        <f t="shared" si="10"/>
        <v>1.5093927976520352</v>
      </c>
      <c r="T21" s="13">
        <f t="shared" si="10"/>
        <v>1.1706811638864583</v>
      </c>
      <c r="V21" s="13">
        <f t="shared" si="11"/>
        <v>25.944568843547845</v>
      </c>
      <c r="W21" s="13">
        <f t="shared" si="11"/>
        <v>10.438401090263035</v>
      </c>
      <c r="X21" s="13">
        <f t="shared" si="11"/>
        <v>28.345790893134581</v>
      </c>
    </row>
    <row r="22" spans="1:24" x14ac:dyDescent="0.2">
      <c r="A22" s="9">
        <v>15</v>
      </c>
      <c r="B22" s="13">
        <v>20.27</v>
      </c>
      <c r="C22" s="13">
        <v>77.23</v>
      </c>
      <c r="D22" s="13">
        <v>-56.96</v>
      </c>
      <c r="E22" s="14"/>
      <c r="F22" s="10" t="s">
        <v>54</v>
      </c>
      <c r="G22" s="20">
        <v>-989.84900359076198</v>
      </c>
      <c r="H22" s="10" t="s">
        <v>55</v>
      </c>
      <c r="I22" s="20">
        <v>-989.81611322382003</v>
      </c>
      <c r="J22" s="10" t="s">
        <v>56</v>
      </c>
      <c r="K22" s="20">
        <v>-989.94510915806097</v>
      </c>
      <c r="L22" s="14"/>
      <c r="M22" s="9">
        <v>15</v>
      </c>
      <c r="N22" s="13">
        <f t="shared" si="7"/>
        <v>20.63902126770969</v>
      </c>
      <c r="O22" s="13">
        <f t="shared" si="8"/>
        <v>80.946188133000589</v>
      </c>
      <c r="P22" s="13">
        <f t="shared" si="9"/>
        <v>-60.307166865290903</v>
      </c>
      <c r="Q22" s="14"/>
      <c r="R22" s="15">
        <f t="shared" si="10"/>
        <v>0.3690212677096909</v>
      </c>
      <c r="S22" s="13">
        <f t="shared" si="10"/>
        <v>3.7161881330005855</v>
      </c>
      <c r="T22" s="13">
        <f t="shared" si="10"/>
        <v>3.3471668652909017</v>
      </c>
      <c r="V22" s="13">
        <f t="shared" si="11"/>
        <v>1.8205291944237343</v>
      </c>
      <c r="W22" s="13">
        <f t="shared" si="11"/>
        <v>4.8118453101134087</v>
      </c>
      <c r="X22" s="13">
        <f t="shared" si="11"/>
        <v>5.8763463224910497</v>
      </c>
    </row>
    <row r="23" spans="1:24" x14ac:dyDescent="0.2">
      <c r="A23" s="9">
        <v>16</v>
      </c>
      <c r="B23" s="13">
        <v>34.22</v>
      </c>
      <c r="C23" s="13">
        <v>55.4</v>
      </c>
      <c r="D23" s="13">
        <v>-21.18</v>
      </c>
      <c r="E23" s="14"/>
      <c r="F23" s="17" t="s">
        <v>57</v>
      </c>
      <c r="G23" s="20">
        <v>-514.45884418722699</v>
      </c>
      <c r="H23" s="10" t="s">
        <v>58</v>
      </c>
      <c r="I23" s="20">
        <v>-514.40698730736699</v>
      </c>
      <c r="J23" s="10" t="s">
        <v>59</v>
      </c>
      <c r="K23" s="20">
        <v>-514.50095526984501</v>
      </c>
      <c r="L23" s="14"/>
      <c r="M23" s="9">
        <v>16</v>
      </c>
      <c r="N23" s="13">
        <f t="shared" si="7"/>
        <v>32.540690354605651</v>
      </c>
      <c r="O23" s="13">
        <f t="shared" si="8"/>
        <v>58.965799301959017</v>
      </c>
      <c r="P23" s="13">
        <f t="shared" si="9"/>
        <v>-26.425108947353365</v>
      </c>
      <c r="Q23" s="14"/>
      <c r="R23" s="15">
        <f t="shared" si="10"/>
        <v>1.6793096453943477</v>
      </c>
      <c r="S23" s="13">
        <f t="shared" si="10"/>
        <v>3.565799301959018</v>
      </c>
      <c r="T23" s="13">
        <f t="shared" si="10"/>
        <v>5.2451089473533656</v>
      </c>
      <c r="V23" s="13">
        <f t="shared" si="11"/>
        <v>4.9073923009770537</v>
      </c>
      <c r="W23" s="13">
        <f t="shared" si="11"/>
        <v>6.4364608338610436</v>
      </c>
      <c r="X23" s="13">
        <f t="shared" si="11"/>
        <v>24.764442622064994</v>
      </c>
    </row>
    <row r="24" spans="1:24" x14ac:dyDescent="0.2">
      <c r="A24" s="9">
        <v>17</v>
      </c>
      <c r="B24" s="13">
        <v>21.48</v>
      </c>
      <c r="C24" s="13">
        <v>35.47</v>
      </c>
      <c r="D24" s="13">
        <v>-13.99</v>
      </c>
      <c r="E24" s="14"/>
      <c r="F24" s="10" t="s">
        <v>60</v>
      </c>
      <c r="G24" s="20">
        <v>-4993.6815598679996</v>
      </c>
      <c r="H24" s="10" t="s">
        <v>61</v>
      </c>
      <c r="I24" s="20">
        <v>-4993.6422648537</v>
      </c>
      <c r="J24" s="10" t="s">
        <v>62</v>
      </c>
      <c r="K24" s="20">
        <v>-4415.0114200703802</v>
      </c>
      <c r="L24" s="14"/>
      <c r="M24" s="9">
        <v>17</v>
      </c>
      <c r="N24" s="13">
        <f t="shared" si="7"/>
        <v>24.657999020655613</v>
      </c>
      <c r="O24" s="13">
        <f>(I24-K24-K25)*627.50960803</f>
        <v>31.616593684957717</v>
      </c>
      <c r="P24" s="13">
        <f>(K24+K25-G24)*627.50960803</f>
        <v>-6.9585946643734449</v>
      </c>
      <c r="Q24" s="14"/>
      <c r="R24" s="15">
        <f t="shared" si="10"/>
        <v>3.1779990206556121</v>
      </c>
      <c r="S24" s="13">
        <f t="shared" si="10"/>
        <v>3.8534063150422817</v>
      </c>
      <c r="T24" s="13">
        <f t="shared" si="10"/>
        <v>7.0314053356265553</v>
      </c>
      <c r="V24" s="13">
        <f t="shared" si="11"/>
        <v>14.795153727446984</v>
      </c>
      <c r="W24" s="13">
        <f t="shared" si="11"/>
        <v>10.863846391435809</v>
      </c>
      <c r="X24" s="13">
        <f t="shared" si="11"/>
        <v>50.260223985893894</v>
      </c>
    </row>
    <row r="25" spans="1:24" x14ac:dyDescent="0.2">
      <c r="A25" s="9"/>
      <c r="B25" s="13"/>
      <c r="C25" s="13"/>
      <c r="D25" s="13"/>
      <c r="E25" s="14"/>
      <c r="F25" s="10"/>
      <c r="G25" s="16"/>
      <c r="H25" s="10"/>
      <c r="I25" s="16"/>
      <c r="J25" s="10" t="s">
        <v>63</v>
      </c>
      <c r="K25" s="20">
        <v>-578.68122902171297</v>
      </c>
      <c r="L25" s="14"/>
      <c r="M25" s="9"/>
      <c r="N25" s="13"/>
      <c r="O25" s="13"/>
      <c r="P25" s="13"/>
      <c r="Q25" s="14"/>
      <c r="R25" s="15"/>
      <c r="S25" s="13"/>
      <c r="T25" s="13"/>
      <c r="V25" s="13"/>
      <c r="W25" s="13"/>
      <c r="X25" s="13"/>
    </row>
    <row r="26" spans="1:24" x14ac:dyDescent="0.2">
      <c r="A26" s="9">
        <v>18</v>
      </c>
      <c r="B26" s="13">
        <v>25.34</v>
      </c>
      <c r="C26" s="13">
        <v>36.049999999999997</v>
      </c>
      <c r="D26" s="13">
        <v>-10.72</v>
      </c>
      <c r="E26" s="14"/>
      <c r="F26" s="10" t="s">
        <v>64</v>
      </c>
      <c r="G26" s="20">
        <v>-2717.3683430666501</v>
      </c>
      <c r="H26" s="10" t="s">
        <v>65</v>
      </c>
      <c r="I26" s="20">
        <v>-2717.3201824881999</v>
      </c>
      <c r="J26" s="10" t="s">
        <v>66</v>
      </c>
      <c r="K26" s="20">
        <v>-2138.6919824653801</v>
      </c>
      <c r="L26" s="14"/>
      <c r="M26" s="9">
        <v>18</v>
      </c>
      <c r="N26" s="13">
        <f>(I26-G26)*627.50960803</f>
        <v>30.221225705832634</v>
      </c>
      <c r="O26" s="13">
        <f>(I26-K26-K27)*627.50960803</f>
        <v>33.276206309684369</v>
      </c>
      <c r="P26" s="13">
        <f>(K26+K27-G26)*627.50960803</f>
        <v>-3.0549806039230782</v>
      </c>
      <c r="Q26" s="14"/>
      <c r="R26" s="15">
        <f>ABS(N26-B26)</f>
        <v>4.8812257058326338</v>
      </c>
      <c r="S26" s="13">
        <f>ABS(O26-C26)</f>
        <v>2.7737936903156282</v>
      </c>
      <c r="T26" s="13">
        <f>ABS(P26-D26)</f>
        <v>7.6650193960769224</v>
      </c>
      <c r="V26" s="13">
        <f t="shared" si="11"/>
        <v>19.262927015914102</v>
      </c>
      <c r="W26" s="13">
        <f t="shared" si="11"/>
        <v>7.6942959509448778</v>
      </c>
      <c r="X26" s="13">
        <f t="shared" si="11"/>
        <v>71.502046605195176</v>
      </c>
    </row>
    <row r="27" spans="1:24" x14ac:dyDescent="0.2">
      <c r="A27" s="9"/>
      <c r="B27" s="13"/>
      <c r="C27" s="13"/>
      <c r="D27" s="13"/>
      <c r="E27" s="14"/>
      <c r="F27" s="10"/>
      <c r="G27" s="16"/>
      <c r="H27" s="10"/>
      <c r="I27" s="16"/>
      <c r="J27" s="10" t="s">
        <v>63</v>
      </c>
      <c r="K27" s="20">
        <v>-578.68122902171297</v>
      </c>
      <c r="L27" s="14"/>
      <c r="M27" s="9"/>
      <c r="N27" s="13"/>
      <c r="O27" s="13"/>
      <c r="P27" s="13"/>
      <c r="Q27" s="14"/>
      <c r="R27" s="15"/>
      <c r="S27" s="13"/>
      <c r="T27" s="13"/>
      <c r="V27" s="13"/>
      <c r="W27" s="13"/>
      <c r="X27" s="13"/>
    </row>
    <row r="28" spans="1:24" x14ac:dyDescent="0.2">
      <c r="A28" s="9">
        <v>19</v>
      </c>
      <c r="B28" s="13">
        <v>12.27</v>
      </c>
      <c r="C28" s="13">
        <v>35.81</v>
      </c>
      <c r="D28" s="13">
        <v>-23.54</v>
      </c>
      <c r="E28" s="14"/>
      <c r="F28" s="10" t="s">
        <v>67</v>
      </c>
      <c r="G28" s="20">
        <v>-4992.4278767437299</v>
      </c>
      <c r="H28" s="10" t="s">
        <v>68</v>
      </c>
      <c r="I28" s="20">
        <v>-4992.40729060785</v>
      </c>
      <c r="J28" s="10" t="s">
        <v>69</v>
      </c>
      <c r="K28" s="20">
        <v>-4413.7770546212996</v>
      </c>
      <c r="L28" s="14"/>
      <c r="M28" s="9">
        <v>19</v>
      </c>
      <c r="N28" s="13">
        <f>(I28-G28)*627.50960803</f>
        <v>12.917998056890163</v>
      </c>
      <c r="O28" s="13">
        <f>(I28-K28-K29)*627.50960803</f>
        <v>31.998619507146483</v>
      </c>
      <c r="P28" s="13">
        <f>(K28+K29-G28)*627.50960803</f>
        <v>-19.080621450327659</v>
      </c>
      <c r="Q28" s="14"/>
      <c r="R28" s="15">
        <f>ABS(N28-B28)</f>
        <v>0.6479980568901631</v>
      </c>
      <c r="S28" s="13">
        <f>ABS(O28-C28)</f>
        <v>3.8113804928535195</v>
      </c>
      <c r="T28" s="13">
        <f>ABS(P28-D28)</f>
        <v>4.4593785496723406</v>
      </c>
      <c r="V28" s="13">
        <f t="shared" si="11"/>
        <v>5.2811577578660405</v>
      </c>
      <c r="W28" s="13">
        <f t="shared" si="11"/>
        <v>10.6433412255055</v>
      </c>
      <c r="X28" s="13">
        <f t="shared" si="11"/>
        <v>18.943834110757606</v>
      </c>
    </row>
    <row r="29" spans="1:24" x14ac:dyDescent="0.2">
      <c r="A29" s="9"/>
      <c r="B29" s="13"/>
      <c r="C29" s="13"/>
      <c r="D29" s="13"/>
      <c r="E29" s="14"/>
      <c r="F29" s="10"/>
      <c r="G29" s="16"/>
      <c r="H29" s="10"/>
      <c r="I29" s="16"/>
      <c r="J29" s="10" t="s">
        <v>63</v>
      </c>
      <c r="K29" s="20">
        <v>-578.68122902171297</v>
      </c>
      <c r="L29" s="14"/>
      <c r="M29" s="9"/>
      <c r="N29" s="13"/>
      <c r="O29" s="13"/>
      <c r="P29" s="13"/>
      <c r="Q29" s="14"/>
      <c r="R29" s="15"/>
      <c r="S29" s="13"/>
      <c r="T29" s="13"/>
      <c r="V29" s="13"/>
      <c r="W29" s="13"/>
      <c r="X29" s="13"/>
    </row>
    <row r="30" spans="1:24" x14ac:dyDescent="0.2">
      <c r="A30" s="9">
        <v>20</v>
      </c>
      <c r="B30" s="13">
        <v>13.36</v>
      </c>
      <c r="C30" s="13">
        <v>37.72</v>
      </c>
      <c r="D30" s="13">
        <v>-24.36</v>
      </c>
      <c r="E30" s="14"/>
      <c r="F30" s="10" t="s">
        <v>70</v>
      </c>
      <c r="G30" s="20">
        <v>-2716.10583489588</v>
      </c>
      <c r="H30" s="10" t="s">
        <v>71</v>
      </c>
      <c r="I30" s="20">
        <v>-2716.0850910085601</v>
      </c>
      <c r="J30" s="10" t="s">
        <v>72</v>
      </c>
      <c r="K30" s="20">
        <v>-2137.45753954364</v>
      </c>
      <c r="L30" s="14"/>
      <c r="M30" s="9">
        <v>20</v>
      </c>
      <c r="N30" s="13">
        <f>(I30-G30)*627.50960803</f>
        <v>13.016988601125982</v>
      </c>
      <c r="O30" s="13">
        <f>(I30-K30-K29)*627.50960803</f>
        <v>33.683182623106383</v>
      </c>
      <c r="P30" s="13">
        <f>(K30+K31-G30)*627.50960803</f>
        <v>-20.666194022051737</v>
      </c>
      <c r="Q30" s="14"/>
      <c r="R30" s="15">
        <f>ABS(N30-B30)</f>
        <v>0.3430113988740171</v>
      </c>
      <c r="S30" s="13">
        <f>ABS(O30-C30)</f>
        <v>4.036817376893616</v>
      </c>
      <c r="T30" s="13">
        <f>ABS(P30-D30)</f>
        <v>3.6938059779482622</v>
      </c>
      <c r="V30" s="13">
        <f t="shared" si="11"/>
        <v>2.5674505903743796</v>
      </c>
      <c r="W30" s="13">
        <f t="shared" si="11"/>
        <v>10.70206091435211</v>
      </c>
      <c r="X30" s="13">
        <f t="shared" si="11"/>
        <v>15.163407134434573</v>
      </c>
    </row>
    <row r="31" spans="1:24" x14ac:dyDescent="0.2">
      <c r="A31" s="9"/>
      <c r="B31" s="13"/>
      <c r="C31" s="13"/>
      <c r="D31" s="13"/>
      <c r="E31" s="14"/>
      <c r="F31" s="10"/>
      <c r="G31" s="16"/>
      <c r="H31" s="10"/>
      <c r="I31" s="16"/>
      <c r="J31" s="10" t="s">
        <v>63</v>
      </c>
      <c r="K31" s="20">
        <v>-578.68122902171297</v>
      </c>
      <c r="L31" s="14"/>
      <c r="M31" s="9"/>
      <c r="N31" s="13"/>
      <c r="O31" s="13"/>
      <c r="P31" s="13"/>
      <c r="Q31" s="14"/>
      <c r="R31" s="15"/>
      <c r="S31" s="13"/>
      <c r="T31" s="13"/>
      <c r="V31" s="13"/>
      <c r="W31" s="13"/>
      <c r="X31" s="13"/>
    </row>
    <row r="32" spans="1:24" x14ac:dyDescent="0.2">
      <c r="A32" s="9">
        <v>21</v>
      </c>
      <c r="B32" s="13">
        <v>9.18</v>
      </c>
      <c r="C32" s="13">
        <v>9.1999999999999993</v>
      </c>
      <c r="D32" s="13">
        <v>-0.02</v>
      </c>
      <c r="E32" s="14"/>
      <c r="F32" s="10" t="s">
        <v>73</v>
      </c>
      <c r="G32" s="20">
        <v>-711.91308338894703</v>
      </c>
      <c r="H32" s="10" t="s">
        <v>74</v>
      </c>
      <c r="I32" s="20">
        <v>-711.89830041559298</v>
      </c>
      <c r="J32" s="10" t="s">
        <v>75</v>
      </c>
      <c r="K32" s="20">
        <v>-711.91308672848595</v>
      </c>
      <c r="L32" s="14"/>
      <c r="M32" s="9">
        <v>21</v>
      </c>
      <c r="N32" s="13">
        <f t="shared" ref="N32:N46" si="12">(I32-G32)*627.50960803</f>
        <v>9.2764578149145684</v>
      </c>
      <c r="O32" s="13">
        <f t="shared" ref="O32:O45" si="13">(I32-K32)*627.50960803</f>
        <v>9.2785534076738578</v>
      </c>
      <c r="P32" s="13">
        <f t="shared" ref="P32:P45" si="14">(K32-G32)*627.50960803</f>
        <v>-2.0955927592890937E-3</v>
      </c>
      <c r="Q32" s="14"/>
      <c r="R32" s="15">
        <f t="shared" ref="R32:T46" si="15">ABS(N32-B32)</f>
        <v>9.6457814914568729E-2</v>
      </c>
      <c r="S32" s="13">
        <f t="shared" si="15"/>
        <v>7.8553407673858544E-2</v>
      </c>
      <c r="T32" s="13">
        <f t="shared" si="15"/>
        <v>1.7904407240710907E-2</v>
      </c>
      <c r="V32" s="13">
        <f t="shared" si="11"/>
        <v>1.0507387245595723</v>
      </c>
      <c r="W32" s="13">
        <f t="shared" si="11"/>
        <v>0.85384138775933205</v>
      </c>
      <c r="X32" s="13">
        <f t="shared" si="11"/>
        <v>89.522036203554535</v>
      </c>
    </row>
    <row r="33" spans="1:24" x14ac:dyDescent="0.2">
      <c r="A33" s="9">
        <v>22</v>
      </c>
      <c r="B33" s="13">
        <v>14.3</v>
      </c>
      <c r="C33" s="13">
        <v>29.05</v>
      </c>
      <c r="D33" s="13">
        <v>-14.75</v>
      </c>
      <c r="E33" s="14"/>
      <c r="F33" s="10" t="s">
        <v>76</v>
      </c>
      <c r="G33" s="20">
        <v>-962.38866071999405</v>
      </c>
      <c r="H33" s="10" t="s">
        <v>77</v>
      </c>
      <c r="I33" s="20">
        <v>-962.36313805942996</v>
      </c>
      <c r="J33" s="10" t="s">
        <v>78</v>
      </c>
      <c r="K33" s="20">
        <v>-962.40931644279203</v>
      </c>
      <c r="L33" s="14"/>
      <c r="M33" s="9">
        <v>22</v>
      </c>
      <c r="N33" s="13">
        <f t="shared" si="12"/>
        <v>16.015714726456611</v>
      </c>
      <c r="O33" s="13">
        <f t="shared" si="13"/>
        <v>28.977379242995191</v>
      </c>
      <c r="P33" s="13">
        <f t="shared" si="14"/>
        <v>-12.961664516538578</v>
      </c>
      <c r="Q33" s="14"/>
      <c r="R33" s="15">
        <f t="shared" si="15"/>
        <v>1.7157147264566106</v>
      </c>
      <c r="S33" s="13">
        <f t="shared" si="15"/>
        <v>7.2620757004809633E-2</v>
      </c>
      <c r="T33" s="13">
        <f t="shared" si="15"/>
        <v>1.788335483461422</v>
      </c>
      <c r="V33" s="13">
        <f t="shared" si="11"/>
        <v>11.998005080116156</v>
      </c>
      <c r="W33" s="13">
        <f t="shared" si="11"/>
        <v>0.24998539416457702</v>
      </c>
      <c r="X33" s="13">
        <f t="shared" si="11"/>
        <v>12.124308362450318</v>
      </c>
    </row>
    <row r="34" spans="1:24" x14ac:dyDescent="0.2">
      <c r="A34" s="9">
        <v>23</v>
      </c>
      <c r="B34" s="13">
        <v>30.71</v>
      </c>
      <c r="C34" s="13">
        <v>21.19</v>
      </c>
      <c r="D34" s="13">
        <v>9.52</v>
      </c>
      <c r="E34" s="14"/>
      <c r="F34" s="10" t="s">
        <v>79</v>
      </c>
      <c r="G34" s="20">
        <v>-1013.75828978154</v>
      </c>
      <c r="H34" s="10" t="s">
        <v>80</v>
      </c>
      <c r="I34" s="20">
        <v>-1013.70561281435</v>
      </c>
      <c r="J34" s="10" t="s">
        <v>81</v>
      </c>
      <c r="K34" s="20">
        <v>-1013.74382033729</v>
      </c>
      <c r="L34" s="14"/>
      <c r="M34" s="9">
        <v>23</v>
      </c>
      <c r="N34" s="13">
        <f t="shared" si="12"/>
        <v>33.055303033603302</v>
      </c>
      <c r="O34" s="13">
        <f t="shared" si="13"/>
        <v>23.97558774384909</v>
      </c>
      <c r="P34" s="13">
        <f t="shared" si="14"/>
        <v>9.0797152897542155</v>
      </c>
      <c r="Q34" s="14"/>
      <c r="R34" s="15">
        <f t="shared" si="15"/>
        <v>2.3453030336033009</v>
      </c>
      <c r="S34" s="13">
        <f t="shared" si="15"/>
        <v>2.7855877438490886</v>
      </c>
      <c r="T34" s="13">
        <f t="shared" si="15"/>
        <v>0.44028471024578408</v>
      </c>
      <c r="V34" s="13">
        <f t="shared" si="11"/>
        <v>7.6369359609355287</v>
      </c>
      <c r="W34" s="13">
        <f t="shared" si="11"/>
        <v>13.145765662336425</v>
      </c>
      <c r="X34" s="13">
        <f t="shared" si="11"/>
        <v>4.6248393933380685</v>
      </c>
    </row>
    <row r="35" spans="1:24" x14ac:dyDescent="0.2">
      <c r="A35" s="9">
        <v>24</v>
      </c>
      <c r="B35" s="13">
        <v>2.87</v>
      </c>
      <c r="C35" s="13">
        <v>16.96</v>
      </c>
      <c r="D35" s="13">
        <v>-14.1</v>
      </c>
      <c r="E35" s="14"/>
      <c r="F35" s="10" t="s">
        <v>82</v>
      </c>
      <c r="G35" s="20">
        <v>-2266.9145499906399</v>
      </c>
      <c r="H35" s="10" t="s">
        <v>83</v>
      </c>
      <c r="I35" s="20">
        <v>-2266.9107117209101</v>
      </c>
      <c r="J35" s="10" t="s">
        <v>84</v>
      </c>
      <c r="K35" s="20">
        <v>-2266.94254521843</v>
      </c>
      <c r="L35" s="14"/>
      <c r="M35" s="9">
        <v>24</v>
      </c>
      <c r="N35" s="13">
        <f t="shared" si="12"/>
        <v>2.4085511336854686</v>
      </c>
      <c r="O35" s="13">
        <f t="shared" si="13"/>
        <v>19.975825550988642</v>
      </c>
      <c r="P35" s="13">
        <f t="shared" si="14"/>
        <v>-17.567274417303175</v>
      </c>
      <c r="Q35" s="14"/>
      <c r="R35" s="15">
        <f t="shared" si="15"/>
        <v>0.46144886631453153</v>
      </c>
      <c r="S35" s="13">
        <f t="shared" si="15"/>
        <v>3.0158255509886409</v>
      </c>
      <c r="T35" s="13">
        <f t="shared" si="15"/>
        <v>3.4672744173031749</v>
      </c>
      <c r="V35" s="13">
        <f t="shared" si="11"/>
        <v>16.078357711307717</v>
      </c>
      <c r="W35" s="13">
        <f t="shared" si="11"/>
        <v>17.781990277055666</v>
      </c>
      <c r="X35" s="13">
        <f t="shared" si="11"/>
        <v>24.590598704277834</v>
      </c>
    </row>
    <row r="36" spans="1:24" x14ac:dyDescent="0.2">
      <c r="A36" s="9">
        <v>25</v>
      </c>
      <c r="B36" s="13">
        <v>2.66</v>
      </c>
      <c r="C36" s="13">
        <v>12.01</v>
      </c>
      <c r="D36" s="13">
        <v>-9.35</v>
      </c>
      <c r="E36" s="14"/>
      <c r="F36" s="10" t="s">
        <v>85</v>
      </c>
      <c r="G36" s="20">
        <v>-2193.16337750813</v>
      </c>
      <c r="H36" s="10" t="s">
        <v>86</v>
      </c>
      <c r="I36" s="20">
        <v>-2193.1602555126901</v>
      </c>
      <c r="J36" s="10" t="s">
        <v>87</v>
      </c>
      <c r="K36" s="20">
        <v>-2193.1834605102999</v>
      </c>
      <c r="L36" s="14"/>
      <c r="M36" s="9">
        <v>25</v>
      </c>
      <c r="N36" s="13">
        <f t="shared" si="12"/>
        <v>1.9590821347438643</v>
      </c>
      <c r="O36" s="13">
        <f t="shared" si="13"/>
        <v>14.561358954468741</v>
      </c>
      <c r="P36" s="13">
        <f t="shared" si="14"/>
        <v>-12.602276819724876</v>
      </c>
      <c r="Q36" s="14"/>
      <c r="R36" s="15">
        <f t="shared" si="15"/>
        <v>0.70091786525613586</v>
      </c>
      <c r="S36" s="13">
        <f t="shared" si="15"/>
        <v>2.5513589544687409</v>
      </c>
      <c r="T36" s="13">
        <f t="shared" si="15"/>
        <v>3.2522768197248766</v>
      </c>
      <c r="V36" s="13">
        <f t="shared" si="11"/>
        <v>26.350295686320894</v>
      </c>
      <c r="W36" s="13">
        <f t="shared" si="11"/>
        <v>21.243621602570702</v>
      </c>
      <c r="X36" s="13">
        <f t="shared" si="11"/>
        <v>34.783709301870338</v>
      </c>
    </row>
    <row r="37" spans="1:24" x14ac:dyDescent="0.2">
      <c r="A37" s="9">
        <v>26</v>
      </c>
      <c r="B37" s="13">
        <v>25.39</v>
      </c>
      <c r="C37" s="13">
        <v>0.19</v>
      </c>
      <c r="D37" s="13">
        <v>25.2</v>
      </c>
      <c r="E37" s="14"/>
      <c r="F37" s="10" t="s">
        <v>88</v>
      </c>
      <c r="G37" s="20">
        <v>-1127.9074454387901</v>
      </c>
      <c r="H37" s="10" t="s">
        <v>89</v>
      </c>
      <c r="I37" s="20">
        <v>-1127.8658155738799</v>
      </c>
      <c r="J37" s="10" t="s">
        <v>90</v>
      </c>
      <c r="K37" s="20">
        <v>-1127.8660375607701</v>
      </c>
      <c r="L37" s="14"/>
      <c r="M37" s="9">
        <v>26</v>
      </c>
      <c r="N37" s="13">
        <f t="shared" si="12"/>
        <v>26.123140212136324</v>
      </c>
      <c r="O37" s="13">
        <f t="shared" si="13"/>
        <v>0.13929890646363025</v>
      </c>
      <c r="P37" s="13">
        <f t="shared" si="14"/>
        <v>25.983841305672694</v>
      </c>
      <c r="Q37" s="14"/>
      <c r="R37" s="15">
        <f t="shared" si="15"/>
        <v>0.7331402121363233</v>
      </c>
      <c r="S37" s="13">
        <f t="shared" si="15"/>
        <v>5.0701093536369757E-2</v>
      </c>
      <c r="T37" s="13">
        <f t="shared" si="15"/>
        <v>0.78384130567269494</v>
      </c>
      <c r="V37" s="13">
        <f t="shared" si="11"/>
        <v>2.8875156051056452</v>
      </c>
      <c r="W37" s="13">
        <f t="shared" si="11"/>
        <v>26.684786071773559</v>
      </c>
      <c r="X37" s="13">
        <f t="shared" si="11"/>
        <v>3.1104813717170434</v>
      </c>
    </row>
    <row r="38" spans="1:24" x14ac:dyDescent="0.2">
      <c r="A38" s="9">
        <v>27</v>
      </c>
      <c r="B38" s="13">
        <v>13.76</v>
      </c>
      <c r="C38" s="13">
        <v>2.39</v>
      </c>
      <c r="D38" s="13">
        <v>11.37</v>
      </c>
      <c r="E38" s="14"/>
      <c r="F38" s="10" t="s">
        <v>91</v>
      </c>
      <c r="G38" s="20">
        <v>-1209.9293467160501</v>
      </c>
      <c r="H38" s="10" t="s">
        <v>92</v>
      </c>
      <c r="I38" s="20">
        <v>-1209.90906800785</v>
      </c>
      <c r="J38" s="10" t="s">
        <v>93</v>
      </c>
      <c r="K38" s="20">
        <v>-1209.9128161375199</v>
      </c>
      <c r="L38" s="14"/>
      <c r="M38" s="9">
        <v>27</v>
      </c>
      <c r="N38" s="13">
        <f t="shared" si="12"/>
        <v>12.725084233978682</v>
      </c>
      <c r="O38" s="13">
        <f t="shared" si="13"/>
        <v>2.3519873800232416</v>
      </c>
      <c r="P38" s="13">
        <f t="shared" si="14"/>
        <v>10.373096853955442</v>
      </c>
      <c r="Q38" s="14"/>
      <c r="R38" s="15">
        <f t="shared" si="15"/>
        <v>1.0349157660213173</v>
      </c>
      <c r="S38" s="13">
        <f t="shared" si="15"/>
        <v>3.8012619976758533E-2</v>
      </c>
      <c r="T38" s="13">
        <f t="shared" si="15"/>
        <v>0.99690314604455743</v>
      </c>
      <c r="V38" s="13">
        <f t="shared" si="11"/>
        <v>7.5211901600386435</v>
      </c>
      <c r="W38" s="13">
        <f t="shared" si="11"/>
        <v>1.5904861914961728</v>
      </c>
      <c r="X38" s="13">
        <f t="shared" si="11"/>
        <v>8.7678376960822995</v>
      </c>
    </row>
    <row r="39" spans="1:24" x14ac:dyDescent="0.2">
      <c r="A39" s="9">
        <v>28</v>
      </c>
      <c r="B39" s="13">
        <v>29.06</v>
      </c>
      <c r="C39" s="13">
        <v>16.63</v>
      </c>
      <c r="D39" s="13">
        <v>12.43</v>
      </c>
      <c r="E39" s="14"/>
      <c r="F39" s="10" t="s">
        <v>94</v>
      </c>
      <c r="G39" s="20">
        <v>-1655.96863133599</v>
      </c>
      <c r="H39" s="10" t="s">
        <v>95</v>
      </c>
      <c r="I39" s="20">
        <v>-1655.9256291042</v>
      </c>
      <c r="J39" s="10" t="s">
        <v>96</v>
      </c>
      <c r="K39" s="20">
        <v>-1655.9506835608299</v>
      </c>
      <c r="L39" s="14"/>
      <c r="M39" s="9">
        <v>28</v>
      </c>
      <c r="N39" s="13">
        <f t="shared" si="12"/>
        <v>26.984313615001618</v>
      </c>
      <c r="O39" s="13">
        <f t="shared" si="13"/>
        <v>15.721912259270541</v>
      </c>
      <c r="P39" s="13">
        <f t="shared" si="14"/>
        <v>11.262401355731079</v>
      </c>
      <c r="Q39" s="14"/>
      <c r="R39" s="15">
        <f t="shared" si="15"/>
        <v>2.0756863849983809</v>
      </c>
      <c r="S39" s="13">
        <f t="shared" si="15"/>
        <v>0.9080877407294583</v>
      </c>
      <c r="T39" s="13">
        <f t="shared" si="15"/>
        <v>1.1675986442689208</v>
      </c>
      <c r="V39" s="13">
        <f t="shared" si="11"/>
        <v>7.1427611321348286</v>
      </c>
      <c r="W39" s="13">
        <f t="shared" si="11"/>
        <v>5.4605396315661956</v>
      </c>
      <c r="X39" s="13">
        <f t="shared" si="11"/>
        <v>9.3933921501924438</v>
      </c>
    </row>
    <row r="40" spans="1:24" x14ac:dyDescent="0.2">
      <c r="A40" s="9">
        <v>29</v>
      </c>
      <c r="B40" s="13">
        <v>14.95</v>
      </c>
      <c r="C40" s="13">
        <v>30.89</v>
      </c>
      <c r="D40" s="13">
        <v>-15.93</v>
      </c>
      <c r="E40" s="14"/>
      <c r="F40" s="10" t="s">
        <v>97</v>
      </c>
      <c r="G40" s="20">
        <v>-1657.1410518354101</v>
      </c>
      <c r="H40" s="10" t="s">
        <v>98</v>
      </c>
      <c r="I40" s="20">
        <v>-1657.1207351077501</v>
      </c>
      <c r="J40" s="10" t="s">
        <v>99</v>
      </c>
      <c r="K40" s="20">
        <v>-1657.16640163894</v>
      </c>
      <c r="L40" s="14"/>
      <c r="M40" s="9">
        <v>29</v>
      </c>
      <c r="N40" s="13">
        <f t="shared" si="12"/>
        <v>12.748941810362718</v>
      </c>
      <c r="O40" s="13">
        <f t="shared" si="13"/>
        <v>28.656187087069384</v>
      </c>
      <c r="P40" s="13">
        <f t="shared" si="14"/>
        <v>-15.907245276706666</v>
      </c>
      <c r="Q40" s="14"/>
      <c r="R40" s="15">
        <f t="shared" si="15"/>
        <v>2.2010581896372816</v>
      </c>
      <c r="S40" s="13">
        <f t="shared" si="15"/>
        <v>2.2338129129306168</v>
      </c>
      <c r="T40" s="13">
        <f t="shared" si="15"/>
        <v>2.2754723293333612E-2</v>
      </c>
      <c r="V40" s="13">
        <f t="shared" si="11"/>
        <v>14.722797255098873</v>
      </c>
      <c r="W40" s="13">
        <f t="shared" si="11"/>
        <v>7.2315082969589408</v>
      </c>
      <c r="X40" s="13">
        <f t="shared" si="11"/>
        <v>0.14284195413266548</v>
      </c>
    </row>
    <row r="41" spans="1:24" x14ac:dyDescent="0.2">
      <c r="A41" s="9">
        <v>30</v>
      </c>
      <c r="B41" s="13">
        <v>9.8800000000000008</v>
      </c>
      <c r="C41" s="13">
        <v>17.22</v>
      </c>
      <c r="D41" s="13">
        <v>-7.34</v>
      </c>
      <c r="E41" s="14"/>
      <c r="F41" s="10" t="s">
        <v>100</v>
      </c>
      <c r="G41" s="20">
        <v>-1063.7433797722399</v>
      </c>
      <c r="H41" s="10" t="s">
        <v>101</v>
      </c>
      <c r="I41" s="20">
        <v>-1063.72781510952</v>
      </c>
      <c r="J41" s="10" t="s">
        <v>102</v>
      </c>
      <c r="K41" s="20">
        <v>-1063.7560287438801</v>
      </c>
      <c r="L41" s="14"/>
      <c r="M41" s="9">
        <v>30</v>
      </c>
      <c r="N41" s="13">
        <f t="shared" si="12"/>
        <v>9.7669754025168913</v>
      </c>
      <c r="O41" s="13">
        <f t="shared" si="13"/>
        <v>17.704326638407842</v>
      </c>
      <c r="P41" s="13">
        <f t="shared" si="14"/>
        <v>-7.9373512358909508</v>
      </c>
      <c r="Q41" s="14"/>
      <c r="R41" s="15">
        <f t="shared" si="15"/>
        <v>0.11302459748310945</v>
      </c>
      <c r="S41" s="13">
        <f t="shared" si="15"/>
        <v>0.48432663840784329</v>
      </c>
      <c r="T41" s="13">
        <f t="shared" si="15"/>
        <v>0.59735123589095096</v>
      </c>
      <c r="V41" s="13">
        <f t="shared" si="11"/>
        <v>1.1439736587359255</v>
      </c>
      <c r="W41" s="13">
        <f t="shared" si="11"/>
        <v>2.8125821045751644</v>
      </c>
      <c r="X41" s="13">
        <f t="shared" si="11"/>
        <v>8.138300216497969</v>
      </c>
    </row>
    <row r="42" spans="1:24" x14ac:dyDescent="0.2">
      <c r="A42" s="9">
        <v>31</v>
      </c>
      <c r="B42" s="13">
        <v>3.25</v>
      </c>
      <c r="C42" s="13">
        <v>13.34</v>
      </c>
      <c r="D42" s="13">
        <v>-10.08</v>
      </c>
      <c r="E42" s="14"/>
      <c r="F42" s="10" t="s">
        <v>103</v>
      </c>
      <c r="G42" s="20">
        <v>-1063.7433797722399</v>
      </c>
      <c r="H42" s="10" t="s">
        <v>104</v>
      </c>
      <c r="I42" s="20">
        <v>-1063.73805022991</v>
      </c>
      <c r="J42" s="10" t="s">
        <v>105</v>
      </c>
      <c r="K42" s="20">
        <v>-1063.7576847437399</v>
      </c>
      <c r="L42" s="14"/>
      <c r="M42" s="9">
        <v>31</v>
      </c>
      <c r="N42" s="13">
        <f t="shared" si="12"/>
        <v>3.3443390184436947</v>
      </c>
      <c r="O42" s="13">
        <f t="shared" si="13"/>
        <v>12.320846077286568</v>
      </c>
      <c r="P42" s="13">
        <f t="shared" si="14"/>
        <v>-8.9765070588428735</v>
      </c>
      <c r="Q42" s="14"/>
      <c r="R42" s="15">
        <f t="shared" si="15"/>
        <v>9.4339018443694744E-2</v>
      </c>
      <c r="S42" s="13">
        <f t="shared" si="15"/>
        <v>1.0191539227134321</v>
      </c>
      <c r="T42" s="13">
        <f t="shared" si="15"/>
        <v>1.1034929411571266</v>
      </c>
      <c r="V42" s="13">
        <f t="shared" si="11"/>
        <v>2.9027390290367614</v>
      </c>
      <c r="W42" s="13">
        <f t="shared" si="11"/>
        <v>7.6398345030991912</v>
      </c>
      <c r="X42" s="13">
        <f t="shared" si="11"/>
        <v>10.947350606717524</v>
      </c>
    </row>
    <row r="43" spans="1:24" x14ac:dyDescent="0.2">
      <c r="A43" s="9">
        <v>32</v>
      </c>
      <c r="B43" s="13">
        <v>19.16</v>
      </c>
      <c r="C43" s="13">
        <v>64.569999999999993</v>
      </c>
      <c r="D43" s="13">
        <v>-45.4</v>
      </c>
      <c r="E43" s="14"/>
      <c r="F43" s="10" t="s">
        <v>106</v>
      </c>
      <c r="G43" s="20">
        <v>-998.43506914259297</v>
      </c>
      <c r="H43" s="10" t="s">
        <v>107</v>
      </c>
      <c r="I43" s="20">
        <v>-998.39946552120603</v>
      </c>
      <c r="J43" s="10" t="s">
        <v>108</v>
      </c>
      <c r="K43" s="20">
        <v>-998.50368407846599</v>
      </c>
      <c r="L43" s="14"/>
      <c r="M43" s="9">
        <v>32</v>
      </c>
      <c r="N43" s="13">
        <f t="shared" si="12"/>
        <v>22.341614500967353</v>
      </c>
      <c r="O43" s="13">
        <f t="shared" si="13"/>
        <v>65.398146015655385</v>
      </c>
      <c r="P43" s="13">
        <f t="shared" si="14"/>
        <v>-43.056531514688025</v>
      </c>
      <c r="Q43" s="14"/>
      <c r="R43" s="15">
        <f t="shared" si="15"/>
        <v>3.1816145009673527</v>
      </c>
      <c r="S43" s="13">
        <f t="shared" si="15"/>
        <v>0.82814601565539192</v>
      </c>
      <c r="T43" s="13">
        <f t="shared" si="15"/>
        <v>2.3434684853119734</v>
      </c>
      <c r="V43" s="13">
        <f t="shared" si="11"/>
        <v>16.60550365849349</v>
      </c>
      <c r="W43" s="13">
        <f t="shared" si="11"/>
        <v>1.2825553905147777</v>
      </c>
      <c r="X43" s="13">
        <f t="shared" si="11"/>
        <v>5.1618248575153594</v>
      </c>
    </row>
    <row r="44" spans="1:24" x14ac:dyDescent="0.2">
      <c r="A44" s="9">
        <v>33</v>
      </c>
      <c r="B44" s="13">
        <v>1.26</v>
      </c>
      <c r="C44" s="13">
        <v>7.83</v>
      </c>
      <c r="D44" s="13">
        <v>-6.57</v>
      </c>
      <c r="E44" s="14"/>
      <c r="F44" s="10" t="s">
        <v>109</v>
      </c>
      <c r="G44" s="20">
        <v>-273.11902299065599</v>
      </c>
      <c r="H44" s="10" t="s">
        <v>110</v>
      </c>
      <c r="I44" s="20">
        <v>-273.117162690746</v>
      </c>
      <c r="J44" s="10" t="s">
        <v>111</v>
      </c>
      <c r="K44" s="20">
        <v>-273.134599097023</v>
      </c>
      <c r="L44" s="14"/>
      <c r="M44" s="9">
        <v>33</v>
      </c>
      <c r="N44" s="13">
        <f t="shared" si="12"/>
        <v>1.167356067337695</v>
      </c>
      <c r="O44" s="13">
        <f t="shared" si="13"/>
        <v>10.941512468331853</v>
      </c>
      <c r="P44" s="13">
        <f t="shared" si="14"/>
        <v>-9.7741564009941584</v>
      </c>
      <c r="Q44" s="14"/>
      <c r="R44" s="15">
        <f t="shared" si="15"/>
        <v>9.2643932662304973E-2</v>
      </c>
      <c r="S44" s="13">
        <f t="shared" si="15"/>
        <v>3.1115124683318527</v>
      </c>
      <c r="T44" s="13">
        <f t="shared" si="15"/>
        <v>3.2041564009941581</v>
      </c>
      <c r="V44" s="13">
        <f t="shared" si="11"/>
        <v>7.3526930684369027</v>
      </c>
      <c r="W44" s="13">
        <f t="shared" si="11"/>
        <v>39.738345700279091</v>
      </c>
      <c r="X44" s="13">
        <f t="shared" si="11"/>
        <v>48.769503820306817</v>
      </c>
    </row>
    <row r="45" spans="1:24" x14ac:dyDescent="0.2">
      <c r="A45" s="9">
        <v>34</v>
      </c>
      <c r="B45" s="13">
        <v>29.15</v>
      </c>
      <c r="C45" s="13">
        <v>2.91</v>
      </c>
      <c r="D45" s="13">
        <v>26.24</v>
      </c>
      <c r="E45" s="14"/>
      <c r="F45" s="10" t="s">
        <v>112</v>
      </c>
      <c r="G45" s="20">
        <v>-862.12841673315904</v>
      </c>
      <c r="H45" s="10" t="s">
        <v>113</v>
      </c>
      <c r="I45" s="20">
        <v>-862.08498793870694</v>
      </c>
      <c r="J45" s="10" t="s">
        <v>114</v>
      </c>
      <c r="K45" s="20">
        <v>-862.091676276508</v>
      </c>
      <c r="L45" s="14"/>
      <c r="M45" s="9">
        <v>34</v>
      </c>
      <c r="N45" s="13">
        <f t="shared" si="12"/>
        <v>27.251985783851119</v>
      </c>
      <c r="O45" s="13">
        <f t="shared" si="13"/>
        <v>4.1969962319101235</v>
      </c>
      <c r="P45" s="13">
        <f t="shared" si="14"/>
        <v>23.054989551940995</v>
      </c>
      <c r="Q45" s="14"/>
      <c r="R45" s="15">
        <f t="shared" si="15"/>
        <v>1.89801421614888</v>
      </c>
      <c r="S45" s="13">
        <f t="shared" si="15"/>
        <v>1.2869962319101234</v>
      </c>
      <c r="T45" s="13">
        <f t="shared" si="15"/>
        <v>3.1850104480590034</v>
      </c>
      <c r="V45" s="13">
        <f t="shared" si="11"/>
        <v>6.5111979970802061</v>
      </c>
      <c r="W45" s="13">
        <f t="shared" si="11"/>
        <v>44.226674636086713</v>
      </c>
      <c r="X45" s="13">
        <f t="shared" si="11"/>
        <v>12.137997134371203</v>
      </c>
    </row>
    <row r="46" spans="1:24" x14ac:dyDescent="0.2">
      <c r="A46" s="9">
        <v>35</v>
      </c>
      <c r="B46" s="13">
        <v>18.309999999999999</v>
      </c>
      <c r="C46" s="13">
        <v>-1.41</v>
      </c>
      <c r="D46" s="13">
        <v>19.72</v>
      </c>
      <c r="E46" s="14"/>
      <c r="F46" s="10" t="s">
        <v>114</v>
      </c>
      <c r="G46" s="20">
        <v>-862.091676276508</v>
      </c>
      <c r="H46" s="10" t="s">
        <v>115</v>
      </c>
      <c r="I46" s="20">
        <v>-862.06552289383103</v>
      </c>
      <c r="J46" s="10" t="s">
        <v>116</v>
      </c>
      <c r="K46" s="20">
        <v>-821.56920908039501</v>
      </c>
      <c r="L46" s="14"/>
      <c r="M46" s="9">
        <v>35</v>
      </c>
      <c r="N46" s="13">
        <f t="shared" si="12"/>
        <v>16.411498912281797</v>
      </c>
      <c r="O46" s="13">
        <f>(I46-K46-K47)*627.50960803</f>
        <v>-3.8040158053488038</v>
      </c>
      <c r="P46" s="13">
        <f>(K46+K47-G46)*627.50960803</f>
        <v>20.215514717621684</v>
      </c>
      <c r="Q46" s="14"/>
      <c r="R46" s="15">
        <f t="shared" si="15"/>
        <v>1.898501087718202</v>
      </c>
      <c r="S46" s="13">
        <f t="shared" si="15"/>
        <v>2.3940158053488041</v>
      </c>
      <c r="T46" s="13">
        <f t="shared" si="15"/>
        <v>0.49551471762168475</v>
      </c>
      <c r="V46" s="13">
        <f t="shared" si="11"/>
        <v>10.368656950945942</v>
      </c>
      <c r="W46" s="13">
        <f t="shared" si="11"/>
        <v>169.78835498927688</v>
      </c>
      <c r="X46" s="13">
        <f t="shared" si="11"/>
        <v>2.5127521177570222</v>
      </c>
    </row>
    <row r="47" spans="1:24" x14ac:dyDescent="0.2">
      <c r="F47" s="12"/>
      <c r="G47" s="18"/>
      <c r="H47" s="12"/>
      <c r="I47" s="12"/>
      <c r="J47" s="10" t="s">
        <v>117</v>
      </c>
      <c r="K47" s="20">
        <v>-40.490251729674</v>
      </c>
      <c r="L47" s="19"/>
      <c r="N47" s="9"/>
      <c r="R47" s="19"/>
    </row>
    <row r="48" spans="1:24" x14ac:dyDescent="0.2">
      <c r="K48" s="20"/>
      <c r="N48" s="9"/>
    </row>
    <row r="49" spans="7:22" ht="19" x14ac:dyDescent="0.25">
      <c r="G49" s="20"/>
      <c r="I49" s="20"/>
      <c r="K49" s="20"/>
      <c r="N49" s="9"/>
      <c r="Q49" s="21" t="s">
        <v>118</v>
      </c>
      <c r="R49" s="13">
        <f>AVERAGE(R7:R46,R7:S46,T7:T46)</f>
        <v>1.7579887087941812</v>
      </c>
      <c r="U49" s="22" t="s">
        <v>124</v>
      </c>
      <c r="V49" s="13">
        <f>AVERAGE(V7:X46)</f>
        <v>23.630413180700291</v>
      </c>
    </row>
    <row r="50" spans="7:22" ht="19" x14ac:dyDescent="0.25">
      <c r="Q50" s="22" t="s">
        <v>119</v>
      </c>
      <c r="R50" s="13">
        <f>MAX(R7:R46,R7:S46,T7:T46)</f>
        <v>7.6650193960769224</v>
      </c>
      <c r="U50" s="22" t="s">
        <v>119</v>
      </c>
      <c r="V50" s="13">
        <f>MAX(V7:X46)</f>
        <v>734.50311198389397</v>
      </c>
    </row>
    <row r="51" spans="7:22" ht="19" x14ac:dyDescent="0.25">
      <c r="Q51" s="22" t="s">
        <v>125</v>
      </c>
      <c r="R51" s="13">
        <f>STDEV(R7:R46,R7:S46,T7:T46)</f>
        <v>1.5641558604441679</v>
      </c>
      <c r="U51" s="22" t="s">
        <v>125</v>
      </c>
      <c r="V51" s="13">
        <f>STDEV(V7:X46)</f>
        <v>74.357114316067438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5D106-3C4F-1047-A436-A2D613EAE1AC}">
  <dimension ref="A1:X51"/>
  <sheetViews>
    <sheetView topLeftCell="A8" workbookViewId="0">
      <selection activeCell="B1" sqref="B1"/>
    </sheetView>
  </sheetViews>
  <sheetFormatPr baseColWidth="10" defaultColWidth="10.6640625" defaultRowHeight="16" x14ac:dyDescent="0.2"/>
  <cols>
    <col min="1" max="1" width="14.1640625" customWidth="1"/>
    <col min="2" max="2" width="12.6640625" customWidth="1"/>
    <col min="3" max="3" width="11.6640625" customWidth="1"/>
    <col min="4" max="4" width="16.33203125" customWidth="1"/>
    <col min="5" max="5" width="9.33203125" customWidth="1"/>
    <col min="6" max="6" width="9.83203125" customWidth="1"/>
    <col min="7" max="7" width="25.33203125" customWidth="1"/>
    <col min="8" max="8" width="8.6640625" customWidth="1"/>
    <col min="9" max="9" width="24.5" customWidth="1"/>
    <col min="10" max="10" width="8.6640625" customWidth="1"/>
    <col min="11" max="11" width="27" customWidth="1"/>
    <col min="12" max="12" width="8.83203125" customWidth="1"/>
    <col min="14" max="14" width="15.6640625" customWidth="1"/>
    <col min="15" max="15" width="12.5" customWidth="1"/>
    <col min="16" max="16" width="16" customWidth="1"/>
    <col min="17" max="17" width="10.1640625" customWidth="1"/>
    <col min="18" max="18" width="13.6640625" customWidth="1"/>
    <col min="19" max="19" width="14.33203125" customWidth="1"/>
    <col min="20" max="20" width="15.83203125" customWidth="1"/>
    <col min="22" max="22" width="12.83203125" customWidth="1"/>
    <col min="23" max="23" width="12.5" customWidth="1"/>
    <col min="24" max="24" width="15.5" customWidth="1"/>
  </cols>
  <sheetData>
    <row r="1" spans="1:24" s="2" customFormat="1" ht="26" x14ac:dyDescent="0.3">
      <c r="A1" s="1" t="s">
        <v>0</v>
      </c>
      <c r="C1" s="3" t="s">
        <v>1</v>
      </c>
      <c r="D1" s="3"/>
      <c r="E1" s="3"/>
      <c r="G1" s="3"/>
      <c r="H1" s="4"/>
    </row>
    <row r="2" spans="1:24" s="2" customFormat="1" ht="19" x14ac:dyDescent="0.25">
      <c r="A2" s="3"/>
      <c r="B2" s="3"/>
      <c r="C2" s="3" t="s">
        <v>2</v>
      </c>
      <c r="D2" s="3"/>
      <c r="E2" s="3"/>
      <c r="F2" s="4" t="s">
        <v>3</v>
      </c>
    </row>
    <row r="3" spans="1:24" s="7" customFormat="1" ht="19" x14ac:dyDescent="0.25">
      <c r="A3" s="5" t="s">
        <v>127</v>
      </c>
      <c r="B3" s="5"/>
      <c r="C3" s="5"/>
      <c r="D3" s="5"/>
      <c r="E3" s="6"/>
    </row>
    <row r="4" spans="1:24" s="7" customFormat="1" ht="19" x14ac:dyDescent="0.25">
      <c r="E4" s="6"/>
    </row>
    <row r="5" spans="1:24" s="2" customFormat="1" ht="19" x14ac:dyDescent="0.25">
      <c r="A5" s="7" t="s">
        <v>4</v>
      </c>
      <c r="B5" s="7"/>
      <c r="C5" s="7"/>
      <c r="F5" s="7" t="s">
        <v>120</v>
      </c>
      <c r="G5" s="7"/>
      <c r="H5" s="7"/>
      <c r="N5" s="7" t="s">
        <v>121</v>
      </c>
      <c r="O5" s="7"/>
      <c r="P5" s="7"/>
      <c r="R5" s="8" t="s">
        <v>5</v>
      </c>
      <c r="V5" s="8" t="s">
        <v>123</v>
      </c>
    </row>
    <row r="6" spans="1:24" x14ac:dyDescent="0.2">
      <c r="A6" s="9" t="s">
        <v>6</v>
      </c>
      <c r="B6" s="9" t="s">
        <v>7</v>
      </c>
      <c r="C6" s="3" t="s">
        <v>8</v>
      </c>
      <c r="D6" s="3" t="s">
        <v>9</v>
      </c>
      <c r="F6" s="10" t="s">
        <v>10</v>
      </c>
      <c r="G6" s="11"/>
      <c r="H6" s="10" t="s">
        <v>11</v>
      </c>
      <c r="I6" s="11"/>
      <c r="J6" s="10" t="s">
        <v>12</v>
      </c>
      <c r="K6" s="11"/>
      <c r="M6" s="9" t="s">
        <v>6</v>
      </c>
      <c r="N6" s="9" t="s">
        <v>7</v>
      </c>
      <c r="O6" s="9" t="s">
        <v>8</v>
      </c>
      <c r="P6" s="9" t="s">
        <v>9</v>
      </c>
      <c r="R6" s="10" t="s">
        <v>7</v>
      </c>
      <c r="S6" s="9" t="s">
        <v>8</v>
      </c>
      <c r="T6" s="9" t="s">
        <v>9</v>
      </c>
      <c r="U6" s="12"/>
      <c r="V6" s="10" t="s">
        <v>7</v>
      </c>
      <c r="W6" s="9" t="s">
        <v>8</v>
      </c>
      <c r="X6" s="9" t="s">
        <v>9</v>
      </c>
    </row>
    <row r="7" spans="1:24" x14ac:dyDescent="0.2">
      <c r="A7" s="9">
        <v>1</v>
      </c>
      <c r="B7" s="13">
        <v>26.03</v>
      </c>
      <c r="C7" s="13">
        <v>15.4</v>
      </c>
      <c r="D7" s="13">
        <v>10.63</v>
      </c>
      <c r="E7" s="14"/>
      <c r="F7" s="10" t="s">
        <v>13</v>
      </c>
      <c r="G7" s="20">
        <v>-1860.49017046635</v>
      </c>
      <c r="H7" s="10" t="s">
        <v>14</v>
      </c>
      <c r="I7" s="20">
        <v>-1860.44703084772</v>
      </c>
      <c r="J7" s="10" t="s">
        <v>15</v>
      </c>
      <c r="K7" s="20">
        <v>-1860.4701723738999</v>
      </c>
      <c r="L7" s="14"/>
      <c r="M7" s="9">
        <v>1</v>
      </c>
      <c r="N7" s="13">
        <f>(I7-G7)*627.50960803</f>
        <v>27.070525177070902</v>
      </c>
      <c r="O7" s="13">
        <f t="shared" ref="O7:O15" si="0">(I7-K7)*627.50960803</f>
        <v>14.521530022346331</v>
      </c>
      <c r="P7" s="13">
        <f t="shared" ref="P7:P15" si="1">(K7-G7)*627.50960803</f>
        <v>12.548995154724571</v>
      </c>
      <c r="Q7" s="14"/>
      <c r="R7" s="15">
        <f>ABS(N7-B7)</f>
        <v>1.0405251770709008</v>
      </c>
      <c r="S7" s="13">
        <f>ABS(O7-C7)</f>
        <v>0.87846997765366908</v>
      </c>
      <c r="T7" s="13">
        <f t="shared" ref="T7:T16" si="2">ABS(P7-D7)</f>
        <v>1.9189951547245698</v>
      </c>
      <c r="V7" s="13">
        <f>ABS(R7/B7)*100</f>
        <v>3.9974075185205558</v>
      </c>
      <c r="W7" s="13">
        <f t="shared" ref="W7:X16" si="3">ABS(S7/C7)*100</f>
        <v>5.7043505042446041</v>
      </c>
      <c r="X7" s="13">
        <f t="shared" si="3"/>
        <v>18.052635510108839</v>
      </c>
    </row>
    <row r="8" spans="1:24" x14ac:dyDescent="0.2">
      <c r="A8" s="9">
        <v>2</v>
      </c>
      <c r="B8" s="13">
        <v>5.58</v>
      </c>
      <c r="C8" s="13">
        <v>22.11</v>
      </c>
      <c r="D8" s="13">
        <v>-16.53</v>
      </c>
      <c r="E8" s="14"/>
      <c r="F8" s="10" t="s">
        <v>16</v>
      </c>
      <c r="G8" s="20">
        <v>-1690.96625158858</v>
      </c>
      <c r="H8" s="10" t="s">
        <v>17</v>
      </c>
      <c r="I8" s="20">
        <v>-1690.9554372066</v>
      </c>
      <c r="J8" s="10" t="s">
        <v>18</v>
      </c>
      <c r="K8" s="20">
        <v>-1690.9924082555599</v>
      </c>
      <c r="L8" s="14"/>
      <c r="M8" s="9">
        <v>2</v>
      </c>
      <c r="N8" s="13">
        <f t="shared" ref="N8:N16" si="4">(I8-G8)*627.50960803</f>
        <v>6.7861285973729082</v>
      </c>
      <c r="O8" s="13">
        <f t="shared" si="0"/>
        <v>23.199688441292867</v>
      </c>
      <c r="P8" s="13">
        <f t="shared" si="1"/>
        <v>-16.413559843919959</v>
      </c>
      <c r="Q8" s="14"/>
      <c r="R8" s="15">
        <f t="shared" ref="R8:S16" si="5">ABS(N8-B8)</f>
        <v>1.2061285973729081</v>
      </c>
      <c r="S8" s="13">
        <f t="shared" si="5"/>
        <v>1.0896884412928678</v>
      </c>
      <c r="T8" s="13">
        <f t="shared" si="2"/>
        <v>0.1164401560800421</v>
      </c>
      <c r="V8" s="13">
        <f t="shared" ref="V8:V16" si="6">ABS(R8/B8)*100</f>
        <v>21.615207838224158</v>
      </c>
      <c r="W8" s="13">
        <f t="shared" si="3"/>
        <v>4.928486844382034</v>
      </c>
      <c r="X8" s="13">
        <f t="shared" si="3"/>
        <v>0.70441715716903874</v>
      </c>
    </row>
    <row r="9" spans="1:24" x14ac:dyDescent="0.2">
      <c r="A9" s="9">
        <v>3</v>
      </c>
      <c r="B9" s="13">
        <v>0.91</v>
      </c>
      <c r="C9" s="13">
        <v>27.21</v>
      </c>
      <c r="D9" s="13">
        <v>-26.3</v>
      </c>
      <c r="E9" s="14"/>
      <c r="F9" s="10" t="s">
        <v>19</v>
      </c>
      <c r="G9" s="20">
        <v>-1270.6874448869901</v>
      </c>
      <c r="H9" s="10" t="s">
        <v>20</v>
      </c>
      <c r="I9" s="20">
        <v>-1270.6853370199501</v>
      </c>
      <c r="J9" s="10" t="s">
        <v>21</v>
      </c>
      <c r="K9" s="20">
        <v>-1270.7351864613299</v>
      </c>
      <c r="L9" s="14"/>
      <c r="M9" s="9">
        <v>3</v>
      </c>
      <c r="N9" s="13">
        <f t="shared" si="4"/>
        <v>1.3227068200293366</v>
      </c>
      <c r="O9" s="13">
        <f t="shared" si="0"/>
        <v>31.281003420765206</v>
      </c>
      <c r="P9" s="13">
        <f t="shared" si="1"/>
        <v>-29.958296600735871</v>
      </c>
      <c r="Q9" s="14"/>
      <c r="R9" s="15">
        <f t="shared" si="5"/>
        <v>0.41270682002933656</v>
      </c>
      <c r="S9" s="13">
        <f t="shared" si="5"/>
        <v>4.071003420765205</v>
      </c>
      <c r="T9" s="13">
        <f t="shared" si="2"/>
        <v>3.6582966007358699</v>
      </c>
      <c r="V9" s="13">
        <f t="shared" si="6"/>
        <v>45.352397805421603</v>
      </c>
      <c r="W9" s="13">
        <f t="shared" si="3"/>
        <v>14.9614238175862</v>
      </c>
      <c r="X9" s="13">
        <f t="shared" si="3"/>
        <v>13.909873006600264</v>
      </c>
    </row>
    <row r="10" spans="1:24" x14ac:dyDescent="0.2">
      <c r="A10" s="9">
        <v>4</v>
      </c>
      <c r="B10" s="13">
        <v>1.49</v>
      </c>
      <c r="C10" s="13">
        <v>8.85</v>
      </c>
      <c r="D10" s="13">
        <v>-7.37</v>
      </c>
      <c r="E10" s="14"/>
      <c r="F10" s="10" t="s">
        <v>22</v>
      </c>
      <c r="G10" s="20">
        <v>-1232.6173310429001</v>
      </c>
      <c r="H10" s="10" t="s">
        <v>23</v>
      </c>
      <c r="I10" s="20">
        <v>-1232.6157503611601</v>
      </c>
      <c r="J10" s="10" t="s">
        <v>24</v>
      </c>
      <c r="K10" s="20">
        <v>-1232.63624099497</v>
      </c>
      <c r="L10" s="14"/>
      <c r="M10" s="9">
        <v>4</v>
      </c>
      <c r="N10" s="13">
        <f t="shared" si="4"/>
        <v>0.99189297911999508</v>
      </c>
      <c r="O10" s="13">
        <f t="shared" si="0"/>
        <v>12.858069590345124</v>
      </c>
      <c r="P10" s="13">
        <f t="shared" si="1"/>
        <v>-11.866176611225129</v>
      </c>
      <c r="Q10" s="14"/>
      <c r="R10" s="15">
        <f t="shared" si="5"/>
        <v>0.49810702088000491</v>
      </c>
      <c r="S10" s="13">
        <f t="shared" si="5"/>
        <v>4.0080695903451247</v>
      </c>
      <c r="T10" s="13">
        <f t="shared" si="2"/>
        <v>4.4961766112251285</v>
      </c>
      <c r="V10" s="13">
        <f t="shared" si="6"/>
        <v>33.430001401342615</v>
      </c>
      <c r="W10" s="13">
        <f t="shared" si="3"/>
        <v>45.288921924803674</v>
      </c>
      <c r="X10" s="13">
        <f t="shared" si="3"/>
        <v>61.006466909431865</v>
      </c>
    </row>
    <row r="11" spans="1:24" x14ac:dyDescent="0.2">
      <c r="A11" s="9">
        <v>5</v>
      </c>
      <c r="B11" s="13">
        <v>4.47</v>
      </c>
      <c r="C11" s="13">
        <v>22.77</v>
      </c>
      <c r="D11" s="13">
        <v>-18.29</v>
      </c>
      <c r="E11" s="14"/>
      <c r="F11" s="10" t="s">
        <v>25</v>
      </c>
      <c r="G11" s="20">
        <v>-2746.3801595131199</v>
      </c>
      <c r="H11" s="10" t="s">
        <v>26</v>
      </c>
      <c r="I11" s="20">
        <v>-2746.37330470909</v>
      </c>
      <c r="J11" s="10" t="s">
        <v>27</v>
      </c>
      <c r="K11" s="20">
        <v>-2746.4082218231001</v>
      </c>
      <c r="L11" s="14"/>
      <c r="M11" s="9">
        <v>5</v>
      </c>
      <c r="N11" s="13">
        <f t="shared" si="4"/>
        <v>4.3014553899245378</v>
      </c>
      <c r="O11" s="13">
        <f t="shared" si="0"/>
        <v>21.910824526025102</v>
      </c>
      <c r="P11" s="13">
        <f t="shared" si="1"/>
        <v>-17.609369136100565</v>
      </c>
      <c r="Q11" s="14"/>
      <c r="R11" s="15">
        <f t="shared" si="5"/>
        <v>0.16854461007546195</v>
      </c>
      <c r="S11" s="13">
        <f t="shared" si="5"/>
        <v>0.85917547397489713</v>
      </c>
      <c r="T11" s="13">
        <f t="shared" si="2"/>
        <v>0.6806308638994345</v>
      </c>
      <c r="V11" s="13">
        <f t="shared" si="6"/>
        <v>3.7705729323369566</v>
      </c>
      <c r="W11" s="13">
        <f t="shared" si="3"/>
        <v>3.7732783222437289</v>
      </c>
      <c r="X11" s="13">
        <f t="shared" si="3"/>
        <v>3.7213278507350163</v>
      </c>
    </row>
    <row r="12" spans="1:24" x14ac:dyDescent="0.2">
      <c r="A12" s="9">
        <v>6</v>
      </c>
      <c r="B12" s="13">
        <v>15.77</v>
      </c>
      <c r="C12" s="13">
        <v>14.25</v>
      </c>
      <c r="D12" s="13">
        <v>1.52</v>
      </c>
      <c r="E12" s="14"/>
      <c r="F12" s="10" t="s">
        <v>28</v>
      </c>
      <c r="G12" s="20">
        <v>-2598.7098749378001</v>
      </c>
      <c r="H12" s="10" t="s">
        <v>29</v>
      </c>
      <c r="I12" s="20">
        <v>-2598.6857510615</v>
      </c>
      <c r="J12" s="10" t="s">
        <v>30</v>
      </c>
      <c r="K12" s="20">
        <v>-2598.7052642157601</v>
      </c>
      <c r="L12" s="14"/>
      <c r="M12" s="9">
        <v>6</v>
      </c>
      <c r="N12" s="13">
        <f t="shared" si="4"/>
        <v>15.137964161245767</v>
      </c>
      <c r="O12" s="13">
        <f t="shared" si="0"/>
        <v>12.244691781146186</v>
      </c>
      <c r="P12" s="13">
        <f t="shared" si="1"/>
        <v>2.8932723800995817</v>
      </c>
      <c r="Q12" s="14"/>
      <c r="R12" s="15">
        <f t="shared" si="5"/>
        <v>0.63203583875423242</v>
      </c>
      <c r="S12" s="13">
        <f t="shared" si="5"/>
        <v>2.0053082188538145</v>
      </c>
      <c r="T12" s="13">
        <f t="shared" si="2"/>
        <v>1.3732723800995816</v>
      </c>
      <c r="V12" s="13">
        <f t="shared" si="6"/>
        <v>4.0078366439710367</v>
      </c>
      <c r="W12" s="13">
        <f t="shared" si="3"/>
        <v>14.072338377921506</v>
      </c>
      <c r="X12" s="13">
        <f t="shared" si="3"/>
        <v>90.346867111814575</v>
      </c>
    </row>
    <row r="13" spans="1:24" x14ac:dyDescent="0.2">
      <c r="A13" s="9">
        <v>7</v>
      </c>
      <c r="B13" s="13">
        <v>27.94</v>
      </c>
      <c r="C13" s="13">
        <v>18.47</v>
      </c>
      <c r="D13" s="13">
        <v>9.4700000000000006</v>
      </c>
      <c r="E13" s="14"/>
      <c r="F13" s="10" t="s">
        <v>30</v>
      </c>
      <c r="G13" s="20">
        <v>-2598.7052642157601</v>
      </c>
      <c r="H13" s="10" t="s">
        <v>31</v>
      </c>
      <c r="I13" s="20">
        <v>-2598.6594466234701</v>
      </c>
      <c r="J13" s="10" t="s">
        <v>32</v>
      </c>
      <c r="K13" s="20">
        <v>-2598.6901944360002</v>
      </c>
      <c r="L13" s="14"/>
      <c r="M13" s="9">
        <v>7</v>
      </c>
      <c r="N13" s="13">
        <f t="shared" si="4"/>
        <v>28.750979378744855</v>
      </c>
      <c r="O13" s="13">
        <f t="shared" si="0"/>
        <v>19.294547788530679</v>
      </c>
      <c r="P13" s="13">
        <f t="shared" si="1"/>
        <v>9.4564315902141765</v>
      </c>
      <c r="Q13" s="14"/>
      <c r="R13" s="15">
        <f t="shared" si="5"/>
        <v>0.81097937874485382</v>
      </c>
      <c r="S13" s="13">
        <f t="shared" si="5"/>
        <v>0.82454778853067978</v>
      </c>
      <c r="T13" s="13">
        <f t="shared" si="2"/>
        <v>1.3568409785824187E-2</v>
      </c>
      <c r="V13" s="13">
        <f t="shared" si="6"/>
        <v>2.9025747270753537</v>
      </c>
      <c r="W13" s="13">
        <f t="shared" si="3"/>
        <v>4.4642544046057377</v>
      </c>
      <c r="X13" s="13">
        <f t="shared" si="3"/>
        <v>0.14327782244798506</v>
      </c>
    </row>
    <row r="14" spans="1:24" x14ac:dyDescent="0.2">
      <c r="A14" s="9">
        <v>8</v>
      </c>
      <c r="B14" s="13">
        <v>37.28</v>
      </c>
      <c r="C14" s="13">
        <v>35.82</v>
      </c>
      <c r="D14" s="13">
        <v>1.46</v>
      </c>
      <c r="E14" s="14"/>
      <c r="F14" s="10" t="s">
        <v>33</v>
      </c>
      <c r="G14" s="20">
        <v>-2626.8146781775699</v>
      </c>
      <c r="H14" s="10" t="s">
        <v>34</v>
      </c>
      <c r="I14" s="20">
        <v>-2626.7608553465602</v>
      </c>
      <c r="J14" s="10" t="s">
        <v>35</v>
      </c>
      <c r="K14" s="20">
        <v>-2626.8081148956098</v>
      </c>
      <c r="L14" s="14"/>
      <c r="M14" s="9">
        <v>8</v>
      </c>
      <c r="N14" s="13">
        <f t="shared" si="4"/>
        <v>33.77434358996873</v>
      </c>
      <c r="O14" s="13">
        <f t="shared" si="0"/>
        <v>29.655821099797382</v>
      </c>
      <c r="P14" s="13">
        <f t="shared" si="1"/>
        <v>4.1185224901713475</v>
      </c>
      <c r="Q14" s="14"/>
      <c r="R14" s="15">
        <f t="shared" si="5"/>
        <v>3.5056564100312713</v>
      </c>
      <c r="S14" s="13">
        <f t="shared" si="5"/>
        <v>6.1641789002026179</v>
      </c>
      <c r="T14" s="13">
        <f t="shared" si="2"/>
        <v>2.6585224901713476</v>
      </c>
      <c r="V14" s="13">
        <f t="shared" si="6"/>
        <v>9.4035847908564154</v>
      </c>
      <c r="W14" s="13">
        <f t="shared" si="3"/>
        <v>17.208762982140193</v>
      </c>
      <c r="X14" s="13">
        <f t="shared" si="3"/>
        <v>182.09058151858545</v>
      </c>
    </row>
    <row r="15" spans="1:24" x14ac:dyDescent="0.2">
      <c r="A15" s="9">
        <v>9</v>
      </c>
      <c r="B15" s="13">
        <v>33</v>
      </c>
      <c r="C15" s="13">
        <v>4.93</v>
      </c>
      <c r="D15" s="13">
        <v>28.07</v>
      </c>
      <c r="E15" s="14"/>
      <c r="F15" s="10" t="s">
        <v>35</v>
      </c>
      <c r="G15" s="20">
        <v>-2626.8081148956098</v>
      </c>
      <c r="H15" s="10" t="s">
        <v>36</v>
      </c>
      <c r="I15" s="20">
        <v>-2626.7540933966602</v>
      </c>
      <c r="J15" s="10" t="s">
        <v>37</v>
      </c>
      <c r="K15" s="20">
        <v>-2626.75912078293</v>
      </c>
      <c r="L15" s="14"/>
      <c r="M15" s="9">
        <v>9</v>
      </c>
      <c r="N15" s="13">
        <f t="shared" si="4"/>
        <v>33.899009631071294</v>
      </c>
      <c r="O15" s="13">
        <f t="shared" si="0"/>
        <v>3.1547331875967148</v>
      </c>
      <c r="P15" s="13">
        <f t="shared" si="1"/>
        <v>30.744276443474579</v>
      </c>
      <c r="Q15" s="14"/>
      <c r="R15" s="15">
        <f t="shared" si="5"/>
        <v>0.89900963107129428</v>
      </c>
      <c r="S15" s="13">
        <f t="shared" si="5"/>
        <v>1.7752668124032849</v>
      </c>
      <c r="T15" s="13">
        <f t="shared" si="2"/>
        <v>2.6742764434745787</v>
      </c>
      <c r="V15" s="13">
        <f t="shared" si="6"/>
        <v>2.7242716093069523</v>
      </c>
      <c r="W15" s="13">
        <f t="shared" si="3"/>
        <v>36.009468811425663</v>
      </c>
      <c r="X15" s="13">
        <f t="shared" si="3"/>
        <v>9.5271693746867783</v>
      </c>
    </row>
    <row r="16" spans="1:24" x14ac:dyDescent="0.2">
      <c r="A16" s="9">
        <v>10</v>
      </c>
      <c r="B16" s="13">
        <v>-5.28</v>
      </c>
      <c r="C16" s="13">
        <v>7.67</v>
      </c>
      <c r="D16" s="13">
        <v>-12.95</v>
      </c>
      <c r="E16" s="14"/>
      <c r="F16" s="10" t="s">
        <v>38</v>
      </c>
      <c r="G16" s="20">
        <v>-1144.0023249359899</v>
      </c>
      <c r="H16" s="10" t="s">
        <v>39</v>
      </c>
      <c r="I16" s="20">
        <v>-1144.01025388162</v>
      </c>
      <c r="J16" s="10" t="s">
        <v>40</v>
      </c>
      <c r="K16" s="20">
        <v>-1030.6826368503</v>
      </c>
      <c r="L16" s="14"/>
      <c r="M16" s="9">
        <v>10</v>
      </c>
      <c r="N16" s="13">
        <f t="shared" si="4"/>
        <v>-4.9754895644074653</v>
      </c>
      <c r="O16" s="13">
        <f>(I16-K16-K17)*627.50960803</f>
        <v>6.5928972865470028</v>
      </c>
      <c r="P16" s="13">
        <f>(K16+K17-G16)*627.50960803</f>
        <v>-11.568386850900962</v>
      </c>
      <c r="Q16" s="14"/>
      <c r="R16" s="15">
        <f t="shared" si="5"/>
        <v>0.30451043559253499</v>
      </c>
      <c r="S16" s="13">
        <f t="shared" si="5"/>
        <v>1.0771027134529971</v>
      </c>
      <c r="T16" s="13">
        <f t="shared" si="2"/>
        <v>1.3816131490990369</v>
      </c>
      <c r="V16" s="13">
        <f t="shared" si="6"/>
        <v>5.7672430983434655</v>
      </c>
      <c r="W16" s="13">
        <f t="shared" si="3"/>
        <v>14.043060149321995</v>
      </c>
      <c r="X16" s="13">
        <f t="shared" si="3"/>
        <v>10.66882740617017</v>
      </c>
    </row>
    <row r="17" spans="1:24" x14ac:dyDescent="0.2">
      <c r="A17" s="9"/>
      <c r="B17" s="13"/>
      <c r="C17" s="13"/>
      <c r="D17" s="13"/>
      <c r="E17" s="14"/>
      <c r="F17" s="10"/>
      <c r="G17" s="16"/>
      <c r="H17" s="10"/>
      <c r="I17" s="16"/>
      <c r="J17" s="10" t="s">
        <v>41</v>
      </c>
      <c r="K17" s="20">
        <v>-113.338123479671</v>
      </c>
      <c r="L17" s="14"/>
      <c r="M17" s="9"/>
      <c r="N17" s="13"/>
      <c r="O17" s="13"/>
      <c r="P17" s="13"/>
      <c r="Q17" s="14"/>
      <c r="R17" s="15"/>
      <c r="S17" s="13"/>
      <c r="T17" s="13"/>
      <c r="V17" s="13"/>
      <c r="W17" s="13"/>
      <c r="X17" s="13"/>
    </row>
    <row r="18" spans="1:24" x14ac:dyDescent="0.2">
      <c r="A18" s="9">
        <v>11</v>
      </c>
      <c r="B18" s="13">
        <v>34.799999999999997</v>
      </c>
      <c r="C18" s="13">
        <v>89.6</v>
      </c>
      <c r="D18" s="13">
        <v>-54.8</v>
      </c>
      <c r="E18" s="14"/>
      <c r="F18" s="10" t="s">
        <v>42</v>
      </c>
      <c r="G18" s="20">
        <v>-1249.5812373572401</v>
      </c>
      <c r="H18" s="10" t="s">
        <v>43</v>
      </c>
      <c r="I18" s="20">
        <v>-1249.5239748239601</v>
      </c>
      <c r="J18" s="10" t="s">
        <v>44</v>
      </c>
      <c r="K18" s="20">
        <v>-1249.6700669337899</v>
      </c>
      <c r="L18" s="14"/>
      <c r="M18" s="9">
        <v>11</v>
      </c>
      <c r="N18" s="13">
        <f t="shared" ref="N18:N24" si="7">(I18-G18)*627.50960803</f>
        <v>35.932789813326117</v>
      </c>
      <c r="O18" s="13">
        <f t="shared" ref="O18:O23" si="8">(I18-K18)*627.50960803</f>
        <v>91.674202575605719</v>
      </c>
      <c r="P18" s="13">
        <f t="shared" ref="P18:P23" si="9">(K18-G18)*627.50960803</f>
        <v>-55.741412762279595</v>
      </c>
      <c r="Q18" s="14"/>
      <c r="R18" s="15">
        <f t="shared" ref="R18:T24" si="10">ABS(N18-B18)</f>
        <v>1.1327898133261201</v>
      </c>
      <c r="S18" s="13">
        <f t="shared" si="10"/>
        <v>2.0742025756057245</v>
      </c>
      <c r="T18" s="13">
        <f t="shared" si="10"/>
        <v>0.94141276227959736</v>
      </c>
      <c r="V18" s="13">
        <f t="shared" ref="V18:X46" si="11">ABS(R18/B18)*100</f>
        <v>3.2551431417417245</v>
      </c>
      <c r="W18" s="13">
        <f t="shared" si="11"/>
        <v>2.3149582317028177</v>
      </c>
      <c r="X18" s="13">
        <f t="shared" si="11"/>
        <v>1.7179065005102141</v>
      </c>
    </row>
    <row r="19" spans="1:24" x14ac:dyDescent="0.2">
      <c r="A19" s="9">
        <v>12</v>
      </c>
      <c r="B19" s="13">
        <v>-0.63</v>
      </c>
      <c r="C19" s="13">
        <v>31.02</v>
      </c>
      <c r="D19" s="13">
        <v>-31.65</v>
      </c>
      <c r="E19" s="14"/>
      <c r="F19" s="10" t="s">
        <v>45</v>
      </c>
      <c r="G19" s="20">
        <v>-1799.97204992247</v>
      </c>
      <c r="H19" s="10" t="s">
        <v>46</v>
      </c>
      <c r="I19" s="20">
        <v>-1799.9659077761501</v>
      </c>
      <c r="J19" s="10" t="s">
        <v>47</v>
      </c>
      <c r="K19" s="20">
        <v>-1800.01921747453</v>
      </c>
      <c r="L19" s="14"/>
      <c r="M19" s="9">
        <v>12</v>
      </c>
      <c r="N19" s="13">
        <f t="shared" si="7"/>
        <v>3.8542558296738472</v>
      </c>
      <c r="O19" s="13">
        <f t="shared" si="8"/>
        <v>33.452347934607701</v>
      </c>
      <c r="P19" s="13">
        <f t="shared" si="9"/>
        <v>-29.598092104933855</v>
      </c>
      <c r="Q19" s="14"/>
      <c r="R19" s="15">
        <f t="shared" si="10"/>
        <v>4.4842558296738471</v>
      </c>
      <c r="S19" s="13">
        <f t="shared" si="10"/>
        <v>2.4323479346077015</v>
      </c>
      <c r="T19" s="13">
        <f t="shared" si="10"/>
        <v>2.0519078950661438</v>
      </c>
      <c r="V19" s="13">
        <f t="shared" si="11"/>
        <v>711.7866396307694</v>
      </c>
      <c r="W19" s="13">
        <f t="shared" si="11"/>
        <v>7.8412248053117386</v>
      </c>
      <c r="X19" s="13">
        <f t="shared" si="11"/>
        <v>6.4831213114254149</v>
      </c>
    </row>
    <row r="20" spans="1:24" x14ac:dyDescent="0.2">
      <c r="A20" s="9">
        <v>13</v>
      </c>
      <c r="B20" s="13">
        <v>22.41</v>
      </c>
      <c r="C20" s="13">
        <v>49.69</v>
      </c>
      <c r="D20" s="13">
        <v>-27.28</v>
      </c>
      <c r="E20" s="14"/>
      <c r="F20" s="10" t="s">
        <v>48</v>
      </c>
      <c r="G20" s="20">
        <v>-1683.6218465520601</v>
      </c>
      <c r="H20" s="10" t="s">
        <v>49</v>
      </c>
      <c r="I20" s="20">
        <v>-1683.5831210132999</v>
      </c>
      <c r="J20" s="10" t="s">
        <v>50</v>
      </c>
      <c r="K20" s="20">
        <v>-1683.6654546206</v>
      </c>
      <c r="L20" s="14"/>
      <c r="M20" s="9">
        <v>13</v>
      </c>
      <c r="N20" s="13">
        <f t="shared" si="7"/>
        <v>24.30064764817504</v>
      </c>
      <c r="O20" s="13">
        <f t="shared" si="8"/>
        <v>51.665129644608569</v>
      </c>
      <c r="P20" s="13">
        <f t="shared" si="9"/>
        <v>-27.364481996433533</v>
      </c>
      <c r="Q20" s="14"/>
      <c r="R20" s="15">
        <f t="shared" si="10"/>
        <v>1.8906476481750403</v>
      </c>
      <c r="S20" s="13">
        <f t="shared" si="10"/>
        <v>1.9751296446085718</v>
      </c>
      <c r="T20" s="13">
        <f t="shared" si="10"/>
        <v>8.4481996433531492E-2</v>
      </c>
      <c r="V20" s="13">
        <f t="shared" si="11"/>
        <v>8.4366249360778234</v>
      </c>
      <c r="W20" s="13">
        <f t="shared" si="11"/>
        <v>3.974903692108215</v>
      </c>
      <c r="X20" s="13">
        <f t="shared" si="11"/>
        <v>0.30968473765957294</v>
      </c>
    </row>
    <row r="21" spans="1:24" x14ac:dyDescent="0.2">
      <c r="A21" s="9">
        <v>14</v>
      </c>
      <c r="B21" s="13">
        <v>10.33</v>
      </c>
      <c r="C21" s="13">
        <v>14.46</v>
      </c>
      <c r="D21" s="13">
        <v>-4.13</v>
      </c>
      <c r="E21" s="14"/>
      <c r="F21" s="10" t="s">
        <v>51</v>
      </c>
      <c r="G21" s="20">
        <v>-1165.42783192755</v>
      </c>
      <c r="H21" s="10" t="s">
        <v>52</v>
      </c>
      <c r="I21" s="20">
        <v>-1165.41421641172</v>
      </c>
      <c r="J21" s="10" t="s">
        <v>53</v>
      </c>
      <c r="K21" s="20">
        <v>-1165.43526192123</v>
      </c>
      <c r="L21" s="14"/>
      <c r="M21" s="9">
        <v>14</v>
      </c>
      <c r="N21" s="13">
        <f t="shared" si="7"/>
        <v>8.5438670016077367</v>
      </c>
      <c r="O21" s="13">
        <f t="shared" si="8"/>
        <v>13.20625942343149</v>
      </c>
      <c r="P21" s="13">
        <f t="shared" si="9"/>
        <v>-4.6623924218237542</v>
      </c>
      <c r="Q21" s="14"/>
      <c r="R21" s="15">
        <f t="shared" si="10"/>
        <v>1.7861329983922634</v>
      </c>
      <c r="S21" s="13">
        <f t="shared" si="10"/>
        <v>1.2537405765685108</v>
      </c>
      <c r="T21" s="13">
        <f t="shared" si="10"/>
        <v>0.53239242182375435</v>
      </c>
      <c r="V21" s="13">
        <f t="shared" si="11"/>
        <v>17.290735705636624</v>
      </c>
      <c r="W21" s="13">
        <f t="shared" si="11"/>
        <v>8.6704050938347912</v>
      </c>
      <c r="X21" s="13">
        <f t="shared" si="11"/>
        <v>12.890857671277345</v>
      </c>
    </row>
    <row r="22" spans="1:24" x14ac:dyDescent="0.2">
      <c r="A22" s="9">
        <v>15</v>
      </c>
      <c r="B22" s="13">
        <v>20.27</v>
      </c>
      <c r="C22" s="13">
        <v>77.23</v>
      </c>
      <c r="D22" s="13">
        <v>-56.96</v>
      </c>
      <c r="E22" s="14"/>
      <c r="F22" s="10" t="s">
        <v>54</v>
      </c>
      <c r="G22" s="20">
        <v>-989.85351265770305</v>
      </c>
      <c r="H22" s="10" t="s">
        <v>55</v>
      </c>
      <c r="I22" s="20">
        <v>-989.82109899419004</v>
      </c>
      <c r="J22" s="10" t="s">
        <v>56</v>
      </c>
      <c r="K22" s="20">
        <v>-989.95142157477903</v>
      </c>
      <c r="L22" s="14"/>
      <c r="M22" s="9">
        <v>15</v>
      </c>
      <c r="N22" s="13">
        <f t="shared" si="7"/>
        <v>20.339885285866266</v>
      </c>
      <c r="O22" s="13">
        <f t="shared" si="8"/>
        <v>81.778671462858426</v>
      </c>
      <c r="P22" s="13">
        <f t="shared" si="9"/>
        <v>-61.438786176992167</v>
      </c>
      <c r="Q22" s="14"/>
      <c r="R22" s="15">
        <f t="shared" si="10"/>
        <v>6.9885285866266855E-2</v>
      </c>
      <c r="S22" s="13">
        <f t="shared" si="10"/>
        <v>4.5486714628584224</v>
      </c>
      <c r="T22" s="13">
        <f t="shared" si="10"/>
        <v>4.4787861769921662</v>
      </c>
      <c r="V22" s="13">
        <f t="shared" si="11"/>
        <v>0.34477200723367957</v>
      </c>
      <c r="W22" s="13">
        <f t="shared" si="11"/>
        <v>5.8897727086086</v>
      </c>
      <c r="X22" s="13">
        <f t="shared" si="11"/>
        <v>7.863037529831753</v>
      </c>
    </row>
    <row r="23" spans="1:24" x14ac:dyDescent="0.2">
      <c r="A23" s="9">
        <v>16</v>
      </c>
      <c r="B23" s="13">
        <v>34.22</v>
      </c>
      <c r="C23" s="13">
        <v>55.4</v>
      </c>
      <c r="D23" s="13">
        <v>-21.18</v>
      </c>
      <c r="E23" s="14"/>
      <c r="F23" s="17" t="s">
        <v>57</v>
      </c>
      <c r="G23" s="20">
        <v>-514.46502393453</v>
      </c>
      <c r="H23" s="10" t="s">
        <v>58</v>
      </c>
      <c r="I23" s="20">
        <v>-514.41255458159503</v>
      </c>
      <c r="J23" s="10" t="s">
        <v>59</v>
      </c>
      <c r="K23" s="20">
        <v>-514.50697793594998</v>
      </c>
      <c r="L23" s="14"/>
      <c r="M23" s="9">
        <v>16</v>
      </c>
      <c r="N23" s="13">
        <f t="shared" si="7"/>
        <v>32.92502309380658</v>
      </c>
      <c r="O23" s="13">
        <f t="shared" si="8"/>
        <v>59.251562080148965</v>
      </c>
      <c r="P23" s="13">
        <f t="shared" si="9"/>
        <v>-26.326538986342381</v>
      </c>
      <c r="Q23" s="14"/>
      <c r="R23" s="15">
        <f t="shared" si="10"/>
        <v>1.2949769061934191</v>
      </c>
      <c r="S23" s="13">
        <f t="shared" si="10"/>
        <v>3.8515620801489661</v>
      </c>
      <c r="T23" s="13">
        <f t="shared" si="10"/>
        <v>5.1465389863423816</v>
      </c>
      <c r="V23" s="13">
        <f t="shared" si="11"/>
        <v>3.7842691589521307</v>
      </c>
      <c r="W23" s="13">
        <f t="shared" si="11"/>
        <v>6.9522781230125741</v>
      </c>
      <c r="X23" s="13">
        <f t="shared" si="11"/>
        <v>24.299050927017856</v>
      </c>
    </row>
    <row r="24" spans="1:24" x14ac:dyDescent="0.2">
      <c r="A24" s="9">
        <v>17</v>
      </c>
      <c r="B24" s="13">
        <v>21.48</v>
      </c>
      <c r="C24" s="13">
        <v>35.47</v>
      </c>
      <c r="D24" s="13">
        <v>-13.99</v>
      </c>
      <c r="E24" s="14"/>
      <c r="F24" s="10" t="s">
        <v>60</v>
      </c>
      <c r="G24" s="20">
        <v>-4993.7006929734198</v>
      </c>
      <c r="H24" s="10" t="s">
        <v>61</v>
      </c>
      <c r="I24" s="20">
        <v>-4993.6605954126399</v>
      </c>
      <c r="J24" s="10" t="s">
        <v>62</v>
      </c>
      <c r="K24" s="20">
        <v>-4415.0268549163902</v>
      </c>
      <c r="L24" s="14"/>
      <c r="M24" s="9">
        <v>17</v>
      </c>
      <c r="N24" s="13">
        <f t="shared" si="7"/>
        <v>25.161604647979864</v>
      </c>
      <c r="O24" s="13">
        <f>(I24-K24-K25)*627.50960803</f>
        <v>32.384510272877009</v>
      </c>
      <c r="P24" s="13">
        <f>(K24+K25-G24)*627.50960803</f>
        <v>-7.2229056248971446</v>
      </c>
      <c r="Q24" s="14"/>
      <c r="R24" s="15">
        <f t="shared" si="10"/>
        <v>3.6816046479798636</v>
      </c>
      <c r="S24" s="13">
        <f t="shared" si="10"/>
        <v>3.0854897271229902</v>
      </c>
      <c r="T24" s="13">
        <f t="shared" si="10"/>
        <v>6.7670943751028556</v>
      </c>
      <c r="V24" s="13">
        <f t="shared" si="11"/>
        <v>17.139686443109234</v>
      </c>
      <c r="W24" s="13">
        <f t="shared" si="11"/>
        <v>8.6988715171214839</v>
      </c>
      <c r="X24" s="13">
        <f t="shared" si="11"/>
        <v>48.370939064352072</v>
      </c>
    </row>
    <row r="25" spans="1:24" x14ac:dyDescent="0.2">
      <c r="A25" s="9"/>
      <c r="B25" s="13"/>
      <c r="C25" s="13"/>
      <c r="D25" s="13"/>
      <c r="E25" s="14"/>
      <c r="F25" s="10"/>
      <c r="G25" s="16"/>
      <c r="H25" s="10"/>
      <c r="I25" s="16"/>
      <c r="J25" s="10" t="s">
        <v>63</v>
      </c>
      <c r="K25" s="20">
        <v>-578.68534848735999</v>
      </c>
      <c r="L25" s="14"/>
      <c r="M25" s="9"/>
      <c r="N25" s="13"/>
      <c r="O25" s="13"/>
      <c r="P25" s="13"/>
      <c r="Q25" s="14"/>
      <c r="R25" s="15"/>
      <c r="S25" s="13"/>
      <c r="T25" s="13"/>
      <c r="V25" s="13"/>
      <c r="W25" s="13"/>
      <c r="X25" s="13"/>
    </row>
    <row r="26" spans="1:24" x14ac:dyDescent="0.2">
      <c r="A26" s="9">
        <v>18</v>
      </c>
      <c r="B26" s="13">
        <v>25.34</v>
      </c>
      <c r="C26" s="13">
        <v>36.049999999999997</v>
      </c>
      <c r="D26" s="13">
        <v>-10.72</v>
      </c>
      <c r="E26" s="14"/>
      <c r="F26" s="10" t="s">
        <v>64</v>
      </c>
      <c r="G26" s="20">
        <v>-2717.3850830542401</v>
      </c>
      <c r="H26" s="10" t="s">
        <v>65</v>
      </c>
      <c r="I26" s="20">
        <v>-2717.3380600425098</v>
      </c>
      <c r="J26" s="10" t="s">
        <v>66</v>
      </c>
      <c r="K26" s="20">
        <v>-2138.7064602149899</v>
      </c>
      <c r="L26" s="14"/>
      <c r="M26" s="9">
        <v>18</v>
      </c>
      <c r="N26" s="13">
        <f>(I26-G26)*627.50960803</f>
        <v>29.507391659263742</v>
      </c>
      <c r="O26" s="13">
        <f>(I26-K26-K27)*627.50960803</f>
        <v>33.72780046836079</v>
      </c>
      <c r="P26" s="13">
        <f>(K26+K27-G26)*627.50960803</f>
        <v>-4.2204088090970471</v>
      </c>
      <c r="Q26" s="14"/>
      <c r="R26" s="15">
        <f>ABS(N26-B26)</f>
        <v>4.1673916592637426</v>
      </c>
      <c r="S26" s="13">
        <f>ABS(O26-C26)</f>
        <v>2.3221995316392068</v>
      </c>
      <c r="T26" s="13">
        <f>ABS(P26-D26)</f>
        <v>6.4995911909029536</v>
      </c>
      <c r="V26" s="13">
        <f t="shared" si="11"/>
        <v>16.445902364892433</v>
      </c>
      <c r="W26" s="13">
        <f t="shared" si="11"/>
        <v>6.4416075773625705</v>
      </c>
      <c r="X26" s="13">
        <f t="shared" si="11"/>
        <v>60.630514840512632</v>
      </c>
    </row>
    <row r="27" spans="1:24" x14ac:dyDescent="0.2">
      <c r="A27" s="9"/>
      <c r="B27" s="13"/>
      <c r="C27" s="13"/>
      <c r="D27" s="13"/>
      <c r="E27" s="14"/>
      <c r="F27" s="10"/>
      <c r="G27" s="16"/>
      <c r="H27" s="10"/>
      <c r="I27" s="16"/>
      <c r="J27" s="10" t="s">
        <v>63</v>
      </c>
      <c r="K27" s="20">
        <v>-578.68534848735999</v>
      </c>
      <c r="L27" s="14"/>
      <c r="M27" s="9"/>
      <c r="N27" s="13"/>
      <c r="O27" s="13"/>
      <c r="P27" s="13"/>
      <c r="Q27" s="14"/>
      <c r="R27" s="15"/>
      <c r="S27" s="13"/>
      <c r="T27" s="13"/>
      <c r="V27" s="13"/>
      <c r="W27" s="13"/>
      <c r="X27" s="13"/>
    </row>
    <row r="28" spans="1:24" x14ac:dyDescent="0.2">
      <c r="A28" s="9">
        <v>19</v>
      </c>
      <c r="B28" s="13">
        <v>12.27</v>
      </c>
      <c r="C28" s="13">
        <v>35.81</v>
      </c>
      <c r="D28" s="13">
        <v>-23.54</v>
      </c>
      <c r="E28" s="14"/>
      <c r="F28" s="10" t="s">
        <v>67</v>
      </c>
      <c r="G28" s="20">
        <v>-4992.44868754649</v>
      </c>
      <c r="H28" s="10" t="s">
        <v>68</v>
      </c>
      <c r="I28" s="20">
        <v>-4992.4270916007399</v>
      </c>
      <c r="J28" s="10" t="s">
        <v>69</v>
      </c>
      <c r="K28" s="20">
        <v>-4413.7939628292397</v>
      </c>
      <c r="L28" s="14"/>
      <c r="M28" s="9">
        <v>19</v>
      </c>
      <c r="N28" s="13">
        <f>(I28-G28)*627.50960803</f>
        <v>13.55166345265121</v>
      </c>
      <c r="O28" s="13">
        <f>(I28-K28-K29)*627.50960803</f>
        <v>32.768373430615988</v>
      </c>
      <c r="P28" s="13">
        <f>(K28+K29-G28)*627.50960803</f>
        <v>-19.216709977964779</v>
      </c>
      <c r="Q28" s="14"/>
      <c r="R28" s="15">
        <f>ABS(N28-B28)</f>
        <v>1.2816634526512107</v>
      </c>
      <c r="S28" s="13">
        <f>ABS(O28-C28)</f>
        <v>3.0416265693840145</v>
      </c>
      <c r="T28" s="13">
        <f>ABS(P28-D28)</f>
        <v>4.3232900220352199</v>
      </c>
      <c r="V28" s="13">
        <f t="shared" si="11"/>
        <v>10.445504911582811</v>
      </c>
      <c r="W28" s="13">
        <f t="shared" si="11"/>
        <v>8.4937910343033085</v>
      </c>
      <c r="X28" s="13">
        <f t="shared" si="11"/>
        <v>18.365718020540442</v>
      </c>
    </row>
    <row r="29" spans="1:24" x14ac:dyDescent="0.2">
      <c r="A29" s="9"/>
      <c r="B29" s="13"/>
      <c r="C29" s="13"/>
      <c r="D29" s="13"/>
      <c r="E29" s="14"/>
      <c r="F29" s="10"/>
      <c r="G29" s="16"/>
      <c r="H29" s="10"/>
      <c r="I29" s="16"/>
      <c r="J29" s="10" t="s">
        <v>63</v>
      </c>
      <c r="K29" s="20">
        <v>-578.68534848735999</v>
      </c>
      <c r="L29" s="14"/>
      <c r="M29" s="9"/>
      <c r="N29" s="13"/>
      <c r="O29" s="13"/>
      <c r="P29" s="13"/>
      <c r="Q29" s="14"/>
      <c r="R29" s="15"/>
      <c r="S29" s="13"/>
      <c r="T29" s="13"/>
      <c r="V29" s="13"/>
      <c r="W29" s="13"/>
      <c r="X29" s="13"/>
    </row>
    <row r="30" spans="1:24" x14ac:dyDescent="0.2">
      <c r="A30" s="9">
        <v>20</v>
      </c>
      <c r="B30" s="13">
        <v>13.36</v>
      </c>
      <c r="C30" s="13">
        <v>37.72</v>
      </c>
      <c r="D30" s="13">
        <v>-24.36</v>
      </c>
      <c r="E30" s="14"/>
      <c r="F30" s="10" t="s">
        <v>70</v>
      </c>
      <c r="G30" s="20">
        <v>-2716.1244013762198</v>
      </c>
      <c r="H30" s="10" t="s">
        <v>71</v>
      </c>
      <c r="I30" s="20">
        <v>-2716.1044086775801</v>
      </c>
      <c r="J30" s="10" t="s">
        <v>72</v>
      </c>
      <c r="K30" s="20">
        <v>-2137.47348869812</v>
      </c>
      <c r="L30" s="14"/>
      <c r="M30" s="9">
        <v>20</v>
      </c>
      <c r="N30" s="13">
        <f>(I30-G30)*627.50960803</f>
        <v>12.545610486876287</v>
      </c>
      <c r="O30" s="13">
        <f>(I30-K30-K29)*627.50960803</f>
        <v>34.154411657959436</v>
      </c>
      <c r="P30" s="13">
        <f>(K30+K31-G30)*627.50960803</f>
        <v>-21.608801171083147</v>
      </c>
      <c r="Q30" s="14"/>
      <c r="R30" s="15">
        <f>ABS(N30-B30)</f>
        <v>0.81438951312371266</v>
      </c>
      <c r="S30" s="13">
        <f>ABS(O30-C30)</f>
        <v>3.565588342040563</v>
      </c>
      <c r="T30" s="13">
        <f>ABS(P30-D30)</f>
        <v>2.7511988289168521</v>
      </c>
      <c r="V30" s="13">
        <f t="shared" si="11"/>
        <v>6.0957298886505438</v>
      </c>
      <c r="W30" s="13">
        <f t="shared" si="11"/>
        <v>9.452779273702447</v>
      </c>
      <c r="X30" s="13">
        <f t="shared" si="11"/>
        <v>11.293919658936174</v>
      </c>
    </row>
    <row r="31" spans="1:24" x14ac:dyDescent="0.2">
      <c r="A31" s="9"/>
      <c r="B31" s="13"/>
      <c r="C31" s="13"/>
      <c r="D31" s="13"/>
      <c r="E31" s="14"/>
      <c r="F31" s="10"/>
      <c r="G31" s="16"/>
      <c r="H31" s="10"/>
      <c r="I31" s="16"/>
      <c r="J31" s="10" t="s">
        <v>63</v>
      </c>
      <c r="K31" s="20">
        <v>-578.68534848735999</v>
      </c>
      <c r="L31" s="14"/>
      <c r="M31" s="9"/>
      <c r="N31" s="13"/>
      <c r="O31" s="13"/>
      <c r="P31" s="13"/>
      <c r="Q31" s="14"/>
      <c r="R31" s="15"/>
      <c r="S31" s="13"/>
      <c r="T31" s="13"/>
      <c r="V31" s="13"/>
      <c r="W31" s="13"/>
      <c r="X31" s="13"/>
    </row>
    <row r="32" spans="1:24" x14ac:dyDescent="0.2">
      <c r="A32" s="9">
        <v>21</v>
      </c>
      <c r="B32" s="13">
        <v>9.18</v>
      </c>
      <c r="C32" s="13">
        <v>9.1999999999999993</v>
      </c>
      <c r="D32" s="13">
        <v>-0.02</v>
      </c>
      <c r="E32" s="14"/>
      <c r="F32" s="10" t="s">
        <v>73</v>
      </c>
      <c r="G32" s="20">
        <v>-711.92103295962204</v>
      </c>
      <c r="H32" s="10" t="s">
        <v>74</v>
      </c>
      <c r="I32" s="20">
        <v>-711.90591075870202</v>
      </c>
      <c r="J32" s="10" t="s">
        <v>75</v>
      </c>
      <c r="K32" s="20">
        <v>-711.92103564276397</v>
      </c>
      <c r="L32" s="14"/>
      <c r="M32" s="9">
        <v>21</v>
      </c>
      <c r="N32" s="13">
        <f t="shared" ref="N32:N46" si="12">(I32-G32)*627.50960803</f>
        <v>9.489326371871563</v>
      </c>
      <c r="O32" s="13">
        <f t="shared" ref="O32:O45" si="13">(I32-K32)*627.50960803</f>
        <v>9.4910100692117698</v>
      </c>
      <c r="P32" s="13">
        <f t="shared" ref="P32:P45" si="14">(K32-G32)*627.50960803</f>
        <v>-1.6836973402076822E-3</v>
      </c>
      <c r="Q32" s="14"/>
      <c r="R32" s="15">
        <f t="shared" ref="R32:T46" si="15">ABS(N32-B32)</f>
        <v>0.30932637187156331</v>
      </c>
      <c r="S32" s="13">
        <f t="shared" si="15"/>
        <v>0.29101006921177053</v>
      </c>
      <c r="T32" s="13">
        <f t="shared" si="15"/>
        <v>1.8316302659792318E-2</v>
      </c>
      <c r="V32" s="13">
        <f t="shared" si="11"/>
        <v>3.3695683210409952</v>
      </c>
      <c r="W32" s="13">
        <f t="shared" si="11"/>
        <v>3.1631529262148974</v>
      </c>
      <c r="X32" s="13">
        <f t="shared" si="11"/>
        <v>91.581513298961582</v>
      </c>
    </row>
    <row r="33" spans="1:24" x14ac:dyDescent="0.2">
      <c r="A33" s="9">
        <v>22</v>
      </c>
      <c r="B33" s="13">
        <v>14.3</v>
      </c>
      <c r="C33" s="13">
        <v>29.05</v>
      </c>
      <c r="D33" s="13">
        <v>-14.75</v>
      </c>
      <c r="E33" s="14"/>
      <c r="F33" s="10" t="s">
        <v>76</v>
      </c>
      <c r="G33" s="20">
        <v>-962.39876009695797</v>
      </c>
      <c r="H33" s="10" t="s">
        <v>77</v>
      </c>
      <c r="I33" s="20">
        <v>-962.37361026987503</v>
      </c>
      <c r="J33" s="10" t="s">
        <v>78</v>
      </c>
      <c r="K33" s="20">
        <v>-962.42035030331601</v>
      </c>
      <c r="L33" s="14"/>
      <c r="M33" s="9">
        <v>22</v>
      </c>
      <c r="N33" s="13">
        <f t="shared" si="12"/>
        <v>15.781758134838933</v>
      </c>
      <c r="O33" s="13">
        <f t="shared" si="13"/>
        <v>29.329820063860396</v>
      </c>
      <c r="P33" s="13">
        <f t="shared" si="14"/>
        <v>-13.548061929021461</v>
      </c>
      <c r="Q33" s="14"/>
      <c r="R33" s="15">
        <f t="shared" si="15"/>
        <v>1.4817581348389322</v>
      </c>
      <c r="S33" s="13">
        <f t="shared" si="15"/>
        <v>0.27982006386039515</v>
      </c>
      <c r="T33" s="13">
        <f t="shared" si="15"/>
        <v>1.2019380709785388</v>
      </c>
      <c r="V33" s="13">
        <f t="shared" si="11"/>
        <v>10.361944998873652</v>
      </c>
      <c r="W33" s="13">
        <f t="shared" si="11"/>
        <v>0.9632360201734772</v>
      </c>
      <c r="X33" s="13">
        <f t="shared" si="11"/>
        <v>8.1487326846002635</v>
      </c>
    </row>
    <row r="34" spans="1:24" x14ac:dyDescent="0.2">
      <c r="A34" s="9">
        <v>23</v>
      </c>
      <c r="B34" s="13">
        <v>30.71</v>
      </c>
      <c r="C34" s="13">
        <v>21.19</v>
      </c>
      <c r="D34" s="13">
        <v>9.52</v>
      </c>
      <c r="E34" s="14"/>
      <c r="F34" s="10" t="s">
        <v>79</v>
      </c>
      <c r="G34" s="20">
        <v>-1013.76709427136</v>
      </c>
      <c r="H34" s="10" t="s">
        <v>80</v>
      </c>
      <c r="I34" s="20">
        <v>-1013.71441987431</v>
      </c>
      <c r="J34" s="10" t="s">
        <v>81</v>
      </c>
      <c r="K34" s="20">
        <v>-1013.75302460044</v>
      </c>
      <c r="L34" s="14"/>
      <c r="M34" s="9">
        <v>23</v>
      </c>
      <c r="N34" s="13">
        <f t="shared" si="12"/>
        <v>33.053690246025084</v>
      </c>
      <c r="O34" s="13">
        <f t="shared" si="13"/>
        <v>24.224836561917268</v>
      </c>
      <c r="P34" s="13">
        <f t="shared" si="14"/>
        <v>8.828853684107818</v>
      </c>
      <c r="Q34" s="14"/>
      <c r="R34" s="15">
        <f t="shared" si="15"/>
        <v>2.3436902460250835</v>
      </c>
      <c r="S34" s="13">
        <f t="shared" si="15"/>
        <v>3.0348365619172668</v>
      </c>
      <c r="T34" s="13">
        <f t="shared" si="15"/>
        <v>0.69114631589218156</v>
      </c>
      <c r="V34" s="13">
        <f t="shared" si="11"/>
        <v>7.6316842918433201</v>
      </c>
      <c r="W34" s="13">
        <f t="shared" si="11"/>
        <v>14.322022472474123</v>
      </c>
      <c r="X34" s="13">
        <f t="shared" si="11"/>
        <v>7.2599402929851014</v>
      </c>
    </row>
    <row r="35" spans="1:24" x14ac:dyDescent="0.2">
      <c r="A35" s="9">
        <v>24</v>
      </c>
      <c r="B35" s="13">
        <v>2.87</v>
      </c>
      <c r="C35" s="13">
        <v>16.96</v>
      </c>
      <c r="D35" s="13">
        <v>-14.1</v>
      </c>
      <c r="E35" s="14"/>
      <c r="F35" s="10" t="s">
        <v>82</v>
      </c>
      <c r="G35" s="20">
        <v>-2266.9235286104799</v>
      </c>
      <c r="H35" s="10" t="s">
        <v>83</v>
      </c>
      <c r="I35" s="20">
        <v>-2266.91838021077</v>
      </c>
      <c r="J35" s="10" t="s">
        <v>84</v>
      </c>
      <c r="K35" s="20">
        <v>-2266.9494964560299</v>
      </c>
      <c r="L35" s="14"/>
      <c r="M35" s="9">
        <v>24</v>
      </c>
      <c r="N35" s="13">
        <f t="shared" si="12"/>
        <v>3.2306702839561616</v>
      </c>
      <c r="O35" s="13">
        <f t="shared" si="13"/>
        <v>19.525742866410962</v>
      </c>
      <c r="P35" s="13">
        <f t="shared" si="14"/>
        <v>-16.2950725824548</v>
      </c>
      <c r="Q35" s="14"/>
      <c r="R35" s="15">
        <f t="shared" si="15"/>
        <v>0.36067028395616152</v>
      </c>
      <c r="S35" s="13">
        <f t="shared" si="15"/>
        <v>2.5657428664109609</v>
      </c>
      <c r="T35" s="13">
        <f t="shared" si="15"/>
        <v>2.1950725824548005</v>
      </c>
      <c r="V35" s="13">
        <f t="shared" si="11"/>
        <v>12.566908848646744</v>
      </c>
      <c r="W35" s="13">
        <f t="shared" si="11"/>
        <v>15.128200863272175</v>
      </c>
      <c r="X35" s="13">
        <f t="shared" si="11"/>
        <v>15.567890655707807</v>
      </c>
    </row>
    <row r="36" spans="1:24" x14ac:dyDescent="0.2">
      <c r="A36" s="9">
        <v>25</v>
      </c>
      <c r="B36" s="13">
        <v>2.66</v>
      </c>
      <c r="C36" s="13">
        <v>12.01</v>
      </c>
      <c r="D36" s="13">
        <v>-9.35</v>
      </c>
      <c r="E36" s="14"/>
      <c r="F36" s="10" t="s">
        <v>85</v>
      </c>
      <c r="G36" s="20">
        <v>-2193.17200874116</v>
      </c>
      <c r="H36" s="10" t="s">
        <v>86</v>
      </c>
      <c r="I36" s="20">
        <v>-2193.1678459720201</v>
      </c>
      <c r="J36" s="10" t="s">
        <v>87</v>
      </c>
      <c r="K36" s="20">
        <v>-2193.1903848205102</v>
      </c>
      <c r="L36" s="14"/>
      <c r="M36" s="9">
        <v>25</v>
      </c>
      <c r="N36" s="13">
        <f t="shared" si="12"/>
        <v>2.6121776312597063</v>
      </c>
      <c r="O36" s="13">
        <f t="shared" si="13"/>
        <v>14.143343981443675</v>
      </c>
      <c r="P36" s="13">
        <f t="shared" si="14"/>
        <v>-11.531166350183968</v>
      </c>
      <c r="Q36" s="14"/>
      <c r="R36" s="15">
        <f t="shared" si="15"/>
        <v>4.7822368740293886E-2</v>
      </c>
      <c r="S36" s="13">
        <f t="shared" si="15"/>
        <v>2.1333439814436748</v>
      </c>
      <c r="T36" s="13">
        <f t="shared" si="15"/>
        <v>2.1811663501839682</v>
      </c>
      <c r="V36" s="13">
        <f t="shared" si="11"/>
        <v>1.7978334112892438</v>
      </c>
      <c r="W36" s="13">
        <f t="shared" si="11"/>
        <v>17.763063958731681</v>
      </c>
      <c r="X36" s="13">
        <f t="shared" si="11"/>
        <v>23.327982354908752</v>
      </c>
    </row>
    <row r="37" spans="1:24" x14ac:dyDescent="0.2">
      <c r="A37" s="9">
        <v>26</v>
      </c>
      <c r="B37" s="13">
        <v>25.39</v>
      </c>
      <c r="C37" s="13">
        <v>0.19</v>
      </c>
      <c r="D37" s="13">
        <v>25.2</v>
      </c>
      <c r="E37" s="14"/>
      <c r="F37" s="10" t="s">
        <v>88</v>
      </c>
      <c r="G37" s="20">
        <v>-1127.9101069675</v>
      </c>
      <c r="H37" s="10" t="s">
        <v>89</v>
      </c>
      <c r="I37" s="20">
        <v>-1127.86823844838</v>
      </c>
      <c r="J37" s="10" t="s">
        <v>90</v>
      </c>
      <c r="K37" s="20">
        <v>-1127.8684834102601</v>
      </c>
      <c r="L37" s="14"/>
      <c r="M37" s="9">
        <v>26</v>
      </c>
      <c r="N37" s="13">
        <f t="shared" si="12"/>
        <v>26.27289802181528</v>
      </c>
      <c r="O37" s="13">
        <f t="shared" si="13"/>
        <v>0.15371593334568245</v>
      </c>
      <c r="P37" s="13">
        <f t="shared" si="14"/>
        <v>26.119182088469596</v>
      </c>
      <c r="Q37" s="14"/>
      <c r="R37" s="15">
        <f t="shared" si="15"/>
        <v>0.88289802181527932</v>
      </c>
      <c r="S37" s="13">
        <f t="shared" si="15"/>
        <v>3.6284066654317548E-2</v>
      </c>
      <c r="T37" s="13">
        <f t="shared" si="15"/>
        <v>0.91918208846959715</v>
      </c>
      <c r="V37" s="13">
        <f t="shared" si="11"/>
        <v>3.477345497500115</v>
      </c>
      <c r="W37" s="13">
        <f t="shared" si="11"/>
        <v>19.096877186482921</v>
      </c>
      <c r="X37" s="13">
        <f t="shared" si="11"/>
        <v>3.6475479701174494</v>
      </c>
    </row>
    <row r="38" spans="1:24" x14ac:dyDescent="0.2">
      <c r="A38" s="9">
        <v>27</v>
      </c>
      <c r="B38" s="13">
        <v>13.76</v>
      </c>
      <c r="C38" s="13">
        <v>2.39</v>
      </c>
      <c r="D38" s="13">
        <v>11.37</v>
      </c>
      <c r="E38" s="14"/>
      <c r="F38" s="10" t="s">
        <v>91</v>
      </c>
      <c r="G38" s="20">
        <v>-1209.9345848604701</v>
      </c>
      <c r="H38" s="10" t="s">
        <v>92</v>
      </c>
      <c r="I38" s="20">
        <v>-1209.9142487297199</v>
      </c>
      <c r="J38" s="10" t="s">
        <v>93</v>
      </c>
      <c r="K38" s="20">
        <v>-1209.91840960679</v>
      </c>
      <c r="L38" s="14"/>
      <c r="M38" s="9">
        <v>27</v>
      </c>
      <c r="N38" s="13">
        <f t="shared" si="12"/>
        <v>12.761117435866041</v>
      </c>
      <c r="O38" s="13">
        <f t="shared" si="13"/>
        <v>2.6109903392786684</v>
      </c>
      <c r="P38" s="13">
        <f t="shared" si="14"/>
        <v>10.150127096587372</v>
      </c>
      <c r="Q38" s="14"/>
      <c r="R38" s="15">
        <f t="shared" si="15"/>
        <v>0.99888256413395915</v>
      </c>
      <c r="S38" s="13">
        <f t="shared" si="15"/>
        <v>0.22099033927866829</v>
      </c>
      <c r="T38" s="13">
        <f t="shared" si="15"/>
        <v>1.219872903412627</v>
      </c>
      <c r="V38" s="13">
        <f t="shared" si="11"/>
        <v>7.2593209602758657</v>
      </c>
      <c r="W38" s="13">
        <f t="shared" si="11"/>
        <v>9.2464577104045311</v>
      </c>
      <c r="X38" s="13">
        <f t="shared" si="11"/>
        <v>10.728873380937793</v>
      </c>
    </row>
    <row r="39" spans="1:24" x14ac:dyDescent="0.2">
      <c r="A39" s="9">
        <v>28</v>
      </c>
      <c r="B39" s="13">
        <v>29.06</v>
      </c>
      <c r="C39" s="13">
        <v>16.63</v>
      </c>
      <c r="D39" s="13">
        <v>12.43</v>
      </c>
      <c r="E39" s="14"/>
      <c r="F39" s="10" t="s">
        <v>94</v>
      </c>
      <c r="G39" s="20">
        <v>-1655.9787961505299</v>
      </c>
      <c r="H39" s="10" t="s">
        <v>95</v>
      </c>
      <c r="I39" s="20">
        <v>-1655.9334950060099</v>
      </c>
      <c r="J39" s="10" t="s">
        <v>96</v>
      </c>
      <c r="K39" s="20">
        <v>-1655.9600599308999</v>
      </c>
      <c r="L39" s="14"/>
      <c r="M39" s="9">
        <v>28</v>
      </c>
      <c r="N39" s="13">
        <f t="shared" si="12"/>
        <v>28.426903441026461</v>
      </c>
      <c r="O39" s="13">
        <f t="shared" si="13"/>
        <v>16.66974560504114</v>
      </c>
      <c r="P39" s="13">
        <f t="shared" si="14"/>
        <v>11.757157835985323</v>
      </c>
      <c r="Q39" s="14"/>
      <c r="R39" s="15">
        <f t="shared" si="15"/>
        <v>0.63309655897353778</v>
      </c>
      <c r="S39" s="13">
        <f t="shared" si="15"/>
        <v>3.9745605041140664E-2</v>
      </c>
      <c r="T39" s="13">
        <f t="shared" si="15"/>
        <v>0.67284216401467667</v>
      </c>
      <c r="V39" s="13">
        <f t="shared" si="11"/>
        <v>2.1785841671491322</v>
      </c>
      <c r="W39" s="13">
        <f t="shared" si="11"/>
        <v>0.23899942899062337</v>
      </c>
      <c r="X39" s="13">
        <f t="shared" si="11"/>
        <v>5.4130503943256372</v>
      </c>
    </row>
    <row r="40" spans="1:24" x14ac:dyDescent="0.2">
      <c r="A40" s="9">
        <v>29</v>
      </c>
      <c r="B40" s="13">
        <v>14.95</v>
      </c>
      <c r="C40" s="13">
        <v>30.89</v>
      </c>
      <c r="D40" s="13">
        <v>-15.93</v>
      </c>
      <c r="E40" s="14"/>
      <c r="F40" s="10" t="s">
        <v>97</v>
      </c>
      <c r="G40" s="20">
        <v>-1657.15075909446</v>
      </c>
      <c r="H40" s="10" t="s">
        <v>98</v>
      </c>
      <c r="I40" s="20">
        <v>-1657.1287624256199</v>
      </c>
      <c r="J40" s="10" t="s">
        <v>99</v>
      </c>
      <c r="K40" s="20">
        <v>-1657.1764941378599</v>
      </c>
      <c r="L40" s="14"/>
      <c r="M40" s="9">
        <v>29</v>
      </c>
      <c r="N40" s="13">
        <f t="shared" si="12"/>
        <v>13.803121041800903</v>
      </c>
      <c r="O40" s="13">
        <f t="shared" si="13"/>
        <v>29.952108038301454</v>
      </c>
      <c r="P40" s="13">
        <f t="shared" si="14"/>
        <v>-16.14898699650055</v>
      </c>
      <c r="Q40" s="14"/>
      <c r="R40" s="15">
        <f t="shared" si="15"/>
        <v>1.1468789581990961</v>
      </c>
      <c r="S40" s="13">
        <f t="shared" si="15"/>
        <v>0.93789196169854705</v>
      </c>
      <c r="T40" s="13">
        <f t="shared" si="15"/>
        <v>0.21898699650055065</v>
      </c>
      <c r="V40" s="13">
        <f t="shared" si="11"/>
        <v>7.671431158522382</v>
      </c>
      <c r="W40" s="13">
        <f t="shared" si="11"/>
        <v>3.0362316662303237</v>
      </c>
      <c r="X40" s="13">
        <f t="shared" si="11"/>
        <v>1.3746829661051516</v>
      </c>
    </row>
    <row r="41" spans="1:24" x14ac:dyDescent="0.2">
      <c r="A41" s="9">
        <v>30</v>
      </c>
      <c r="B41" s="13">
        <v>9.8800000000000008</v>
      </c>
      <c r="C41" s="13">
        <v>17.22</v>
      </c>
      <c r="D41" s="13">
        <v>-7.34</v>
      </c>
      <c r="E41" s="14"/>
      <c r="F41" s="10" t="s">
        <v>100</v>
      </c>
      <c r="G41" s="20">
        <v>-1063.74896945148</v>
      </c>
      <c r="H41" s="10" t="s">
        <v>101</v>
      </c>
      <c r="I41" s="20">
        <v>-1063.7340574053101</v>
      </c>
      <c r="J41" s="10" t="s">
        <v>102</v>
      </c>
      <c r="K41" s="20">
        <v>-1063.7611758256501</v>
      </c>
      <c r="L41" s="14"/>
      <c r="M41" s="9">
        <v>30</v>
      </c>
      <c r="N41" s="13">
        <f t="shared" si="12"/>
        <v>9.3574522470062789</v>
      </c>
      <c r="O41" s="13">
        <f t="shared" si="13"/>
        <v>17.017069317947783</v>
      </c>
      <c r="P41" s="13">
        <f t="shared" si="14"/>
        <v>-7.6596170709415041</v>
      </c>
      <c r="Q41" s="14"/>
      <c r="R41" s="15">
        <f t="shared" si="15"/>
        <v>0.52254775299372191</v>
      </c>
      <c r="S41" s="13">
        <f t="shared" si="15"/>
        <v>0.20293068205221587</v>
      </c>
      <c r="T41" s="13">
        <f t="shared" si="15"/>
        <v>0.31961707094150427</v>
      </c>
      <c r="V41" s="13">
        <f t="shared" si="11"/>
        <v>5.2889448683575093</v>
      </c>
      <c r="W41" s="13">
        <f t="shared" si="11"/>
        <v>1.1784592453671072</v>
      </c>
      <c r="X41" s="13">
        <f t="shared" si="11"/>
        <v>4.3544560073774425</v>
      </c>
    </row>
    <row r="42" spans="1:24" x14ac:dyDescent="0.2">
      <c r="A42" s="9">
        <v>31</v>
      </c>
      <c r="B42" s="13">
        <v>3.25</v>
      </c>
      <c r="C42" s="13">
        <v>13.34</v>
      </c>
      <c r="D42" s="13">
        <v>-10.08</v>
      </c>
      <c r="E42" s="14"/>
      <c r="F42" s="10" t="s">
        <v>103</v>
      </c>
      <c r="G42" s="20">
        <v>-1063.74896945148</v>
      </c>
      <c r="H42" s="10" t="s">
        <v>104</v>
      </c>
      <c r="I42" s="20">
        <v>-1063.7433131041</v>
      </c>
      <c r="J42" s="10" t="s">
        <v>105</v>
      </c>
      <c r="K42" s="20">
        <v>-1063.76177560664</v>
      </c>
      <c r="L42" s="14"/>
      <c r="M42" s="9">
        <v>31</v>
      </c>
      <c r="N42" s="13">
        <f t="shared" si="12"/>
        <v>3.5494123272766029</v>
      </c>
      <c r="O42" s="13">
        <f t="shared" si="13"/>
        <v>11.585397732086083</v>
      </c>
      <c r="P42" s="13">
        <f t="shared" si="14"/>
        <v>-8.0359854048094803</v>
      </c>
      <c r="Q42" s="14"/>
      <c r="R42" s="15">
        <f t="shared" si="15"/>
        <v>0.29941232727660294</v>
      </c>
      <c r="S42" s="13">
        <f t="shared" si="15"/>
        <v>1.754602267913917</v>
      </c>
      <c r="T42" s="13">
        <f t="shared" si="15"/>
        <v>2.0440145951905198</v>
      </c>
      <c r="V42" s="13">
        <f t="shared" si="11"/>
        <v>9.2126869931262441</v>
      </c>
      <c r="W42" s="13">
        <f t="shared" si="11"/>
        <v>13.152940539084836</v>
      </c>
      <c r="X42" s="13">
        <f t="shared" si="11"/>
        <v>20.277922571334521</v>
      </c>
    </row>
    <row r="43" spans="1:24" x14ac:dyDescent="0.2">
      <c r="A43" s="9">
        <v>32</v>
      </c>
      <c r="B43" s="13">
        <v>19.16</v>
      </c>
      <c r="C43" s="13">
        <v>64.569999999999993</v>
      </c>
      <c r="D43" s="13">
        <v>-45.4</v>
      </c>
      <c r="E43" s="14"/>
      <c r="F43" s="10" t="s">
        <v>106</v>
      </c>
      <c r="G43" s="20">
        <v>-998.43935223237395</v>
      </c>
      <c r="H43" s="10" t="s">
        <v>107</v>
      </c>
      <c r="I43" s="20">
        <v>-998.40459577643105</v>
      </c>
      <c r="J43" s="10" t="s">
        <v>108</v>
      </c>
      <c r="K43" s="20">
        <v>-998.50912246056203</v>
      </c>
      <c r="L43" s="14"/>
      <c r="M43" s="9">
        <v>32</v>
      </c>
      <c r="N43" s="13">
        <f t="shared" si="12"/>
        <v>21.81001004523954</v>
      </c>
      <c r="O43" s="13">
        <f t="shared" si="13"/>
        <v>65.591498587703114</v>
      </c>
      <c r="P43" s="13">
        <f t="shared" si="14"/>
        <v>-43.78148854246357</v>
      </c>
      <c r="Q43" s="14"/>
      <c r="R43" s="15">
        <f t="shared" si="15"/>
        <v>2.6500100452395401</v>
      </c>
      <c r="S43" s="13">
        <f t="shared" si="15"/>
        <v>1.0214985877031211</v>
      </c>
      <c r="T43" s="13">
        <f t="shared" si="15"/>
        <v>1.6185114575364281</v>
      </c>
      <c r="V43" s="13">
        <f t="shared" si="11"/>
        <v>13.830950131730377</v>
      </c>
      <c r="W43" s="13">
        <f t="shared" si="11"/>
        <v>1.5820018394039355</v>
      </c>
      <c r="X43" s="13">
        <f t="shared" si="11"/>
        <v>3.5650032104326614</v>
      </c>
    </row>
    <row r="44" spans="1:24" x14ac:dyDescent="0.2">
      <c r="A44" s="9">
        <v>33</v>
      </c>
      <c r="B44" s="13">
        <v>1.26</v>
      </c>
      <c r="C44" s="13">
        <v>7.83</v>
      </c>
      <c r="D44" s="13">
        <v>-6.57</v>
      </c>
      <c r="E44" s="14"/>
      <c r="F44" s="10" t="s">
        <v>109</v>
      </c>
      <c r="G44" s="20">
        <v>-273.12187410667701</v>
      </c>
      <c r="H44" s="10" t="s">
        <v>110</v>
      </c>
      <c r="I44" s="20">
        <v>-273.12064752621001</v>
      </c>
      <c r="J44" s="10" t="s">
        <v>111</v>
      </c>
      <c r="K44" s="20">
        <v>-273.13863236320799</v>
      </c>
      <c r="L44" s="14"/>
      <c r="M44" s="9">
        <v>33</v>
      </c>
      <c r="N44" s="13">
        <f t="shared" si="12"/>
        <v>0.76969102806761103</v>
      </c>
      <c r="O44" s="13">
        <f t="shared" si="13"/>
        <v>11.285658015087288</v>
      </c>
      <c r="P44" s="13">
        <f t="shared" si="14"/>
        <v>-10.515966987019675</v>
      </c>
      <c r="Q44" s="14"/>
      <c r="R44" s="15">
        <f t="shared" si="15"/>
        <v>0.49030897193238898</v>
      </c>
      <c r="S44" s="13">
        <f t="shared" si="15"/>
        <v>3.4556580150872875</v>
      </c>
      <c r="T44" s="13">
        <f t="shared" si="15"/>
        <v>3.9459669870196752</v>
      </c>
      <c r="V44" s="13">
        <f t="shared" si="11"/>
        <v>38.913410470824523</v>
      </c>
      <c r="W44" s="13">
        <f t="shared" si="11"/>
        <v>44.133563411076473</v>
      </c>
      <c r="X44" s="13">
        <f t="shared" si="11"/>
        <v>60.060380319934168</v>
      </c>
    </row>
    <row r="45" spans="1:24" x14ac:dyDescent="0.2">
      <c r="A45" s="9">
        <v>34</v>
      </c>
      <c r="B45" s="13">
        <v>29.15</v>
      </c>
      <c r="C45" s="13">
        <v>2.91</v>
      </c>
      <c r="D45" s="13">
        <v>26.24</v>
      </c>
      <c r="E45" s="14"/>
      <c r="F45" s="10" t="s">
        <v>112</v>
      </c>
      <c r="G45" s="20">
        <v>-862.13453894091901</v>
      </c>
      <c r="H45" s="10" t="s">
        <v>113</v>
      </c>
      <c r="I45" s="20">
        <v>-862.09217638696305</v>
      </c>
      <c r="J45" s="10" t="s">
        <v>114</v>
      </c>
      <c r="K45" s="20">
        <v>-862.09909645692403</v>
      </c>
      <c r="L45" s="14"/>
      <c r="M45" s="9">
        <v>34</v>
      </c>
      <c r="N45" s="13">
        <f t="shared" si="12"/>
        <v>26.582909628059202</v>
      </c>
      <c r="O45" s="13">
        <f t="shared" si="13"/>
        <v>4.3424103887570649</v>
      </c>
      <c r="P45" s="13">
        <f t="shared" si="14"/>
        <v>22.240499239302139</v>
      </c>
      <c r="Q45" s="14"/>
      <c r="R45" s="15">
        <f t="shared" si="15"/>
        <v>2.5670903719407967</v>
      </c>
      <c r="S45" s="13">
        <f t="shared" si="15"/>
        <v>1.4324103887570647</v>
      </c>
      <c r="T45" s="13">
        <f t="shared" si="15"/>
        <v>3.9995007606978596</v>
      </c>
      <c r="V45" s="13">
        <f t="shared" si="11"/>
        <v>8.8064849809289782</v>
      </c>
      <c r="W45" s="13">
        <f t="shared" si="11"/>
        <v>49.22372469955549</v>
      </c>
      <c r="X45" s="13">
        <f t="shared" si="11"/>
        <v>15.241999850220504</v>
      </c>
    </row>
    <row r="46" spans="1:24" x14ac:dyDescent="0.2">
      <c r="A46" s="9">
        <v>35</v>
      </c>
      <c r="B46" s="13">
        <v>18.309999999999999</v>
      </c>
      <c r="C46" s="13">
        <v>-1.41</v>
      </c>
      <c r="D46" s="13">
        <v>19.72</v>
      </c>
      <c r="E46" s="14"/>
      <c r="F46" s="10" t="s">
        <v>114</v>
      </c>
      <c r="G46" s="20">
        <v>-862.09909645692403</v>
      </c>
      <c r="H46" s="10" t="s">
        <v>115</v>
      </c>
      <c r="I46" s="20">
        <v>-862.07188325081097</v>
      </c>
      <c r="J46" s="10" t="s">
        <v>116</v>
      </c>
      <c r="K46" s="20">
        <v>-821.57319969500998</v>
      </c>
      <c r="L46" s="14"/>
      <c r="M46" s="9">
        <v>35</v>
      </c>
      <c r="N46" s="13">
        <f t="shared" si="12"/>
        <v>17.076548301246227</v>
      </c>
      <c r="O46" s="13">
        <f>(I46-K46-K47)*627.50960803</f>
        <v>-4.021522364259142</v>
      </c>
      <c r="P46" s="13">
        <f>(K46+K47-G46)*627.50960803</f>
        <v>21.098070665491992</v>
      </c>
      <c r="Q46" s="14"/>
      <c r="R46" s="15">
        <f t="shared" si="15"/>
        <v>1.2334516987537718</v>
      </c>
      <c r="S46" s="13">
        <f t="shared" si="15"/>
        <v>2.6115223642591419</v>
      </c>
      <c r="T46" s="13">
        <f t="shared" si="15"/>
        <v>1.3780706654919932</v>
      </c>
      <c r="V46" s="13">
        <f t="shared" si="11"/>
        <v>6.736492074023877</v>
      </c>
      <c r="W46" s="13">
        <f t="shared" si="11"/>
        <v>185.21435207511644</v>
      </c>
      <c r="X46" s="13">
        <f t="shared" si="11"/>
        <v>6.988187958884347</v>
      </c>
    </row>
    <row r="47" spans="1:24" x14ac:dyDescent="0.2">
      <c r="F47" s="12"/>
      <c r="G47" s="18"/>
      <c r="H47" s="12"/>
      <c r="I47" s="12"/>
      <c r="J47" s="10" t="s">
        <v>117</v>
      </c>
      <c r="K47" s="20">
        <v>-40.492274853348</v>
      </c>
      <c r="L47" s="19"/>
      <c r="N47" s="9"/>
      <c r="R47" s="19"/>
    </row>
    <row r="48" spans="1:24" x14ac:dyDescent="0.2">
      <c r="K48" s="20"/>
      <c r="N48" s="9"/>
    </row>
    <row r="49" spans="7:22" ht="19" x14ac:dyDescent="0.25">
      <c r="G49" s="20"/>
      <c r="I49" s="20"/>
      <c r="K49" s="20"/>
      <c r="N49" s="9"/>
      <c r="Q49" s="21" t="s">
        <v>118</v>
      </c>
      <c r="R49" s="13">
        <f>AVERAGE(R7:R46,R7:S46,T7:T46)</f>
        <v>1.7013851609421642</v>
      </c>
      <c r="U49" s="22" t="s">
        <v>124</v>
      </c>
      <c r="V49" s="13">
        <f>AVERAGE(V7:X46)</f>
        <v>24.130116931553793</v>
      </c>
    </row>
    <row r="50" spans="7:22" ht="19" x14ac:dyDescent="0.25">
      <c r="Q50" s="22" t="s">
        <v>119</v>
      </c>
      <c r="R50" s="13">
        <f>MAX(R7:R46,R7:S46,T7:T46)</f>
        <v>6.7670943751028556</v>
      </c>
      <c r="U50" s="22" t="s">
        <v>119</v>
      </c>
      <c r="V50" s="13">
        <f>MAX(V7:X46)</f>
        <v>711.7866396307694</v>
      </c>
    </row>
    <row r="51" spans="7:22" ht="19" x14ac:dyDescent="0.25">
      <c r="Q51" s="22" t="s">
        <v>125</v>
      </c>
      <c r="R51" s="13">
        <f>STDEV(R7:R46,R7:S46,T7:T46)</f>
        <v>1.4768877047178648</v>
      </c>
      <c r="U51" s="22" t="s">
        <v>125</v>
      </c>
      <c r="V51" s="13">
        <f>STDEV(V7:X46)</f>
        <v>73.686873068925323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SV_P + TZVP_F</vt:lpstr>
      <vt:lpstr>SVP + TZVP_F</vt:lpstr>
      <vt:lpstr>SVP + TZVPP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2022-06-26T13:06:23Z</dcterms:created>
  <dcterms:modified xsi:type="dcterms:W3CDTF">2022-08-12T11:31:31Z</dcterms:modified>
</cp:coreProperties>
</file>