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8680" yWindow="-120" windowWidth="29040" windowHeight="15840"/>
  </bookViews>
  <sheets>
    <sheet name="S1-EPMA" sheetId="4" r:id="rId1"/>
    <sheet name="S2-LA" sheetId="20" r:id="rId2"/>
    <sheet name="S3-reduction" sheetId="15" r:id="rId3"/>
    <sheet name="S4-RAC" sheetId="13" r:id="rId4"/>
    <sheet name="S5-RAF" sheetId="18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4" i="18" l="1"/>
  <c r="AY13" i="18"/>
  <c r="AY12" i="18"/>
  <c r="AY11" i="18"/>
  <c r="AY10" i="18"/>
  <c r="AY9" i="18"/>
  <c r="AZ8" i="18"/>
  <c r="AY8" i="18"/>
  <c r="AZ7" i="18"/>
  <c r="AY7" i="18"/>
  <c r="AU14" i="18"/>
  <c r="AU13" i="18"/>
  <c r="AU12" i="18"/>
  <c r="AU11" i="18"/>
  <c r="AU10" i="18"/>
  <c r="AU9" i="18"/>
  <c r="AV8" i="18"/>
  <c r="AU8" i="18"/>
  <c r="AV7" i="18"/>
  <c r="AU7" i="18"/>
  <c r="AQ14" i="18"/>
  <c r="AQ13" i="18"/>
  <c r="AQ12" i="18"/>
  <c r="AQ11" i="18"/>
  <c r="AQ10" i="18"/>
  <c r="AQ9" i="18"/>
  <c r="AR8" i="18"/>
  <c r="AQ8" i="18"/>
  <c r="AR7" i="18"/>
  <c r="AQ7" i="18"/>
  <c r="AM14" i="18"/>
  <c r="AM13" i="18"/>
  <c r="AM12" i="18"/>
  <c r="AM11" i="18"/>
  <c r="AM10" i="18"/>
  <c r="AM9" i="18"/>
  <c r="AN8" i="18"/>
  <c r="AM8" i="18"/>
  <c r="AN7" i="18"/>
  <c r="AM7" i="18"/>
  <c r="AI14" i="18"/>
  <c r="AI13" i="18"/>
  <c r="AI12" i="18"/>
  <c r="AI11" i="18"/>
  <c r="AI10" i="18"/>
  <c r="AI9" i="18"/>
  <c r="AJ8" i="18"/>
  <c r="AI8" i="18"/>
  <c r="AJ7" i="18"/>
  <c r="AI7" i="18"/>
  <c r="AE14" i="18"/>
  <c r="AE13" i="18"/>
  <c r="AE12" i="18"/>
  <c r="AE11" i="18"/>
  <c r="AE10" i="18"/>
  <c r="AE9" i="18"/>
  <c r="AF8" i="18"/>
  <c r="AE8" i="18"/>
  <c r="AF7" i="18"/>
  <c r="AE7" i="18"/>
  <c r="AA14" i="18"/>
  <c r="AA13" i="18"/>
  <c r="AA12" i="18"/>
  <c r="AA11" i="18"/>
  <c r="AA10" i="18"/>
  <c r="AA9" i="18"/>
  <c r="AB8" i="18"/>
  <c r="AA8" i="18"/>
  <c r="AB7" i="18"/>
  <c r="AA7" i="18"/>
  <c r="W14" i="18"/>
  <c r="W13" i="18"/>
  <c r="W12" i="18"/>
  <c r="W11" i="18"/>
  <c r="W10" i="18"/>
  <c r="W9" i="18"/>
  <c r="X8" i="18"/>
  <c r="W8" i="18"/>
  <c r="X7" i="18"/>
  <c r="W7" i="18"/>
  <c r="S14" i="18"/>
  <c r="S13" i="18"/>
  <c r="S12" i="18"/>
  <c r="S11" i="18"/>
  <c r="S10" i="18"/>
  <c r="S9" i="18"/>
  <c r="T8" i="18"/>
  <c r="S8" i="18"/>
  <c r="T7" i="18"/>
  <c r="S7" i="18"/>
  <c r="O14" i="18"/>
  <c r="O13" i="18"/>
  <c r="O12" i="18"/>
  <c r="O11" i="18"/>
  <c r="O10" i="18"/>
  <c r="O9" i="18"/>
  <c r="P8" i="18"/>
  <c r="O8" i="18"/>
  <c r="P7" i="18"/>
  <c r="O7" i="18"/>
  <c r="K14" i="18"/>
  <c r="K13" i="18"/>
  <c r="K12" i="18"/>
  <c r="K11" i="18"/>
  <c r="K10" i="18"/>
  <c r="K9" i="18"/>
  <c r="L8" i="18"/>
  <c r="K8" i="18"/>
  <c r="L7" i="18"/>
  <c r="K7" i="18"/>
  <c r="H7" i="18"/>
  <c r="G7" i="18"/>
  <c r="G14" i="18"/>
  <c r="G13" i="18"/>
  <c r="G12" i="18"/>
  <c r="G11" i="18"/>
  <c r="G10" i="18"/>
  <c r="G9" i="18"/>
  <c r="H8" i="18"/>
  <c r="G8" i="18"/>
  <c r="AJ14" i="13" l="1"/>
  <c r="AI14" i="13"/>
  <c r="AJ13" i="13"/>
  <c r="AI13" i="13"/>
  <c r="AJ12" i="13"/>
  <c r="AI12" i="13"/>
  <c r="AJ11" i="13"/>
  <c r="AI11" i="13"/>
  <c r="AJ10" i="13"/>
  <c r="AI10" i="13"/>
  <c r="AJ9" i="13"/>
  <c r="AI9" i="13"/>
  <c r="AJ8" i="13"/>
  <c r="AI8" i="13"/>
  <c r="AJ7" i="13"/>
  <c r="AI7" i="13"/>
  <c r="AF14" i="13"/>
  <c r="AE14" i="13"/>
  <c r="AF13" i="13"/>
  <c r="AE13" i="13"/>
  <c r="AF12" i="13"/>
  <c r="AE12" i="13"/>
  <c r="AF11" i="13"/>
  <c r="AE11" i="13"/>
  <c r="AF10" i="13"/>
  <c r="AE10" i="13"/>
  <c r="AF9" i="13"/>
  <c r="AE9" i="13"/>
  <c r="AF8" i="13"/>
  <c r="AE8" i="13"/>
  <c r="AF7" i="13"/>
  <c r="AE7" i="13"/>
  <c r="AB14" i="13"/>
  <c r="AA14" i="13"/>
  <c r="AB13" i="13"/>
  <c r="AA13" i="13"/>
  <c r="AB12" i="13"/>
  <c r="AA12" i="13"/>
  <c r="AB11" i="13"/>
  <c r="AA11" i="13"/>
  <c r="AB10" i="13"/>
  <c r="AA10" i="13"/>
  <c r="AB9" i="13"/>
  <c r="AA9" i="13"/>
  <c r="AB8" i="13"/>
  <c r="AA8" i="13"/>
  <c r="AB7" i="13"/>
  <c r="AA7" i="13"/>
  <c r="X14" i="13"/>
  <c r="W14" i="13"/>
  <c r="X13" i="13"/>
  <c r="W13" i="13"/>
  <c r="X12" i="13"/>
  <c r="W12" i="13"/>
  <c r="X11" i="13"/>
  <c r="W11" i="13"/>
  <c r="X10" i="13"/>
  <c r="W10" i="13"/>
  <c r="X9" i="13"/>
  <c r="W9" i="13"/>
  <c r="X8" i="13"/>
  <c r="W8" i="13"/>
  <c r="X7" i="13"/>
  <c r="W7" i="13"/>
  <c r="T14" i="13"/>
  <c r="S14" i="13"/>
  <c r="T13" i="13"/>
  <c r="S13" i="13"/>
  <c r="T12" i="13"/>
  <c r="S12" i="13"/>
  <c r="T11" i="13"/>
  <c r="S11" i="13"/>
  <c r="T10" i="13"/>
  <c r="S10" i="13"/>
  <c r="T9" i="13"/>
  <c r="S9" i="13"/>
  <c r="T8" i="13"/>
  <c r="S8" i="13"/>
  <c r="T7" i="13"/>
  <c r="S7" i="13"/>
  <c r="P14" i="13"/>
  <c r="O14" i="13"/>
  <c r="P13" i="13"/>
  <c r="O13" i="13"/>
  <c r="P12" i="13"/>
  <c r="O12" i="13"/>
  <c r="P11" i="13"/>
  <c r="O11" i="13"/>
  <c r="P10" i="13"/>
  <c r="O10" i="13"/>
  <c r="P9" i="13"/>
  <c r="O9" i="13"/>
  <c r="P8" i="13"/>
  <c r="O8" i="13"/>
  <c r="P7" i="13"/>
  <c r="O7" i="13"/>
  <c r="L14" i="13"/>
  <c r="K14" i="13"/>
  <c r="L13" i="13"/>
  <c r="K13" i="13"/>
  <c r="L12" i="13"/>
  <c r="K12" i="13"/>
  <c r="L11" i="13"/>
  <c r="K11" i="13"/>
  <c r="L10" i="13"/>
  <c r="K10" i="13"/>
  <c r="L9" i="13"/>
  <c r="K9" i="13"/>
  <c r="L8" i="13"/>
  <c r="K8" i="13"/>
  <c r="L7" i="13"/>
  <c r="K7" i="13"/>
  <c r="H8" i="13"/>
  <c r="H9" i="13"/>
  <c r="H10" i="13"/>
  <c r="H11" i="13"/>
  <c r="H12" i="13"/>
  <c r="H13" i="13"/>
  <c r="H14" i="13"/>
  <c r="H7" i="13"/>
  <c r="G8" i="13"/>
  <c r="G9" i="13"/>
  <c r="G10" i="13"/>
  <c r="G11" i="13"/>
  <c r="G12" i="13"/>
  <c r="G13" i="13"/>
  <c r="G14" i="13"/>
  <c r="G7" i="13"/>
  <c r="BG23" i="20" l="1"/>
  <c r="BG39" i="20"/>
  <c r="BF39" i="20"/>
  <c r="BE39" i="20"/>
  <c r="BD39" i="20"/>
  <c r="BC39" i="20"/>
  <c r="BB39" i="20"/>
  <c r="BA39" i="20"/>
  <c r="AZ39" i="20"/>
  <c r="AY39" i="20"/>
  <c r="AX39" i="20"/>
  <c r="AW39" i="20"/>
  <c r="AV39" i="20"/>
  <c r="AU39" i="20"/>
  <c r="AT39" i="20"/>
  <c r="AS39" i="20"/>
  <c r="AR39" i="20"/>
  <c r="AQ39" i="20"/>
  <c r="AP39" i="20"/>
  <c r="AO39" i="20"/>
  <c r="AN39" i="20"/>
  <c r="AM39" i="20"/>
  <c r="AL39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G31" i="20"/>
  <c r="BF31" i="20"/>
  <c r="BE31" i="20"/>
  <c r="BD31" i="20"/>
  <c r="BC31" i="20"/>
  <c r="BB31" i="20"/>
  <c r="BA31" i="20"/>
  <c r="AZ31" i="20"/>
  <c r="AY31" i="20"/>
  <c r="AX31" i="20"/>
  <c r="AW31" i="20"/>
  <c r="AV31" i="20"/>
  <c r="AU31" i="20"/>
  <c r="AT31" i="20"/>
  <c r="AS31" i="20"/>
  <c r="AR31" i="20"/>
  <c r="AQ31" i="20"/>
  <c r="AP31" i="20"/>
  <c r="AO31" i="20"/>
  <c r="AN31" i="20"/>
  <c r="AM31" i="20"/>
  <c r="AL31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AK23" i="20"/>
  <c r="AL23" i="20"/>
  <c r="AM23" i="20"/>
  <c r="AN23" i="20"/>
  <c r="AO23" i="20"/>
  <c r="AP23" i="20"/>
  <c r="AQ23" i="20"/>
  <c r="AR23" i="20"/>
  <c r="AS23" i="20"/>
  <c r="AT23" i="20"/>
  <c r="AU23" i="20"/>
  <c r="AV23" i="20"/>
  <c r="AW23" i="20"/>
  <c r="AX23" i="20"/>
  <c r="AY23" i="20"/>
  <c r="AZ23" i="20"/>
  <c r="BA23" i="20"/>
  <c r="BB23" i="20"/>
  <c r="BC23" i="20"/>
  <c r="BD23" i="20"/>
  <c r="BE23" i="20"/>
  <c r="BF23" i="20"/>
  <c r="C23" i="20"/>
  <c r="BD20" i="20" l="1"/>
  <c r="BD21" i="20"/>
  <c r="BD28" i="20"/>
  <c r="BD29" i="20"/>
  <c r="BD36" i="20"/>
  <c r="BD37" i="20"/>
  <c r="C20" i="20"/>
  <c r="D20" i="20"/>
  <c r="E20" i="20"/>
  <c r="J20" i="20"/>
  <c r="C21" i="20"/>
  <c r="D21" i="20"/>
  <c r="E21" i="20"/>
  <c r="J21" i="20"/>
  <c r="C28" i="20"/>
  <c r="D28" i="20"/>
  <c r="E28" i="20"/>
  <c r="J28" i="20"/>
  <c r="C29" i="20"/>
  <c r="D29" i="20"/>
  <c r="E29" i="20"/>
  <c r="J29" i="20"/>
  <c r="C36" i="20"/>
  <c r="D36" i="20"/>
  <c r="E36" i="20"/>
  <c r="J36" i="20"/>
  <c r="C37" i="20"/>
  <c r="D37" i="20"/>
  <c r="E37" i="20"/>
  <c r="J37" i="20"/>
  <c r="Y20" i="20"/>
  <c r="Z20" i="20"/>
  <c r="Y21" i="20"/>
  <c r="Z21" i="20"/>
  <c r="Y28" i="20"/>
  <c r="Z28" i="20"/>
  <c r="Y29" i="20"/>
  <c r="Z29" i="20"/>
  <c r="Y36" i="20"/>
  <c r="Z36" i="20"/>
  <c r="Y37" i="20"/>
  <c r="Z37" i="20"/>
  <c r="AF20" i="20"/>
  <c r="AG20" i="20"/>
  <c r="AH20" i="20"/>
  <c r="AF21" i="20"/>
  <c r="AG21" i="20"/>
  <c r="AH21" i="20"/>
  <c r="AF28" i="20"/>
  <c r="AG28" i="20"/>
  <c r="AH28" i="20"/>
  <c r="AF29" i="20"/>
  <c r="AG29" i="20"/>
  <c r="AH29" i="20"/>
  <c r="AF36" i="20"/>
  <c r="AG36" i="20"/>
  <c r="AH36" i="20"/>
  <c r="AF37" i="20"/>
  <c r="AG37" i="20"/>
  <c r="AH37" i="20"/>
  <c r="AJ20" i="20"/>
  <c r="AK20" i="20"/>
  <c r="AL20" i="20"/>
  <c r="AM20" i="20"/>
  <c r="AN20" i="20"/>
  <c r="AO20" i="20"/>
  <c r="AP20" i="20"/>
  <c r="AQ20" i="20"/>
  <c r="AR20" i="20"/>
  <c r="AS20" i="20"/>
  <c r="AT20" i="20"/>
  <c r="AU20" i="20"/>
  <c r="AV20" i="20"/>
  <c r="AW20" i="20"/>
  <c r="AX20" i="20"/>
  <c r="AY20" i="20"/>
  <c r="AZ20" i="20"/>
  <c r="AJ21" i="20"/>
  <c r="AK21" i="20"/>
  <c r="AL21" i="20"/>
  <c r="AM21" i="20"/>
  <c r="AN21" i="20"/>
  <c r="AO21" i="20"/>
  <c r="AP21" i="20"/>
  <c r="AQ21" i="20"/>
  <c r="AR21" i="20"/>
  <c r="AS21" i="20"/>
  <c r="AT21" i="20"/>
  <c r="AU21" i="20"/>
  <c r="AV21" i="20"/>
  <c r="AW21" i="20"/>
  <c r="AX21" i="20"/>
  <c r="AY21" i="20"/>
  <c r="AZ21" i="20"/>
  <c r="AJ28" i="20"/>
  <c r="AK28" i="20"/>
  <c r="AL28" i="20"/>
  <c r="AM28" i="20"/>
  <c r="AN28" i="20"/>
  <c r="AO28" i="20"/>
  <c r="AP28" i="20"/>
  <c r="AQ28" i="20"/>
  <c r="AR28" i="20"/>
  <c r="AS28" i="20"/>
  <c r="AT28" i="20"/>
  <c r="AU28" i="20"/>
  <c r="AV28" i="20"/>
  <c r="AW28" i="20"/>
  <c r="AX28" i="20"/>
  <c r="AY28" i="20"/>
  <c r="AZ28" i="20"/>
  <c r="AJ29" i="20"/>
  <c r="AK29" i="20"/>
  <c r="AL29" i="20"/>
  <c r="AM29" i="20"/>
  <c r="AN29" i="20"/>
  <c r="AO29" i="20"/>
  <c r="AP29" i="20"/>
  <c r="AQ29" i="20"/>
  <c r="AR29" i="20"/>
  <c r="AS29" i="20"/>
  <c r="AT29" i="20"/>
  <c r="AU29" i="20"/>
  <c r="AV29" i="20"/>
  <c r="AW29" i="20"/>
  <c r="AX29" i="20"/>
  <c r="AY29" i="20"/>
  <c r="AZ29" i="20"/>
  <c r="AJ36" i="20"/>
  <c r="AK36" i="20"/>
  <c r="AL36" i="20"/>
  <c r="AM36" i="20"/>
  <c r="AN36" i="20"/>
  <c r="AO36" i="20"/>
  <c r="AP36" i="20"/>
  <c r="AQ36" i="20"/>
  <c r="AR36" i="20"/>
  <c r="AS36" i="20"/>
  <c r="AT36" i="20"/>
  <c r="AU36" i="20"/>
  <c r="AV36" i="20"/>
  <c r="AW36" i="20"/>
  <c r="AX36" i="20"/>
  <c r="AY36" i="20"/>
  <c r="AZ36" i="20"/>
  <c r="AJ37" i="20"/>
  <c r="AK37" i="20"/>
  <c r="AL37" i="20"/>
  <c r="AM37" i="20"/>
  <c r="AN37" i="20"/>
  <c r="AO37" i="20"/>
  <c r="AP37" i="20"/>
  <c r="AQ37" i="20"/>
  <c r="AR37" i="20"/>
  <c r="AS37" i="20"/>
  <c r="AT37" i="20"/>
  <c r="AU37" i="20"/>
  <c r="AV37" i="20"/>
  <c r="AW37" i="20"/>
  <c r="AX37" i="20"/>
  <c r="AY37" i="20"/>
  <c r="AZ37" i="20"/>
  <c r="BE20" i="20"/>
  <c r="BF20" i="20"/>
  <c r="BG20" i="20"/>
  <c r="BE21" i="20"/>
  <c r="BF21" i="20"/>
  <c r="BG21" i="20"/>
  <c r="BF28" i="20"/>
  <c r="BG28" i="20"/>
  <c r="BF29" i="20"/>
  <c r="BG29" i="20"/>
  <c r="BE36" i="20"/>
  <c r="BF36" i="20"/>
  <c r="BG36" i="20"/>
  <c r="BE37" i="20"/>
  <c r="BF37" i="20"/>
  <c r="BG37" i="20"/>
  <c r="BC20" i="20"/>
  <c r="BC21" i="20"/>
  <c r="BC28" i="20"/>
  <c r="BC29" i="20"/>
  <c r="BC36" i="20"/>
  <c r="BC37" i="20"/>
  <c r="AE20" i="20"/>
  <c r="AE21" i="20"/>
  <c r="AE28" i="20"/>
  <c r="AE29" i="20"/>
  <c r="AE36" i="20"/>
  <c r="AE37" i="20"/>
  <c r="BB37" i="20"/>
  <c r="BA37" i="20"/>
  <c r="AI37" i="20"/>
  <c r="AD37" i="20"/>
  <c r="AC37" i="20"/>
  <c r="AB37" i="20"/>
  <c r="AA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I37" i="20"/>
  <c r="H37" i="20"/>
  <c r="G37" i="20"/>
  <c r="F37" i="20"/>
  <c r="BB36" i="20"/>
  <c r="BA36" i="20"/>
  <c r="AI36" i="20"/>
  <c r="AD36" i="20"/>
  <c r="AC36" i="20"/>
  <c r="AB36" i="20"/>
  <c r="AA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I36" i="20"/>
  <c r="H36" i="20"/>
  <c r="G36" i="20"/>
  <c r="F36" i="20"/>
  <c r="BB29" i="20"/>
  <c r="BA29" i="20"/>
  <c r="AI29" i="20"/>
  <c r="AD29" i="20"/>
  <c r="AC29" i="20"/>
  <c r="AB29" i="20"/>
  <c r="AA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I29" i="20"/>
  <c r="H29" i="20"/>
  <c r="G29" i="20"/>
  <c r="F29" i="20"/>
  <c r="BB28" i="20"/>
  <c r="BA28" i="20"/>
  <c r="AI28" i="20"/>
  <c r="AD28" i="20"/>
  <c r="AC28" i="20"/>
  <c r="AB28" i="20"/>
  <c r="AA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I28" i="20"/>
  <c r="H28" i="20"/>
  <c r="G28" i="20"/>
  <c r="F28" i="20"/>
  <c r="F20" i="20"/>
  <c r="G20" i="20"/>
  <c r="H20" i="20"/>
  <c r="I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AA20" i="20"/>
  <c r="AB20" i="20"/>
  <c r="AC20" i="20"/>
  <c r="AD20" i="20"/>
  <c r="AI20" i="20"/>
  <c r="BA20" i="20"/>
  <c r="BB20" i="20"/>
  <c r="F21" i="20"/>
  <c r="G21" i="20"/>
  <c r="H21" i="20"/>
  <c r="I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AA21" i="20"/>
  <c r="AB21" i="20"/>
  <c r="AC21" i="20"/>
  <c r="AD21" i="20"/>
  <c r="AI21" i="20"/>
  <c r="BA21" i="20"/>
  <c r="BB21" i="20"/>
  <c r="S29" i="15" l="1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C29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C27" i="15"/>
  <c r="D25" i="15"/>
  <c r="E25" i="15"/>
  <c r="F25" i="15"/>
  <c r="G25" i="15"/>
  <c r="H25" i="15"/>
  <c r="I25" i="15"/>
  <c r="J25" i="15"/>
  <c r="K25" i="15"/>
  <c r="L25" i="15"/>
  <c r="N25" i="15"/>
  <c r="O25" i="15"/>
  <c r="P25" i="15"/>
  <c r="Q25" i="15"/>
  <c r="R25" i="15"/>
  <c r="S25" i="15"/>
  <c r="C25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C21" i="15"/>
  <c r="C28" i="4" l="1"/>
  <c r="D28" i="4"/>
  <c r="E28" i="4"/>
  <c r="F28" i="4"/>
  <c r="G28" i="4"/>
  <c r="H28" i="4"/>
  <c r="I28" i="4"/>
  <c r="J28" i="4"/>
  <c r="K28" i="4"/>
  <c r="C29" i="4"/>
  <c r="D29" i="4"/>
  <c r="E29" i="4"/>
  <c r="F29" i="4"/>
  <c r="G29" i="4"/>
  <c r="H29" i="4"/>
  <c r="I29" i="4"/>
  <c r="J29" i="4"/>
  <c r="K29" i="4"/>
  <c r="D26" i="4"/>
  <c r="G26" i="4"/>
  <c r="J26" i="4"/>
  <c r="K27" i="4"/>
  <c r="K26" i="4"/>
  <c r="I27" i="4"/>
  <c r="I26" i="4"/>
  <c r="H27" i="4"/>
  <c r="H26" i="4"/>
  <c r="F27" i="4"/>
  <c r="F26" i="4"/>
  <c r="E27" i="4"/>
  <c r="E26" i="4"/>
  <c r="B29" i="4"/>
  <c r="B28" i="4"/>
  <c r="B27" i="4"/>
  <c r="B26" i="4"/>
  <c r="K14" i="4"/>
  <c r="I14" i="4"/>
  <c r="H14" i="4"/>
  <c r="F14" i="4"/>
  <c r="D14" i="4"/>
  <c r="C13" i="4"/>
  <c r="D13" i="4"/>
  <c r="E13" i="4"/>
  <c r="F13" i="4"/>
  <c r="G13" i="4"/>
  <c r="H13" i="4"/>
  <c r="I13" i="4"/>
  <c r="J13" i="4"/>
  <c r="K13" i="4"/>
  <c r="E15" i="4"/>
  <c r="F15" i="4"/>
  <c r="G15" i="4"/>
  <c r="H15" i="4"/>
  <c r="I15" i="4"/>
  <c r="J15" i="4"/>
  <c r="K15" i="4"/>
  <c r="E16" i="4"/>
  <c r="F16" i="4"/>
  <c r="G16" i="4"/>
  <c r="H16" i="4"/>
  <c r="I16" i="4"/>
  <c r="J16" i="4"/>
  <c r="K16" i="4"/>
  <c r="D16" i="4"/>
  <c r="D15" i="4"/>
  <c r="C16" i="4"/>
  <c r="C15" i="4"/>
  <c r="B16" i="4"/>
  <c r="B14" i="4"/>
  <c r="B13" i="4"/>
  <c r="B15" i="4"/>
  <c r="D37" i="15" l="1"/>
  <c r="D38" i="15" s="1"/>
  <c r="D19" i="15" s="1"/>
  <c r="E37" i="15"/>
  <c r="E42" i="15" s="1"/>
  <c r="E17" i="15" s="1"/>
  <c r="F37" i="15"/>
  <c r="F42" i="15" s="1"/>
  <c r="F17" i="15" s="1"/>
  <c r="G37" i="15"/>
  <c r="G42" i="15" s="1"/>
  <c r="H37" i="15"/>
  <c r="H42" i="15" s="1"/>
  <c r="I37" i="15"/>
  <c r="I38" i="15" s="1"/>
  <c r="J37" i="15"/>
  <c r="J42" i="15" s="1"/>
  <c r="J17" i="15" s="1"/>
  <c r="K37" i="15"/>
  <c r="K42" i="15" s="1"/>
  <c r="K17" i="15" s="1"/>
  <c r="L37" i="15"/>
  <c r="L42" i="15" s="1"/>
  <c r="L17" i="15" s="1"/>
  <c r="M37" i="15"/>
  <c r="M42" i="15" s="1"/>
  <c r="N37" i="15"/>
  <c r="N42" i="15" s="1"/>
  <c r="O37" i="15"/>
  <c r="O38" i="15" s="1"/>
  <c r="P37" i="15"/>
  <c r="Q37" i="15"/>
  <c r="Q42" i="15" s="1"/>
  <c r="Q17" i="15" s="1"/>
  <c r="R37" i="15"/>
  <c r="R42" i="15" s="1"/>
  <c r="R17" i="15" s="1"/>
  <c r="S37" i="15"/>
  <c r="S42" i="15" s="1"/>
  <c r="F38" i="15"/>
  <c r="F19" i="15" s="1"/>
  <c r="G38" i="15"/>
  <c r="G19" i="15" s="1"/>
  <c r="H38" i="15"/>
  <c r="H19" i="15" s="1"/>
  <c r="L38" i="15"/>
  <c r="L19" i="15" s="1"/>
  <c r="M38" i="15"/>
  <c r="M19" i="15" s="1"/>
  <c r="Q38" i="15"/>
  <c r="R38" i="15"/>
  <c r="R19" i="15" s="1"/>
  <c r="C38" i="15"/>
  <c r="C19" i="15" s="1"/>
  <c r="C37" i="15"/>
  <c r="C42" i="15" s="1"/>
  <c r="C17" i="15" s="1"/>
  <c r="D31" i="15"/>
  <c r="D46" i="15" s="1"/>
  <c r="E31" i="15"/>
  <c r="E46" i="15" s="1"/>
  <c r="F31" i="15"/>
  <c r="F46" i="15" s="1"/>
  <c r="G31" i="15"/>
  <c r="G39" i="15" s="1"/>
  <c r="G40" i="15" s="1"/>
  <c r="G47" i="15" s="1"/>
  <c r="H31" i="15"/>
  <c r="H39" i="15" s="1"/>
  <c r="H40" i="15" s="1"/>
  <c r="H47" i="15" s="1"/>
  <c r="I31" i="15"/>
  <c r="I46" i="15" s="1"/>
  <c r="J31" i="15"/>
  <c r="J46" i="15" s="1"/>
  <c r="K31" i="15"/>
  <c r="K46" i="15" s="1"/>
  <c r="L31" i="15"/>
  <c r="L46" i="15" s="1"/>
  <c r="M31" i="15"/>
  <c r="M46" i="15" s="1"/>
  <c r="N31" i="15"/>
  <c r="N46" i="15" s="1"/>
  <c r="O31" i="15"/>
  <c r="O46" i="15" s="1"/>
  <c r="P31" i="15"/>
  <c r="P46" i="15" s="1"/>
  <c r="Q31" i="15"/>
  <c r="Q46" i="15" s="1"/>
  <c r="R31" i="15"/>
  <c r="R46" i="15" s="1"/>
  <c r="S31" i="15"/>
  <c r="S46" i="15" s="1"/>
  <c r="D32" i="15"/>
  <c r="E32" i="15"/>
  <c r="F32" i="15"/>
  <c r="G32" i="15"/>
  <c r="H32" i="15"/>
  <c r="I32" i="15"/>
  <c r="J32" i="15"/>
  <c r="K32" i="15"/>
  <c r="L32" i="15"/>
  <c r="L43" i="15" s="1"/>
  <c r="L18" i="15" s="1"/>
  <c r="M32" i="15"/>
  <c r="N32" i="15"/>
  <c r="O32" i="15"/>
  <c r="P32" i="15"/>
  <c r="Q32" i="15"/>
  <c r="Q43" i="15" s="1"/>
  <c r="Q18" i="15" s="1"/>
  <c r="R32" i="15"/>
  <c r="S32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C35" i="15"/>
  <c r="C34" i="15"/>
  <c r="C33" i="15"/>
  <c r="C32" i="15"/>
  <c r="C43" i="15" s="1"/>
  <c r="C18" i="15" s="1"/>
  <c r="C31" i="15"/>
  <c r="C39" i="15" s="1"/>
  <c r="C40" i="15" s="1"/>
  <c r="C47" i="15" s="1"/>
  <c r="E38" i="15" l="1"/>
  <c r="E43" i="15"/>
  <c r="E18" i="15" s="1"/>
  <c r="D42" i="15"/>
  <c r="D17" i="15" s="1"/>
  <c r="S43" i="15"/>
  <c r="S18" i="15" s="1"/>
  <c r="S17" i="15"/>
  <c r="G43" i="15"/>
  <c r="G18" i="15" s="1"/>
  <c r="G17" i="15"/>
  <c r="K43" i="15"/>
  <c r="K18" i="15" s="1"/>
  <c r="M43" i="15"/>
  <c r="M18" i="15" s="1"/>
  <c r="M17" i="15"/>
  <c r="N43" i="15"/>
  <c r="N18" i="15" s="1"/>
  <c r="N17" i="15"/>
  <c r="R43" i="15"/>
  <c r="R18" i="15" s="1"/>
  <c r="J43" i="15"/>
  <c r="J18" i="15" s="1"/>
  <c r="F43" i="15"/>
  <c r="F18" i="15" s="1"/>
  <c r="I22" i="15"/>
  <c r="H43" i="15"/>
  <c r="H18" i="15" s="1"/>
  <c r="H17" i="15"/>
  <c r="L39" i="15"/>
  <c r="L40" i="15" s="1"/>
  <c r="L47" i="15" s="1"/>
  <c r="L22" i="15" s="1"/>
  <c r="F39" i="15"/>
  <c r="F40" i="15" s="1"/>
  <c r="F47" i="15" s="1"/>
  <c r="F22" i="15" s="1"/>
  <c r="F23" i="15" s="1"/>
  <c r="Q39" i="15"/>
  <c r="Q40" i="15" s="1"/>
  <c r="Q47" i="15" s="1"/>
  <c r="Q22" i="15" s="1"/>
  <c r="Q19" i="15"/>
  <c r="K38" i="15"/>
  <c r="I42" i="15"/>
  <c r="I17" i="15" s="1"/>
  <c r="H46" i="15"/>
  <c r="H22" i="15" s="1"/>
  <c r="R39" i="15"/>
  <c r="R40" i="15" s="1"/>
  <c r="R47" i="15" s="1"/>
  <c r="R22" i="15" s="1"/>
  <c r="D39" i="15"/>
  <c r="D40" i="15" s="1"/>
  <c r="D47" i="15" s="1"/>
  <c r="D22" i="15" s="1"/>
  <c r="N38" i="15"/>
  <c r="J38" i="15"/>
  <c r="E39" i="15"/>
  <c r="E40" i="15" s="1"/>
  <c r="E47" i="15" s="1"/>
  <c r="E22" i="15" s="1"/>
  <c r="E19" i="15"/>
  <c r="I39" i="15"/>
  <c r="I40" i="15" s="1"/>
  <c r="I47" i="15" s="1"/>
  <c r="I19" i="15"/>
  <c r="G46" i="15"/>
  <c r="G22" i="15" s="1"/>
  <c r="S38" i="15"/>
  <c r="P42" i="15"/>
  <c r="P17" i="15" s="1"/>
  <c r="O42" i="15"/>
  <c r="O17" i="15" s="1"/>
  <c r="C46" i="15"/>
  <c r="C22" i="15" s="1"/>
  <c r="M39" i="15"/>
  <c r="M40" i="15" s="1"/>
  <c r="M47" i="15" s="1"/>
  <c r="M22" i="15" s="1"/>
  <c r="O39" i="15"/>
  <c r="O40" i="15" s="1"/>
  <c r="O47" i="15" s="1"/>
  <c r="O22" i="15" s="1"/>
  <c r="O19" i="15"/>
  <c r="P43" i="15"/>
  <c r="P18" i="15" s="1"/>
  <c r="P38" i="15"/>
  <c r="L23" i="15" l="1"/>
  <c r="O43" i="15"/>
  <c r="O18" i="15" s="1"/>
  <c r="E23" i="15"/>
  <c r="D43" i="15"/>
  <c r="D18" i="15" s="1"/>
  <c r="C23" i="15"/>
  <c r="Q23" i="15"/>
  <c r="M23" i="15"/>
  <c r="S19" i="15"/>
  <c r="S39" i="15"/>
  <c r="S40" i="15" s="1"/>
  <c r="S47" i="15" s="1"/>
  <c r="S22" i="15" s="1"/>
  <c r="K39" i="15"/>
  <c r="K40" i="15" s="1"/>
  <c r="K47" i="15" s="1"/>
  <c r="K22" i="15" s="1"/>
  <c r="K23" i="15" s="1"/>
  <c r="K19" i="15"/>
  <c r="R23" i="15"/>
  <c r="G23" i="15"/>
  <c r="O23" i="15"/>
  <c r="J19" i="15"/>
  <c r="J39" i="15"/>
  <c r="J40" i="15" s="1"/>
  <c r="J47" i="15" s="1"/>
  <c r="J22" i="15" s="1"/>
  <c r="J23" i="15" s="1"/>
  <c r="N19" i="15"/>
  <c r="N39" i="15"/>
  <c r="N40" i="15" s="1"/>
  <c r="N47" i="15" s="1"/>
  <c r="N22" i="15" s="1"/>
  <c r="H23" i="15"/>
  <c r="I43" i="15"/>
  <c r="I18" i="15" s="1"/>
  <c r="P39" i="15"/>
  <c r="P40" i="15" s="1"/>
  <c r="P47" i="15" s="1"/>
  <c r="P22" i="15" s="1"/>
  <c r="P23" i="15" s="1"/>
  <c r="P19" i="15"/>
  <c r="D23" i="15" l="1"/>
  <c r="N23" i="15"/>
  <c r="I23" i="15"/>
  <c r="S23" i="15"/>
</calcChain>
</file>

<file path=xl/sharedStrings.xml><?xml version="1.0" encoding="utf-8"?>
<sst xmlns="http://schemas.openxmlformats.org/spreadsheetml/2006/main" count="574" uniqueCount="239">
  <si>
    <t>Mg</t>
  </si>
  <si>
    <t>Al</t>
  </si>
  <si>
    <t>Sc</t>
  </si>
  <si>
    <t>Ti</t>
  </si>
  <si>
    <t>V</t>
  </si>
  <si>
    <t>Mn</t>
  </si>
  <si>
    <t>Fe</t>
  </si>
  <si>
    <t>Co</t>
  </si>
  <si>
    <t>Ni</t>
  </si>
  <si>
    <t>Zn</t>
  </si>
  <si>
    <t>Ga</t>
  </si>
  <si>
    <t>Ge</t>
  </si>
  <si>
    <t>Zr</t>
  </si>
  <si>
    <t>Nb</t>
  </si>
  <si>
    <t>Sn</t>
  </si>
  <si>
    <t>Hf</t>
  </si>
  <si>
    <t>Ta</t>
  </si>
  <si>
    <t>W</t>
  </si>
  <si>
    <t>ppm</t>
  </si>
  <si>
    <t>Segment</t>
  </si>
  <si>
    <t>D.L.</t>
    <phoneticPr fontId="1" type="noConversion"/>
  </si>
  <si>
    <t>Error (95% conf)</t>
    <phoneticPr fontId="1" type="noConversion"/>
  </si>
  <si>
    <t>n</t>
  </si>
  <si>
    <t>Mean of Y</t>
  </si>
  <si>
    <t>Sample standard deviation of Y</t>
  </si>
  <si>
    <t>Mean of X</t>
  </si>
  <si>
    <t>Sample standard deviation of X</t>
  </si>
  <si>
    <t>Correlation of Y and X</t>
  </si>
  <si>
    <t>Adjusted R-squared</t>
  </si>
  <si>
    <t>Standard error of regression</t>
  </si>
  <si>
    <t>SLOPE</t>
  </si>
  <si>
    <t>INTERCEPT</t>
  </si>
  <si>
    <t>Confidence level</t>
  </si>
  <si>
    <t>Critical t value</t>
  </si>
  <si>
    <t>Standard error of mean at x</t>
  </si>
  <si>
    <t xml:space="preserve">   Ti    </t>
  </si>
  <si>
    <t xml:space="preserve">   Ca    </t>
  </si>
  <si>
    <t xml:space="preserve">   Nb    </t>
  </si>
  <si>
    <t xml:space="preserve">   Al    </t>
  </si>
  <si>
    <t xml:space="preserve">   Mg    </t>
  </si>
  <si>
    <t xml:space="preserve">   Si    </t>
  </si>
  <si>
    <t xml:space="preserve">   Fe    </t>
  </si>
  <si>
    <t xml:space="preserve">   Mn    </t>
  </si>
  <si>
    <t xml:space="preserve">   Cr    </t>
  </si>
  <si>
    <t xml:space="preserve">   V     </t>
  </si>
  <si>
    <t>Analytical conditions of  EPMA analyses for Fe-Ti oxides</t>
    <phoneticPr fontId="1" type="noConversion"/>
  </si>
  <si>
    <t>Element 
(X-ray line)</t>
    <phoneticPr fontId="1" type="noConversion"/>
  </si>
  <si>
    <t>Standard</t>
    <phoneticPr fontId="1" type="noConversion"/>
  </si>
  <si>
    <t>Analysing Crystal</t>
    <phoneticPr fontId="1" type="noConversion"/>
  </si>
  <si>
    <t>Detection limit (ppm,1sigma)</t>
    <phoneticPr fontId="1" type="noConversion"/>
  </si>
  <si>
    <t>Ti (Kα)</t>
    <phoneticPr fontId="1" type="noConversion"/>
  </si>
  <si>
    <t>Rutile</t>
  </si>
  <si>
    <t>PETJ</t>
    <phoneticPr fontId="1" type="noConversion"/>
  </si>
  <si>
    <t>note</t>
    <phoneticPr fontId="1" type="noConversion"/>
  </si>
  <si>
    <t>Ca (Kα)</t>
    <phoneticPr fontId="1" type="noConversion"/>
  </si>
  <si>
    <t>Diopside</t>
  </si>
  <si>
    <t>n.a.</t>
  </si>
  <si>
    <t>Nb(Lα)</t>
    <phoneticPr fontId="1" type="noConversion"/>
  </si>
  <si>
    <t>Niobium</t>
  </si>
  <si>
    <t>PETH</t>
    <phoneticPr fontId="1" type="noConversion"/>
  </si>
  <si>
    <t>Al(Kα)</t>
    <phoneticPr fontId="1" type="noConversion"/>
  </si>
  <si>
    <t xml:space="preserve">Corundum </t>
  </si>
  <si>
    <t>TAP</t>
    <phoneticPr fontId="1" type="noConversion"/>
  </si>
  <si>
    <t>Mg(Kα)</t>
    <phoneticPr fontId="1" type="noConversion"/>
  </si>
  <si>
    <t>Si(Kα)</t>
    <phoneticPr fontId="1" type="noConversion"/>
  </si>
  <si>
    <t>Olivine</t>
  </si>
  <si>
    <t>Fe(Kα)</t>
    <phoneticPr fontId="1" type="noConversion"/>
  </si>
  <si>
    <t>Hematite</t>
  </si>
  <si>
    <t>LIF</t>
    <phoneticPr fontId="1" type="noConversion"/>
  </si>
  <si>
    <t>Mn(Kα)</t>
    <phoneticPr fontId="1" type="noConversion"/>
  </si>
  <si>
    <t>Manganese</t>
  </si>
  <si>
    <t>LIFH</t>
    <phoneticPr fontId="1" type="noConversion"/>
  </si>
  <si>
    <t>Cr(Kα)</t>
    <phoneticPr fontId="1" type="noConversion"/>
  </si>
  <si>
    <t>Chromium</t>
  </si>
  <si>
    <t>MAX</t>
  </si>
  <si>
    <t xml:space="preserve"> = MAX(i content)</t>
    <phoneticPr fontId="1" type="noConversion"/>
  </si>
  <si>
    <t>V(Kα)</t>
    <phoneticPr fontId="1" type="noConversion"/>
  </si>
  <si>
    <t>Vanadium</t>
  </si>
  <si>
    <t>PETJ</t>
    <phoneticPr fontId="1" type="noConversion"/>
  </si>
  <si>
    <t>MIN</t>
  </si>
  <si>
    <t xml:space="preserve"> = MIN(i content)</t>
    <phoneticPr fontId="1" type="noConversion"/>
  </si>
  <si>
    <t>AVG</t>
  </si>
  <si>
    <t xml:space="preserve"> = AVERAGE(i content)</t>
    <phoneticPr fontId="1" type="noConversion"/>
  </si>
  <si>
    <t>DEV</t>
  </si>
  <si>
    <t xml:space="preserve"> = STDEV.P(i content)</t>
    <phoneticPr fontId="1" type="noConversion"/>
  </si>
  <si>
    <t>magnetite (n=6)</t>
    <phoneticPr fontId="1" type="noConversion"/>
  </si>
  <si>
    <t>note</t>
    <phoneticPr fontId="1" type="noConversion"/>
  </si>
  <si>
    <t xml:space="preserve">Mag-1 </t>
    <phoneticPr fontId="1" type="noConversion"/>
  </si>
  <si>
    <t>Mag-2</t>
  </si>
  <si>
    <t>Mag-3</t>
  </si>
  <si>
    <t>Mag-4</t>
  </si>
  <si>
    <t>Mag-5</t>
  </si>
  <si>
    <t>Mag-6</t>
  </si>
  <si>
    <t xml:space="preserve"> = MAX(i content)</t>
    <phoneticPr fontId="1" type="noConversion"/>
  </si>
  <si>
    <t xml:space="preserve"> = AVERAGE(i content)</t>
    <phoneticPr fontId="1" type="noConversion"/>
  </si>
  <si>
    <t xml:space="preserve">Note: n.a. represents not applicable. </t>
    <phoneticPr fontId="1" type="noConversion"/>
  </si>
  <si>
    <t>ilmenite (n=6)</t>
    <phoneticPr fontId="1" type="noConversion"/>
  </si>
  <si>
    <t>RAC-1</t>
    <phoneticPr fontId="1" type="noConversion"/>
  </si>
  <si>
    <t>RAC-2</t>
    <phoneticPr fontId="1" type="noConversion"/>
  </si>
  <si>
    <t>RAC-3</t>
  </si>
  <si>
    <t>RAC-4</t>
  </si>
  <si>
    <t>RAC-5</t>
  </si>
  <si>
    <t>RAC-6</t>
  </si>
  <si>
    <t>RAF</t>
    <phoneticPr fontId="1" type="noConversion"/>
  </si>
  <si>
    <t>RAF-1</t>
    <phoneticPr fontId="1" type="noConversion"/>
  </si>
  <si>
    <t>Element</t>
    <phoneticPr fontId="1" type="noConversion"/>
  </si>
  <si>
    <t>Analyzed Mass</t>
    <phoneticPr fontId="1" type="noConversion"/>
  </si>
  <si>
    <t>unit</t>
    <phoneticPr fontId="1" type="noConversion"/>
  </si>
  <si>
    <t>y=Ax+B</t>
    <phoneticPr fontId="1" type="noConversion"/>
  </si>
  <si>
    <t>A (Slope)</t>
    <phoneticPr fontId="1" type="noConversion"/>
  </si>
  <si>
    <t>B (Intercept)</t>
    <phoneticPr fontId="1" type="noConversion"/>
  </si>
  <si>
    <t>R-squared</t>
    <phoneticPr fontId="1" type="noConversion"/>
  </si>
  <si>
    <t>Ilm</t>
    <phoneticPr fontId="1" type="noConversion"/>
  </si>
  <si>
    <t>Relative error %</t>
    <phoneticPr fontId="1" type="noConversion"/>
  </si>
  <si>
    <t>Mag</t>
    <phoneticPr fontId="1" type="noConversion"/>
  </si>
  <si>
    <t>R-squared</t>
    <phoneticPr fontId="1" type="noConversion"/>
  </si>
  <si>
    <t>RAF-2</t>
  </si>
  <si>
    <t>RAF-3</t>
  </si>
  <si>
    <t>RAF-4</t>
  </si>
  <si>
    <t>RAF-5</t>
  </si>
  <si>
    <t>RAF-6</t>
  </si>
  <si>
    <t>RAF-7</t>
  </si>
  <si>
    <t>RAF-8</t>
  </si>
  <si>
    <t>magnetite</t>
    <phoneticPr fontId="1" type="noConversion"/>
  </si>
  <si>
    <t>Ilm-f-2</t>
  </si>
  <si>
    <t>Ilm-f-3</t>
  </si>
  <si>
    <t>Ilm-f-4</t>
  </si>
  <si>
    <t>Ilm-c-1</t>
    <phoneticPr fontId="1" type="noConversion"/>
  </si>
  <si>
    <t>Ilm-c-2</t>
  </si>
  <si>
    <t>RAC-7</t>
    <phoneticPr fontId="1" type="noConversion"/>
  </si>
  <si>
    <t>RAC-8</t>
    <phoneticPr fontId="1" type="noConversion"/>
  </si>
  <si>
    <t>RAF-9</t>
  </si>
  <si>
    <t>RAF-10</t>
  </si>
  <si>
    <t>RAF-11</t>
  </si>
  <si>
    <t>RAF-12</t>
  </si>
  <si>
    <t>Element</t>
    <phoneticPr fontId="1" type="noConversion"/>
  </si>
  <si>
    <t xml:space="preserve">Ilm-f-1 </t>
    <phoneticPr fontId="1" type="noConversion"/>
  </si>
  <si>
    <t>direct LA (reference value)</t>
  </si>
  <si>
    <t>direct LA (reference value)</t>
    <phoneticPr fontId="1" type="noConversion"/>
  </si>
  <si>
    <t>Relative error from reference</t>
  </si>
  <si>
    <t>Relative error from reference</t>
    <phoneticPr fontId="1" type="noConversion"/>
  </si>
  <si>
    <t>n.a.</t>
    <phoneticPr fontId="1" type="noConversion"/>
  </si>
  <si>
    <t>n.a.</t>
    <phoneticPr fontId="1" type="noConversion"/>
  </si>
  <si>
    <t>Li</t>
  </si>
  <si>
    <t>Be</t>
  </si>
  <si>
    <t>B</t>
  </si>
  <si>
    <t>Na</t>
  </si>
  <si>
    <t>Si</t>
  </si>
  <si>
    <t>P</t>
  </si>
  <si>
    <t>K</t>
  </si>
  <si>
    <t>Ca</t>
  </si>
  <si>
    <t>Cr</t>
  </si>
  <si>
    <t>Cu</t>
  </si>
  <si>
    <t>As</t>
  </si>
  <si>
    <t>Rb</t>
  </si>
  <si>
    <t>Sr</t>
  </si>
  <si>
    <t>Y</t>
  </si>
  <si>
    <t>Mo</t>
  </si>
  <si>
    <t>Ag</t>
  </si>
  <si>
    <t>Cd</t>
  </si>
  <si>
    <t>In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</si>
  <si>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</si>
  <si>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</si>
  <si>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</si>
  <si>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</si>
  <si>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</si>
  <si>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</si>
  <si>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</si>
  <si>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</si>
  <si>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</si>
  <si>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</si>
  <si>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</si>
  <si>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</si>
  <si>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</si>
  <si>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</si>
  <si>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</si>
  <si>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</si>
  <si>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</si>
  <si>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Bi</t>
  </si>
  <si>
    <t>Pb</t>
  </si>
  <si>
    <t>Th</t>
  </si>
  <si>
    <t>U</t>
  </si>
  <si>
    <t>CT-135-ILM-1</t>
  </si>
  <si>
    <t>CT-135-ILM-2</t>
  </si>
  <si>
    <t>CT-135-ILM-3</t>
  </si>
  <si>
    <t>CT-135-MAG-1</t>
  </si>
  <si>
    <t>CT-135-MAG-3</t>
  </si>
  <si>
    <t>CT-135-MAG-5</t>
  </si>
  <si>
    <t>D.L.</t>
  </si>
  <si>
    <t>Ref.</t>
  </si>
  <si>
    <t>BIR-1G</t>
  </si>
  <si>
    <t>BHVO-2G</t>
  </si>
  <si>
    <t>Element</t>
    <phoneticPr fontId="1" type="noConversion"/>
  </si>
  <si>
    <t>mass</t>
    <phoneticPr fontId="1" type="noConversion"/>
  </si>
  <si>
    <t>unit</t>
    <phoneticPr fontId="1" type="noConversion"/>
  </si>
  <si>
    <t>average</t>
    <phoneticPr fontId="1" type="noConversion"/>
  </si>
  <si>
    <t>std</t>
    <phoneticPr fontId="1" type="noConversion"/>
  </si>
  <si>
    <t>n.a.</t>
    <phoneticPr fontId="1" type="noConversion"/>
  </si>
  <si>
    <t>ilmenite</t>
    <phoneticPr fontId="1" type="noConversion"/>
  </si>
  <si>
    <t>BCR-2G</t>
    <phoneticPr fontId="1" type="noConversion"/>
  </si>
  <si>
    <t>RMA-1</t>
    <phoneticPr fontId="1" type="noConversion"/>
  </si>
  <si>
    <t>RMA-2</t>
  </si>
  <si>
    <t>RMA-3</t>
  </si>
  <si>
    <t>RMB-1</t>
    <phoneticPr fontId="1" type="noConversion"/>
  </si>
  <si>
    <t>RMB-2</t>
  </si>
  <si>
    <t>RMB-3</t>
  </si>
  <si>
    <t>RMC-2</t>
  </si>
  <si>
    <t>RMC-3</t>
  </si>
  <si>
    <t>RMC-1</t>
    <phoneticPr fontId="1" type="noConversion"/>
  </si>
  <si>
    <t>relative deviation from Ref.</t>
    <phoneticPr fontId="1" type="noConversion"/>
  </si>
  <si>
    <t>direct LA</t>
    <phoneticPr fontId="1" type="noConversion"/>
  </si>
  <si>
    <t>coarse graunlar Ilm</t>
    <phoneticPr fontId="1" type="noConversion"/>
  </si>
  <si>
    <t>RAC</t>
    <phoneticPr fontId="1" type="noConversion"/>
  </si>
  <si>
    <t>d.l.</t>
    <phoneticPr fontId="1" type="noConversion"/>
  </si>
  <si>
    <t>d.l. = detection limits (analytical)</t>
    <phoneticPr fontId="1" type="noConversion"/>
  </si>
  <si>
    <t>ilmenite lamellae</t>
    <phoneticPr fontId="1" type="noConversion"/>
  </si>
  <si>
    <t>EPMA</t>
    <phoneticPr fontId="1" type="noConversion"/>
  </si>
  <si>
    <t>value</t>
  </si>
  <si>
    <t>value = calculation of element contents from regression analysis</t>
  </si>
  <si>
    <t>SE</t>
  </si>
  <si>
    <t>SE = statistical uncertainties at 95% confidence level</t>
  </si>
  <si>
    <t>RSE = relative standard error= 'SE'/'value'</t>
  </si>
  <si>
    <t>RSE = relative standard error= 'SE'/'value'</t>
    <phoneticPr fontId="1" type="noConversion"/>
  </si>
  <si>
    <t>RSE</t>
  </si>
  <si>
    <t>RD = relative deviation from preffered value (direct LA results) = 'value'/'preferred value'-1</t>
    <phoneticPr fontId="1" type="noConversion"/>
  </si>
  <si>
    <t>RD</t>
  </si>
  <si>
    <t>RD = relative deviation from preffered value (EPMA results) = 'value'/'preferred value'-1</t>
  </si>
  <si>
    <t>ESI Table 1: Analytical results (in ppm) and applied conditions for magnetite and ilmenite using EPMA</t>
    <phoneticPr fontId="1" type="noConversion"/>
  </si>
  <si>
    <t>ESI Table 2: Analytical results for magnetite, ilmenite and reference materials using LA-ICP-MS</t>
    <phoneticPr fontId="1" type="noConversion"/>
  </si>
  <si>
    <t>ESI Table 3: An example of data reduction applied segmented signals and regression analysis</t>
    <phoneticPr fontId="1" type="noConversion"/>
  </si>
  <si>
    <t xml:space="preserve">ESI Table 4: Results of regression analysis on coarse granular ilmenite exsolutions (n=8). </t>
    <phoneticPr fontId="1" type="noConversion"/>
  </si>
  <si>
    <t>ESI Table 5: Results of regression analysis on fine ilmenite exsolutions (n=12)</t>
    <phoneticPr fontId="1" type="noConversion"/>
  </si>
  <si>
    <t xml:space="preserve">RSC Advances: </t>
    <phoneticPr fontId="1" type="noConversion"/>
  </si>
  <si>
    <t xml:space="preserve">RSC Advances: </t>
    <phoneticPr fontId="1" type="noConversion"/>
  </si>
  <si>
    <t>Liu et al: Precise determination of major and trace elements in micrometer-scale ilmenite lamellae in titanomagnetite using LA-ICP-MS technique: Application of regression analysis to time-resolved signals</t>
    <phoneticPr fontId="1" type="noConversion"/>
  </si>
  <si>
    <t>Liu et al: Precise determination of major and trace elements in micrometer-scale ilmenite lamellae in titanomagnetite using LA-ICP-MS technique: Application of regression analysis to time-resolved signals</t>
    <phoneticPr fontId="1" type="noConversion"/>
  </si>
  <si>
    <t>Liu et al: Precise determination of major and trace elements in micrometer-scale ilmenite lamellae in titanomagnetite using LA-ICP-MS technique: Application of regression analysis to time-resolved signals</t>
    <phoneticPr fontId="1" type="noConversion"/>
  </si>
  <si>
    <t>Liu et al: Precise determination of major and trace elements in micrometer-scale ilmenite lamellae in titanomagnetite using LA-ICP-MS technique: Application of regression analysis to time-resolved signals</t>
    <phoneticPr fontId="1" type="noConversion"/>
  </si>
  <si>
    <t xml:space="preserve">RSC Advances: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</si>
</sst>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);[Red]\(0\)"/>
    <numFmt numFmtId="177" formatCode="0.00_ "/>
    <numFmt numFmtId="178" formatCode="0.0_ "/>
    <numFmt numFmtId="179" formatCode="0_ "/>
    <numFmt numFmtId="180" formatCode="0.0000000000_);[Red]\(0.0000000000\)"/>
    <numFmt numFmtId="181" formatCode="0.0%"/>
    <numFmt numFmtId="182" formatCode="0.000_ "/>
    <numFmt numFmtId="183" formatCode="0.0"/>
    <numFmt numFmtId="184" formatCode="0.000"/>
  </numFmts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9"/>
      <name val="Times New Roman"/>
      <family val="1"/>
    </font>
    <font>
      <sz val="12"/>
      <color theme="0" tint="-0.49998474074526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49" fontId="10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6" borderId="0" xfId="0" applyFont="1" applyFill="1"/>
    <xf numFmtId="0" fontId="3" fillId="6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9" fontId="6" fillId="0" borderId="0" xfId="0" applyNumberFormat="1" applyFont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179" fontId="3" fillId="6" borderId="1" xfId="0" applyNumberFormat="1" applyFont="1" applyFill="1" applyBorder="1" applyAlignment="1">
      <alignment vertical="center"/>
    </xf>
    <xf numFmtId="178" fontId="3" fillId="6" borderId="1" xfId="0" applyNumberFormat="1" applyFont="1" applyFill="1" applyBorder="1" applyAlignment="1">
      <alignment vertical="center"/>
    </xf>
    <xf numFmtId="177" fontId="3" fillId="6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79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8" fillId="7" borderId="0" xfId="0" quotePrefix="1" applyFont="1" applyFill="1"/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79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9" fillId="2" borderId="0" xfId="0" applyFont="1" applyFill="1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179" fontId="3" fillId="2" borderId="1" xfId="0" applyNumberFormat="1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76" fontId="8" fillId="0" borderId="0" xfId="0" applyNumberFormat="1" applyFont="1"/>
    <xf numFmtId="176" fontId="9" fillId="0" borderId="0" xfId="0" applyNumberFormat="1" applyFont="1"/>
    <xf numFmtId="176" fontId="5" fillId="4" borderId="1" xfId="0" applyNumberFormat="1" applyFont="1" applyFill="1" applyBorder="1" applyAlignment="1">
      <alignment horizontal="right"/>
    </xf>
    <xf numFmtId="176" fontId="3" fillId="4" borderId="1" xfId="0" applyNumberFormat="1" applyFont="1" applyFill="1" applyBorder="1" applyAlignment="1">
      <alignment vertical="center"/>
    </xf>
    <xf numFmtId="176" fontId="0" fillId="0" borderId="0" xfId="0" applyNumberFormat="1"/>
    <xf numFmtId="0" fontId="5" fillId="4" borderId="1" xfId="0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vertical="center"/>
    </xf>
    <xf numFmtId="178" fontId="3" fillId="4" borderId="1" xfId="0" applyNumberFormat="1" applyFont="1" applyFill="1" applyBorder="1" applyAlignment="1">
      <alignment vertical="center"/>
    </xf>
    <xf numFmtId="176" fontId="5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vertical="center"/>
    </xf>
    <xf numFmtId="179" fontId="3" fillId="5" borderId="1" xfId="0" applyNumberFormat="1" applyFont="1" applyFill="1" applyBorder="1" applyAlignment="1">
      <alignment vertical="center"/>
    </xf>
    <xf numFmtId="177" fontId="3" fillId="5" borderId="1" xfId="0" applyNumberFormat="1" applyFont="1" applyFill="1" applyBorder="1" applyAlignment="1">
      <alignment vertical="center"/>
    </xf>
    <xf numFmtId="178" fontId="3" fillId="5" borderId="1" xfId="0" applyNumberFormat="1" applyFont="1" applyFill="1" applyBorder="1" applyAlignment="1">
      <alignment vertical="center"/>
    </xf>
    <xf numFmtId="176" fontId="5" fillId="0" borderId="0" xfId="0" applyNumberFormat="1" applyFont="1" applyAlignment="1">
      <alignment horizontal="right"/>
    </xf>
    <xf numFmtId="176" fontId="9" fillId="0" borderId="0" xfId="0" applyNumberFormat="1" applyFont="1" applyAlignment="1">
      <alignment horizontal="right"/>
    </xf>
    <xf numFmtId="180" fontId="5" fillId="8" borderId="1" xfId="0" applyNumberFormat="1" applyFont="1" applyFill="1" applyBorder="1" applyAlignment="1">
      <alignment horizontal="right"/>
    </xf>
    <xf numFmtId="180" fontId="0" fillId="8" borderId="1" xfId="0" applyNumberFormat="1" applyFill="1" applyBorder="1"/>
    <xf numFmtId="11" fontId="0" fillId="8" borderId="1" xfId="0" applyNumberFormat="1" applyFill="1" applyBorder="1"/>
    <xf numFmtId="180" fontId="0" fillId="0" borderId="0" xfId="0" applyNumberFormat="1"/>
    <xf numFmtId="176" fontId="5" fillId="8" borderId="1" xfId="0" applyNumberFormat="1" applyFont="1" applyFill="1" applyBorder="1" applyAlignment="1">
      <alignment horizontal="right"/>
    </xf>
    <xf numFmtId="0" fontId="0" fillId="8" borderId="1" xfId="0" applyFill="1" applyBorder="1"/>
    <xf numFmtId="177" fontId="0" fillId="8" borderId="1" xfId="0" applyNumberFormat="1" applyFill="1" applyBorder="1"/>
    <xf numFmtId="179" fontId="0" fillId="8" borderId="1" xfId="0" applyNumberFormat="1" applyFill="1" applyBorder="1"/>
    <xf numFmtId="176" fontId="7" fillId="0" borderId="0" xfId="0" applyNumberFormat="1" applyFont="1" applyAlignment="1">
      <alignment horizontal="right"/>
    </xf>
    <xf numFmtId="176" fontId="5" fillId="9" borderId="1" xfId="0" applyNumberFormat="1" applyFont="1" applyFill="1" applyBorder="1" applyAlignment="1">
      <alignment horizontal="right"/>
    </xf>
    <xf numFmtId="179" fontId="5" fillId="9" borderId="1" xfId="0" applyNumberFormat="1" applyFont="1" applyFill="1" applyBorder="1"/>
    <xf numFmtId="177" fontId="0" fillId="9" borderId="1" xfId="0" applyNumberFormat="1" applyFill="1" applyBorder="1"/>
    <xf numFmtId="179" fontId="0" fillId="9" borderId="1" xfId="0" applyNumberFormat="1" applyFill="1" applyBorder="1"/>
    <xf numFmtId="178" fontId="0" fillId="9" borderId="1" xfId="0" applyNumberFormat="1" applyFill="1" applyBorder="1"/>
    <xf numFmtId="0" fontId="0" fillId="9" borderId="1" xfId="0" applyFill="1" applyBorder="1"/>
    <xf numFmtId="0" fontId="5" fillId="9" borderId="1" xfId="0" applyFont="1" applyFill="1" applyBorder="1"/>
    <xf numFmtId="181" fontId="0" fillId="9" borderId="1" xfId="1" applyNumberFormat="1" applyFont="1" applyFill="1" applyBorder="1" applyAlignment="1"/>
    <xf numFmtId="176" fontId="5" fillId="3" borderId="1" xfId="0" applyNumberFormat="1" applyFont="1" applyFill="1" applyBorder="1" applyAlignment="1">
      <alignment horizontal="right"/>
    </xf>
    <xf numFmtId="179" fontId="5" fillId="3" borderId="1" xfId="0" applyNumberFormat="1" applyFont="1" applyFill="1" applyBorder="1"/>
    <xf numFmtId="179" fontId="0" fillId="3" borderId="1" xfId="0" applyNumberFormat="1" applyFill="1" applyBorder="1"/>
    <xf numFmtId="0" fontId="0" fillId="3" borderId="1" xfId="0" applyFill="1" applyBorder="1"/>
    <xf numFmtId="176" fontId="7" fillId="0" borderId="1" xfId="0" applyNumberFormat="1" applyFont="1" applyBorder="1" applyAlignment="1">
      <alignment horizontal="right"/>
    </xf>
    <xf numFmtId="0" fontId="0" fillId="0" borderId="1" xfId="0" applyBorder="1"/>
    <xf numFmtId="177" fontId="0" fillId="0" borderId="1" xfId="0" applyNumberFormat="1" applyBorder="1"/>
    <xf numFmtId="179" fontId="0" fillId="0" borderId="1" xfId="0" applyNumberFormat="1" applyBorder="1"/>
    <xf numFmtId="11" fontId="0" fillId="0" borderId="1" xfId="0" applyNumberFormat="1" applyBorder="1"/>
    <xf numFmtId="176" fontId="0" fillId="0" borderId="0" xfId="0" applyNumberFormat="1" applyAlignment="1">
      <alignment horizontal="right"/>
    </xf>
    <xf numFmtId="181" fontId="5" fillId="9" borderId="1" xfId="1" applyNumberFormat="1" applyFont="1" applyFill="1" applyBorder="1" applyAlignment="1">
      <alignment horizontal="right"/>
    </xf>
    <xf numFmtId="181" fontId="0" fillId="0" borderId="0" xfId="1" applyNumberFormat="1" applyFont="1" applyFill="1" applyAlignment="1"/>
    <xf numFmtId="1" fontId="0" fillId="9" borderId="1" xfId="0" applyNumberFormat="1" applyFill="1" applyBorder="1"/>
    <xf numFmtId="182" fontId="0" fillId="9" borderId="1" xfId="0" applyNumberFormat="1" applyFill="1" applyBorder="1"/>
    <xf numFmtId="0" fontId="4" fillId="0" borderId="2" xfId="0" applyFont="1" applyBorder="1" applyAlignment="1">
      <alignment horizontal="center" vertical="center" wrapText="1"/>
    </xf>
    <xf numFmtId="1" fontId="8" fillId="0" borderId="0" xfId="0" applyNumberFormat="1" applyFont="1" applyFill="1" applyBorder="1"/>
    <xf numFmtId="2" fontId="8" fillId="0" borderId="0" xfId="0" applyNumberFormat="1" applyFont="1" applyFill="1" applyBorder="1"/>
    <xf numFmtId="183" fontId="8" fillId="0" borderId="0" xfId="0" applyNumberFormat="1" applyFont="1" applyFill="1" applyBorder="1"/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>
      <alignment vertical="center"/>
    </xf>
    <xf numFmtId="2" fontId="5" fillId="0" borderId="0" xfId="0" applyNumberFormat="1" applyFont="1" applyFill="1"/>
    <xf numFmtId="1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84" fontId="5" fillId="0" borderId="0" xfId="0" applyNumberFormat="1" applyFont="1" applyFill="1"/>
    <xf numFmtId="183" fontId="5" fillId="0" borderId="0" xfId="0" applyNumberFormat="1" applyFont="1" applyFill="1"/>
    <xf numFmtId="2" fontId="5" fillId="0" borderId="0" xfId="0" applyNumberFormat="1" applyFont="1" applyFill="1" applyAlignment="1">
      <alignment vertical="center"/>
    </xf>
    <xf numFmtId="183" fontId="5" fillId="0" borderId="0" xfId="0" applyNumberFormat="1" applyFont="1" applyFill="1" applyAlignment="1">
      <alignment vertical="center"/>
    </xf>
    <xf numFmtId="2" fontId="0" fillId="0" borderId="0" xfId="0" applyNumberFormat="1"/>
    <xf numFmtId="10" fontId="0" fillId="9" borderId="1" xfId="1" applyNumberFormat="1" applyFont="1" applyFill="1" applyBorder="1" applyAlignment="1"/>
    <xf numFmtId="10" fontId="0" fillId="3" borderId="1" xfId="1" applyNumberFormat="1" applyFont="1" applyFill="1" applyBorder="1" applyAlignment="1"/>
    <xf numFmtId="178" fontId="0" fillId="3" borderId="1" xfId="0" applyNumberFormat="1" applyFill="1" applyBorder="1"/>
    <xf numFmtId="177" fontId="0" fillId="3" borderId="1" xfId="0" applyNumberFormat="1" applyFill="1" applyBorder="1"/>
    <xf numFmtId="2" fontId="0" fillId="3" borderId="1" xfId="0" applyNumberFormat="1" applyFill="1" applyBorder="1"/>
    <xf numFmtId="183" fontId="0" fillId="3" borderId="1" xfId="0" applyNumberFormat="1" applyFill="1" applyBorder="1"/>
    <xf numFmtId="1" fontId="0" fillId="3" borderId="1" xfId="0" applyNumberFormat="1" applyFill="1" applyBorder="1"/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8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/>
    <xf numFmtId="2" fontId="5" fillId="0" borderId="0" xfId="0" applyNumberFormat="1" applyFont="1"/>
    <xf numFmtId="0" fontId="13" fillId="0" borderId="0" xfId="0" applyFont="1"/>
    <xf numFmtId="0" fontId="9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183" fontId="5" fillId="0" borderId="0" xfId="0" applyNumberFormat="1" applyFont="1"/>
    <xf numFmtId="1" fontId="5" fillId="0" borderId="0" xfId="0" applyNumberFormat="1" applyFont="1"/>
    <xf numFmtId="184" fontId="5" fillId="0" borderId="0" xfId="0" applyNumberFormat="1" applyFont="1" applyAlignment="1">
      <alignment vertical="center"/>
    </xf>
    <xf numFmtId="2" fontId="0" fillId="9" borderId="1" xfId="0" applyNumberFormat="1" applyFill="1" applyBorder="1"/>
    <xf numFmtId="183" fontId="0" fillId="9" borderId="1" xfId="0" applyNumberFormat="1" applyFill="1" applyBorder="1"/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183" fontId="16" fillId="0" borderId="0" xfId="0" applyNumberFormat="1" applyFont="1" applyAlignment="1">
      <alignment vertical="center"/>
    </xf>
    <xf numFmtId="10" fontId="16" fillId="0" borderId="0" xfId="1" applyNumberFormat="1" applyFont="1" applyAlignment="1">
      <alignment vertical="center"/>
    </xf>
    <xf numFmtId="10" fontId="5" fillId="0" borderId="0" xfId="1" applyNumberFormat="1" applyFont="1" applyFill="1" applyAlignment="1"/>
  </cellXfs>
  <cellStyles count="2">
    <cellStyle name="百分比" xfId="1" builtinId="5"/>
    <cellStyle name="常规" xfId="0" builtinId="0"/>
  </cellStyles>
  <dxfs count="3">
    <dxf>
      <font>
        <b val="0"/>
        <i val="0"/>
        <strike/>
        <color theme="0"/>
      </font>
    </dxf>
    <dxf>
      <font>
        <b val="0"/>
        <i val="0"/>
        <strike/>
        <color theme="0"/>
      </font>
    </dxf>
    <dxf>
      <font>
        <b val="0"/>
        <i val="0"/>
        <strike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623887</xdr:colOff>
      <xdr:row>11</xdr:row>
      <xdr:rowOff>142875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558087" y="349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60"/>
  <sheetViews>
    <sheetView tabSelected="1" workbookViewId="0">
      <selection activeCell="A2" sqref="A2"/>
    </sheetView>
  </sheetViews>
  <sheetFormatPr defaultRowHeight="13.9" x14ac:dyDescent="0.4"/>
  <cols>
    <col min="1" max="11" width="8.59765625" style="3" customWidth="1"/>
    <col min="12" max="12" width="21" bestFit="1" customWidth="1"/>
    <col min="14" max="14" width="17.86328125" customWidth="1"/>
    <col min="15" max="15" width="12.73046875" customWidth="1"/>
    <col min="16" max="16" width="15.59765625" customWidth="1"/>
    <col min="17" max="17" width="18.86328125" customWidth="1"/>
  </cols>
  <sheetData>
    <row r="1" spans="1:17" s="1" customFormat="1" x14ac:dyDescent="0.4">
      <c r="A1" s="6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/>
      <c r="M1"/>
      <c r="N1"/>
      <c r="O1"/>
      <c r="P1"/>
      <c r="Q1"/>
    </row>
    <row r="2" spans="1:17" s="1" customFormat="1" x14ac:dyDescent="0.4">
      <c r="A2" s="6" t="s">
        <v>235</v>
      </c>
      <c r="B2" s="3"/>
      <c r="C2" s="3"/>
      <c r="D2" s="3"/>
      <c r="E2" s="3"/>
      <c r="F2" s="3"/>
      <c r="G2" s="3"/>
      <c r="H2" s="3"/>
      <c r="I2" s="3"/>
      <c r="J2" s="3"/>
      <c r="K2" s="3"/>
      <c r="L2"/>
      <c r="M2"/>
      <c r="N2"/>
      <c r="O2"/>
      <c r="P2"/>
      <c r="Q2"/>
    </row>
    <row r="3" spans="1:17" s="1" customFormat="1" ht="15.4" x14ac:dyDescent="0.4">
      <c r="A3" s="7" t="s">
        <v>227</v>
      </c>
      <c r="B3" s="3"/>
      <c r="C3" s="3"/>
      <c r="D3" s="3"/>
      <c r="E3" s="3"/>
      <c r="F3" s="3"/>
      <c r="G3" s="3"/>
      <c r="H3" s="3"/>
      <c r="I3" s="3"/>
      <c r="J3" s="3"/>
      <c r="K3" s="3"/>
      <c r="L3"/>
      <c r="M3"/>
      <c r="N3" s="8" t="s">
        <v>45</v>
      </c>
      <c r="O3" s="9"/>
      <c r="P3" s="9"/>
      <c r="Q3" s="9"/>
    </row>
    <row r="4" spans="1:17" s="1" customFormat="1" ht="27.75" x14ac:dyDescent="0.4">
      <c r="A4" s="7"/>
      <c r="B4" s="3"/>
      <c r="C4" s="3"/>
      <c r="D4" s="3"/>
      <c r="E4" s="3"/>
      <c r="F4" s="3"/>
      <c r="G4" s="3"/>
      <c r="H4" s="3"/>
      <c r="I4" s="3"/>
      <c r="J4" s="3"/>
      <c r="K4" s="3"/>
      <c r="L4"/>
      <c r="M4"/>
      <c r="N4" s="10" t="s">
        <v>46</v>
      </c>
      <c r="O4" s="10" t="s">
        <v>47</v>
      </c>
      <c r="P4" s="10" t="s">
        <v>48</v>
      </c>
      <c r="Q4" s="89" t="s">
        <v>49</v>
      </c>
    </row>
    <row r="5" spans="1:17" s="1" customFormat="1" ht="15.4" x14ac:dyDescent="0.4">
      <c r="A5" s="11" t="s">
        <v>96</v>
      </c>
      <c r="B5" s="12"/>
      <c r="C5" s="3"/>
      <c r="D5" s="3"/>
      <c r="E5" s="3"/>
      <c r="F5" s="3"/>
      <c r="G5" s="3"/>
      <c r="H5" s="3"/>
      <c r="I5" s="3"/>
      <c r="J5" s="3"/>
      <c r="K5" s="3"/>
      <c r="N5" s="4" t="s">
        <v>50</v>
      </c>
      <c r="O5" s="13" t="s">
        <v>51</v>
      </c>
      <c r="P5" s="14" t="s">
        <v>52</v>
      </c>
      <c r="Q5" s="15">
        <v>80</v>
      </c>
    </row>
    <row r="6" spans="1:17" s="1" customFormat="1" ht="15.4" x14ac:dyDescent="0.4">
      <c r="A6" s="16" t="s">
        <v>53</v>
      </c>
      <c r="B6" s="16" t="s">
        <v>35</v>
      </c>
      <c r="C6" s="16" t="s">
        <v>36</v>
      </c>
      <c r="D6" s="16" t="s">
        <v>37</v>
      </c>
      <c r="E6" s="16" t="s">
        <v>38</v>
      </c>
      <c r="F6" s="16" t="s">
        <v>39</v>
      </c>
      <c r="G6" s="16" t="s">
        <v>40</v>
      </c>
      <c r="H6" s="16" t="s">
        <v>41</v>
      </c>
      <c r="I6" s="16" t="s">
        <v>42</v>
      </c>
      <c r="J6" s="16" t="s">
        <v>43</v>
      </c>
      <c r="K6" s="16" t="s">
        <v>44</v>
      </c>
      <c r="N6" s="4" t="s">
        <v>54</v>
      </c>
      <c r="O6" s="13" t="s">
        <v>55</v>
      </c>
      <c r="P6" s="14" t="s">
        <v>52</v>
      </c>
      <c r="Q6" s="17">
        <v>760</v>
      </c>
    </row>
    <row r="7" spans="1:17" s="1" customFormat="1" ht="15.4" x14ac:dyDescent="0.4">
      <c r="A7" s="18" t="s">
        <v>136</v>
      </c>
      <c r="B7" s="19">
        <v>356475.16800000006</v>
      </c>
      <c r="C7" s="20">
        <v>28.587834584589046</v>
      </c>
      <c r="D7" s="19">
        <v>307.52930201766395</v>
      </c>
      <c r="E7" s="21">
        <v>5.2919999999999998</v>
      </c>
      <c r="F7" s="19">
        <v>100205.06499999997</v>
      </c>
      <c r="G7" s="21" t="s">
        <v>56</v>
      </c>
      <c r="H7" s="19">
        <v>163576.94170703189</v>
      </c>
      <c r="I7" s="19">
        <v>23675.298645276798</v>
      </c>
      <c r="J7" s="21">
        <v>6.8420782529284985</v>
      </c>
      <c r="K7" s="19">
        <v>312.69135308246598</v>
      </c>
      <c r="N7" s="4" t="s">
        <v>57</v>
      </c>
      <c r="O7" s="13" t="s">
        <v>58</v>
      </c>
      <c r="P7" s="14" t="s">
        <v>59</v>
      </c>
      <c r="Q7" s="17">
        <v>170</v>
      </c>
    </row>
    <row r="8" spans="1:17" s="1" customFormat="1" ht="15.4" x14ac:dyDescent="0.4">
      <c r="A8" s="18" t="s">
        <v>124</v>
      </c>
      <c r="B8" s="19">
        <v>355893.75000000006</v>
      </c>
      <c r="C8" s="21" t="s">
        <v>56</v>
      </c>
      <c r="D8" s="19">
        <v>146.77534869024873</v>
      </c>
      <c r="E8" s="20">
        <v>10.584</v>
      </c>
      <c r="F8" s="19">
        <v>101537.91599999998</v>
      </c>
      <c r="G8" s="20">
        <v>32.719949402483273</v>
      </c>
      <c r="H8" s="19">
        <v>163522.53006514115</v>
      </c>
      <c r="I8" s="19">
        <v>23566.873986777002</v>
      </c>
      <c r="J8" s="20">
        <v>13.684156505856997</v>
      </c>
      <c r="K8" s="19">
        <v>346.67954363490787</v>
      </c>
      <c r="N8" s="4" t="s">
        <v>60</v>
      </c>
      <c r="O8" s="13" t="s">
        <v>61</v>
      </c>
      <c r="P8" s="14" t="s">
        <v>62</v>
      </c>
      <c r="Q8" s="15">
        <v>70</v>
      </c>
    </row>
    <row r="9" spans="1:17" s="1" customFormat="1" ht="15.4" x14ac:dyDescent="0.4">
      <c r="A9" s="18" t="s">
        <v>125</v>
      </c>
      <c r="B9" s="19">
        <v>355647.9960000001</v>
      </c>
      <c r="C9" s="21">
        <v>7.1469586461472616</v>
      </c>
      <c r="D9" s="19">
        <v>230.64697651324801</v>
      </c>
      <c r="E9" s="20">
        <v>37.044000000000004</v>
      </c>
      <c r="F9" s="19">
        <v>100482.49099999999</v>
      </c>
      <c r="G9" s="20">
        <v>32.719949402483273</v>
      </c>
      <c r="H9" s="19">
        <v>163802.36136629363</v>
      </c>
      <c r="I9" s="19">
        <v>24170.95422699015</v>
      </c>
      <c r="J9" s="21" t="s">
        <v>56</v>
      </c>
      <c r="K9" s="19">
        <v>455.44175340272221</v>
      </c>
      <c r="N9" s="4" t="s">
        <v>63</v>
      </c>
      <c r="O9" s="13" t="s">
        <v>55</v>
      </c>
      <c r="P9" s="22" t="s">
        <v>62</v>
      </c>
      <c r="Q9" s="15">
        <v>60</v>
      </c>
    </row>
    <row r="10" spans="1:17" s="1" customFormat="1" ht="15.4" x14ac:dyDescent="0.4">
      <c r="A10" s="18" t="s">
        <v>126</v>
      </c>
      <c r="B10" s="19">
        <v>352740.90600000002</v>
      </c>
      <c r="C10" s="20">
        <v>14.293917292294523</v>
      </c>
      <c r="D10" s="19">
        <v>419.35813911499633</v>
      </c>
      <c r="E10" s="20">
        <v>15.875999999999999</v>
      </c>
      <c r="F10" s="19">
        <v>95555.16399999999</v>
      </c>
      <c r="G10" s="20">
        <v>46.742784860690392</v>
      </c>
      <c r="H10" s="19">
        <v>175329.85635543679</v>
      </c>
      <c r="I10" s="19">
        <v>23721.766356062424</v>
      </c>
      <c r="J10" s="21" t="s">
        <v>56</v>
      </c>
      <c r="K10" s="19">
        <v>462.23939151321059</v>
      </c>
      <c r="N10" s="4" t="s">
        <v>64</v>
      </c>
      <c r="O10" s="13" t="s">
        <v>65</v>
      </c>
      <c r="P10" s="22" t="s">
        <v>62</v>
      </c>
      <c r="Q10" s="15">
        <v>80</v>
      </c>
    </row>
    <row r="11" spans="1:17" s="1" customFormat="1" ht="15.4" x14ac:dyDescent="0.4">
      <c r="A11" s="18" t="s">
        <v>127</v>
      </c>
      <c r="B11" s="19">
        <v>355198.44600000005</v>
      </c>
      <c r="C11" s="21" t="s">
        <v>56</v>
      </c>
      <c r="D11" s="19">
        <v>286.5613950619142</v>
      </c>
      <c r="E11" s="21" t="s">
        <v>56</v>
      </c>
      <c r="F11" s="19">
        <v>99704.491999999998</v>
      </c>
      <c r="G11" s="20">
        <v>60.765620318897504</v>
      </c>
      <c r="H11" s="19">
        <v>164688.49381994322</v>
      </c>
      <c r="I11" s="19">
        <v>24147.720371597334</v>
      </c>
      <c r="J11" s="21" t="s">
        <v>56</v>
      </c>
      <c r="K11" s="19">
        <v>421.45356285028026</v>
      </c>
      <c r="N11" s="4" t="s">
        <v>66</v>
      </c>
      <c r="O11" s="13" t="s">
        <v>67</v>
      </c>
      <c r="P11" s="23" t="s">
        <v>68</v>
      </c>
      <c r="Q11" s="24">
        <v>180</v>
      </c>
    </row>
    <row r="12" spans="1:17" ht="15.4" x14ac:dyDescent="0.4">
      <c r="A12" s="18" t="s">
        <v>128</v>
      </c>
      <c r="B12" s="19">
        <v>356253.39</v>
      </c>
      <c r="C12" s="21">
        <v>7.1469586461472616</v>
      </c>
      <c r="D12" s="19">
        <v>125.80744173449889</v>
      </c>
      <c r="E12" s="20">
        <v>58.217714963858022</v>
      </c>
      <c r="F12" s="19">
        <v>102291.79099999998</v>
      </c>
      <c r="G12" s="20">
        <v>70.114177291035588</v>
      </c>
      <c r="H12" s="19">
        <v>162488.70886921664</v>
      </c>
      <c r="I12" s="19">
        <v>24449.76049170391</v>
      </c>
      <c r="J12" s="21" t="s">
        <v>56</v>
      </c>
      <c r="K12" s="19">
        <v>319.48899119295436</v>
      </c>
      <c r="L12" s="1"/>
      <c r="M12" s="1"/>
      <c r="N12" s="4" t="s">
        <v>69</v>
      </c>
      <c r="O12" s="13" t="s">
        <v>70</v>
      </c>
      <c r="P12" s="22" t="s">
        <v>71</v>
      </c>
      <c r="Q12" s="15">
        <v>90</v>
      </c>
    </row>
    <row r="13" spans="1:17" ht="15.4" x14ac:dyDescent="0.4">
      <c r="A13" s="16" t="s">
        <v>74</v>
      </c>
      <c r="B13" s="25">
        <f>MAX(B7:B12)</f>
        <v>356475.16800000006</v>
      </c>
      <c r="C13" s="25">
        <f t="shared" ref="C13:K13" si="0">MAX(C7:C12)</f>
        <v>28.587834584589046</v>
      </c>
      <c r="D13" s="25">
        <f t="shared" si="0"/>
        <v>419.35813911499633</v>
      </c>
      <c r="E13" s="26">
        <f t="shared" si="0"/>
        <v>58.217714963858022</v>
      </c>
      <c r="F13" s="25">
        <f t="shared" si="0"/>
        <v>102291.79099999998</v>
      </c>
      <c r="G13" s="26">
        <f t="shared" si="0"/>
        <v>70.114177291035588</v>
      </c>
      <c r="H13" s="25">
        <f t="shared" si="0"/>
        <v>175329.85635543679</v>
      </c>
      <c r="I13" s="25">
        <f t="shared" si="0"/>
        <v>24449.76049170391</v>
      </c>
      <c r="J13" s="26">
        <f t="shared" si="0"/>
        <v>13.684156505856997</v>
      </c>
      <c r="K13" s="25">
        <f t="shared" si="0"/>
        <v>462.23939151321059</v>
      </c>
      <c r="L13" s="27" t="s">
        <v>75</v>
      </c>
      <c r="M13" s="1"/>
      <c r="N13" s="4" t="s">
        <v>72</v>
      </c>
      <c r="O13" s="13" t="s">
        <v>73</v>
      </c>
      <c r="P13" s="22" t="s">
        <v>71</v>
      </c>
      <c r="Q13" s="15">
        <v>80</v>
      </c>
    </row>
    <row r="14" spans="1:17" ht="15.4" x14ac:dyDescent="0.4">
      <c r="A14" s="16" t="s">
        <v>79</v>
      </c>
      <c r="B14" s="25">
        <f>MIN(B7:B12)</f>
        <v>352740.90600000002</v>
      </c>
      <c r="C14" s="32" t="s">
        <v>56</v>
      </c>
      <c r="D14" s="25">
        <f>MIN(D7:D12)</f>
        <v>125.80744173449889</v>
      </c>
      <c r="E14" s="26" t="s">
        <v>56</v>
      </c>
      <c r="F14" s="25">
        <f>MIN(F7:F12)</f>
        <v>95555.16399999999</v>
      </c>
      <c r="G14" s="32" t="s">
        <v>56</v>
      </c>
      <c r="H14" s="25">
        <f>MIN(H7:H12)</f>
        <v>162488.70886921664</v>
      </c>
      <c r="I14" s="25">
        <f>MIN(I7:I12)</f>
        <v>23566.873986777002</v>
      </c>
      <c r="J14" s="32" t="s">
        <v>56</v>
      </c>
      <c r="K14" s="25">
        <f>MIN(K7:K12)</f>
        <v>312.69135308246598</v>
      </c>
      <c r="L14" s="27" t="s">
        <v>80</v>
      </c>
      <c r="M14" s="1"/>
      <c r="N14" s="28" t="s">
        <v>76</v>
      </c>
      <c r="O14" s="29" t="s">
        <v>77</v>
      </c>
      <c r="P14" s="30" t="s">
        <v>78</v>
      </c>
      <c r="Q14" s="31">
        <v>80</v>
      </c>
    </row>
    <row r="15" spans="1:17" x14ac:dyDescent="0.4">
      <c r="A15" s="16" t="s">
        <v>81</v>
      </c>
      <c r="B15" s="25">
        <f>AVERAGE(B7:B12)</f>
        <v>355368.27600000001</v>
      </c>
      <c r="C15" s="26">
        <f>AVERAGE(C7:C12)</f>
        <v>14.293917292294523</v>
      </c>
      <c r="D15" s="25">
        <f>AVERAGE(D7:D12)</f>
        <v>252.77976718876172</v>
      </c>
      <c r="E15" s="26">
        <f t="shared" ref="E15:K15" si="1">AVERAGE(E7:E12)</f>
        <v>25.402742992771607</v>
      </c>
      <c r="F15" s="25">
        <f t="shared" si="1"/>
        <v>99962.819833333313</v>
      </c>
      <c r="G15" s="26">
        <f t="shared" si="1"/>
        <v>48.61249625511801</v>
      </c>
      <c r="H15" s="25">
        <f t="shared" si="1"/>
        <v>165568.14869717721</v>
      </c>
      <c r="I15" s="25">
        <f t="shared" si="1"/>
        <v>23955.395679734604</v>
      </c>
      <c r="J15" s="26">
        <f t="shared" si="1"/>
        <v>10.263117379392748</v>
      </c>
      <c r="K15" s="25">
        <f t="shared" si="1"/>
        <v>386.33243261275692</v>
      </c>
      <c r="L15" s="27" t="s">
        <v>82</v>
      </c>
      <c r="M15" s="1"/>
    </row>
    <row r="16" spans="1:17" s="1" customFormat="1" x14ac:dyDescent="0.4">
      <c r="A16" s="16" t="s">
        <v>83</v>
      </c>
      <c r="B16" s="25">
        <f>_xlfn.STDEV.P(B7:B12)</f>
        <v>1244.6497661013034</v>
      </c>
      <c r="C16" s="32">
        <f>_xlfn.STDEV.P(C7:C12)</f>
        <v>8.7532009479166355</v>
      </c>
      <c r="D16" s="25">
        <f>_xlfn.STDEV.P(D7:D12)</f>
        <v>99.779617603741556</v>
      </c>
      <c r="E16" s="26">
        <f t="shared" ref="E16:K16" si="2">_xlfn.STDEV.P(E7:E12)</f>
        <v>19.632306078649972</v>
      </c>
      <c r="F16" s="25">
        <f t="shared" si="2"/>
        <v>2149.7262882455047</v>
      </c>
      <c r="G16" s="26">
        <f t="shared" si="2"/>
        <v>14.957691155420923</v>
      </c>
      <c r="H16" s="25">
        <f t="shared" si="2"/>
        <v>4412.3905940287559</v>
      </c>
      <c r="I16" s="25">
        <f t="shared" si="2"/>
        <v>319.33184338518481</v>
      </c>
      <c r="J16" s="32">
        <f t="shared" si="2"/>
        <v>3.4210391264642519</v>
      </c>
      <c r="K16" s="26">
        <f t="shared" si="2"/>
        <v>62.22923251742337</v>
      </c>
      <c r="L16" s="27" t="s">
        <v>84</v>
      </c>
      <c r="N16"/>
      <c r="O16"/>
      <c r="P16"/>
      <c r="Q16"/>
    </row>
    <row r="17" spans="1:17" s="1" customFormat="1" x14ac:dyDescent="0.4">
      <c r="A17" s="3"/>
      <c r="B17" s="33"/>
      <c r="C17" s="5"/>
      <c r="D17" s="34"/>
      <c r="E17" s="34"/>
      <c r="F17" s="33"/>
      <c r="G17" s="34"/>
      <c r="H17" s="33"/>
      <c r="I17" s="33"/>
      <c r="J17" s="5"/>
      <c r="K17" s="34"/>
      <c r="N17"/>
      <c r="O17"/>
      <c r="P17"/>
      <c r="Q17"/>
    </row>
    <row r="18" spans="1:17" s="1" customFormat="1" ht="15" x14ac:dyDescent="0.4">
      <c r="A18" s="35" t="s">
        <v>85</v>
      </c>
      <c r="B18" s="36"/>
      <c r="C18" s="3"/>
      <c r="D18" s="3"/>
      <c r="E18" s="3"/>
      <c r="F18" s="3"/>
      <c r="G18" s="3"/>
      <c r="H18" s="3"/>
      <c r="I18" s="3"/>
      <c r="J18" s="3"/>
      <c r="K18" s="3"/>
      <c r="N18"/>
      <c r="O18"/>
      <c r="P18"/>
      <c r="Q18"/>
    </row>
    <row r="19" spans="1:17" s="1" customFormat="1" x14ac:dyDescent="0.4">
      <c r="A19" s="16" t="s">
        <v>86</v>
      </c>
      <c r="B19" s="16" t="s">
        <v>35</v>
      </c>
      <c r="C19" s="16" t="s">
        <v>36</v>
      </c>
      <c r="D19" s="16" t="s">
        <v>37</v>
      </c>
      <c r="E19" s="16" t="s">
        <v>38</v>
      </c>
      <c r="F19" s="16" t="s">
        <v>39</v>
      </c>
      <c r="G19" s="16" t="s">
        <v>40</v>
      </c>
      <c r="H19" s="16" t="s">
        <v>41</v>
      </c>
      <c r="I19" s="16" t="s">
        <v>42</v>
      </c>
      <c r="J19" s="16" t="s">
        <v>43</v>
      </c>
      <c r="K19" s="16" t="s">
        <v>44</v>
      </c>
      <c r="L19"/>
      <c r="M19"/>
      <c r="N19"/>
      <c r="O19"/>
      <c r="P19"/>
      <c r="Q19"/>
    </row>
    <row r="20" spans="1:17" s="1" customFormat="1" x14ac:dyDescent="0.4">
      <c r="A20" s="37" t="s">
        <v>87</v>
      </c>
      <c r="B20" s="38">
        <v>1070</v>
      </c>
      <c r="C20" s="39">
        <v>30</v>
      </c>
      <c r="D20" s="40" t="s">
        <v>56</v>
      </c>
      <c r="E20" s="38">
        <v>110</v>
      </c>
      <c r="F20" s="38">
        <v>6390</v>
      </c>
      <c r="G20" s="38">
        <v>100</v>
      </c>
      <c r="H20" s="38">
        <v>708180</v>
      </c>
      <c r="I20" s="38">
        <v>540</v>
      </c>
      <c r="J20" s="40" t="s">
        <v>56</v>
      </c>
      <c r="K20" s="38">
        <v>3280</v>
      </c>
      <c r="L20"/>
      <c r="M20"/>
      <c r="N20"/>
      <c r="O20"/>
      <c r="P20"/>
      <c r="Q20"/>
    </row>
    <row r="21" spans="1:17" s="1" customFormat="1" x14ac:dyDescent="0.4">
      <c r="A21" s="37" t="s">
        <v>88</v>
      </c>
      <c r="B21" s="38">
        <v>1120</v>
      </c>
      <c r="C21" s="40" t="s">
        <v>56</v>
      </c>
      <c r="D21" s="40" t="s">
        <v>56</v>
      </c>
      <c r="E21" s="38">
        <v>120</v>
      </c>
      <c r="F21" s="38">
        <v>6760</v>
      </c>
      <c r="G21" s="40" t="s">
        <v>56</v>
      </c>
      <c r="H21" s="38">
        <v>706040</v>
      </c>
      <c r="I21" s="38">
        <v>590</v>
      </c>
      <c r="J21" s="39">
        <v>90</v>
      </c>
      <c r="K21" s="38">
        <v>3439.9999999999995</v>
      </c>
      <c r="L21"/>
      <c r="M21"/>
      <c r="N21"/>
      <c r="O21"/>
      <c r="P21"/>
      <c r="Q21"/>
    </row>
    <row r="22" spans="1:17" s="1" customFormat="1" x14ac:dyDescent="0.4">
      <c r="A22" s="37" t="s">
        <v>89</v>
      </c>
      <c r="B22" s="38">
        <v>1690</v>
      </c>
      <c r="C22" s="40" t="s">
        <v>56</v>
      </c>
      <c r="D22" s="40" t="s">
        <v>56</v>
      </c>
      <c r="E22" s="38">
        <v>130</v>
      </c>
      <c r="F22" s="38">
        <v>6380</v>
      </c>
      <c r="G22" s="40" t="s">
        <v>56</v>
      </c>
      <c r="H22" s="38">
        <v>704530</v>
      </c>
      <c r="I22" s="38">
        <v>620</v>
      </c>
      <c r="J22" s="39">
        <v>50</v>
      </c>
      <c r="K22" s="38">
        <v>3489.9999999999995</v>
      </c>
      <c r="L22"/>
      <c r="M22"/>
      <c r="N22"/>
      <c r="O22"/>
      <c r="P22"/>
      <c r="Q22"/>
    </row>
    <row r="23" spans="1:17" s="1" customFormat="1" x14ac:dyDescent="0.4">
      <c r="A23" s="37" t="s">
        <v>90</v>
      </c>
      <c r="B23" s="38">
        <v>1540</v>
      </c>
      <c r="C23" s="40" t="s">
        <v>56</v>
      </c>
      <c r="D23" s="40" t="s">
        <v>56</v>
      </c>
      <c r="E23" s="38">
        <v>100</v>
      </c>
      <c r="F23" s="38">
        <v>6460</v>
      </c>
      <c r="G23" s="38">
        <v>110</v>
      </c>
      <c r="H23" s="38">
        <v>705150</v>
      </c>
      <c r="I23" s="38">
        <v>560</v>
      </c>
      <c r="J23" s="38">
        <v>140</v>
      </c>
      <c r="K23" s="38">
        <v>3550</v>
      </c>
      <c r="L23"/>
      <c r="M23"/>
      <c r="N23"/>
      <c r="O23"/>
      <c r="P23"/>
      <c r="Q23"/>
    </row>
    <row r="24" spans="1:17" x14ac:dyDescent="0.4">
      <c r="A24" s="37" t="s">
        <v>91</v>
      </c>
      <c r="B24" s="38">
        <v>2130</v>
      </c>
      <c r="C24" s="40" t="s">
        <v>56</v>
      </c>
      <c r="D24" s="39">
        <v>60</v>
      </c>
      <c r="E24" s="38">
        <v>110</v>
      </c>
      <c r="F24" s="38">
        <v>6460</v>
      </c>
      <c r="G24" s="39">
        <v>40</v>
      </c>
      <c r="H24" s="38">
        <v>707530</v>
      </c>
      <c r="I24" s="38">
        <v>620</v>
      </c>
      <c r="J24" s="39">
        <v>70</v>
      </c>
      <c r="K24" s="38">
        <v>3540</v>
      </c>
    </row>
    <row r="25" spans="1:17" x14ac:dyDescent="0.4">
      <c r="A25" s="37" t="s">
        <v>92</v>
      </c>
      <c r="B25" s="38">
        <v>1690</v>
      </c>
      <c r="C25" s="40" t="s">
        <v>56</v>
      </c>
      <c r="D25" s="40" t="s">
        <v>56</v>
      </c>
      <c r="E25" s="38">
        <v>200</v>
      </c>
      <c r="F25" s="38">
        <v>6360</v>
      </c>
      <c r="G25" s="40" t="s">
        <v>56</v>
      </c>
      <c r="H25" s="38">
        <v>706750</v>
      </c>
      <c r="I25" s="38">
        <v>760</v>
      </c>
      <c r="J25" s="39">
        <v>40</v>
      </c>
      <c r="K25" s="38">
        <v>3570</v>
      </c>
    </row>
    <row r="26" spans="1:17" x14ac:dyDescent="0.4">
      <c r="A26" s="16" t="s">
        <v>74</v>
      </c>
      <c r="B26" s="25">
        <f>MAX(B20:B25)</f>
        <v>2130</v>
      </c>
      <c r="C26" s="26">
        <v>30</v>
      </c>
      <c r="D26" s="26">
        <f t="shared" ref="D26:K26" si="3">MAX(D20:D25)</f>
        <v>60</v>
      </c>
      <c r="E26" s="25">
        <f t="shared" si="3"/>
        <v>200</v>
      </c>
      <c r="F26" s="25">
        <f t="shared" si="3"/>
        <v>6760</v>
      </c>
      <c r="G26" s="25">
        <f t="shared" si="3"/>
        <v>110</v>
      </c>
      <c r="H26" s="25">
        <f t="shared" si="3"/>
        <v>708180</v>
      </c>
      <c r="I26" s="25">
        <f t="shared" si="3"/>
        <v>760</v>
      </c>
      <c r="J26" s="25">
        <f t="shared" si="3"/>
        <v>140</v>
      </c>
      <c r="K26" s="25">
        <f t="shared" si="3"/>
        <v>3570</v>
      </c>
    </row>
    <row r="27" spans="1:17" x14ac:dyDescent="0.4">
      <c r="A27" s="16" t="s">
        <v>79</v>
      </c>
      <c r="B27" s="25">
        <f>MIN(B20:B25)</f>
        <v>1070</v>
      </c>
      <c r="C27" s="32" t="s">
        <v>56</v>
      </c>
      <c r="D27" s="32" t="s">
        <v>56</v>
      </c>
      <c r="E27" s="25">
        <f>MIN(E20:E25)</f>
        <v>100</v>
      </c>
      <c r="F27" s="25">
        <f>MIN(F20:F25)</f>
        <v>6360</v>
      </c>
      <c r="G27" s="32" t="s">
        <v>56</v>
      </c>
      <c r="H27" s="25">
        <f>MIN(H20:H25)</f>
        <v>704530</v>
      </c>
      <c r="I27" s="25">
        <f>MIN(I20:I25)</f>
        <v>540</v>
      </c>
      <c r="J27" s="32" t="s">
        <v>56</v>
      </c>
      <c r="K27" s="25">
        <f>MIN(K20:K25)</f>
        <v>3280</v>
      </c>
      <c r="L27" s="27" t="s">
        <v>93</v>
      </c>
    </row>
    <row r="28" spans="1:17" x14ac:dyDescent="0.4">
      <c r="A28" s="16" t="s">
        <v>81</v>
      </c>
      <c r="B28" s="25">
        <f>AVERAGE(B20:B25)</f>
        <v>1540</v>
      </c>
      <c r="C28" s="26">
        <f t="shared" ref="C28:K28" si="4">AVERAGE(C20:C25)</f>
        <v>30</v>
      </c>
      <c r="D28" s="26">
        <f t="shared" si="4"/>
        <v>60</v>
      </c>
      <c r="E28" s="25">
        <f t="shared" si="4"/>
        <v>128.33333333333334</v>
      </c>
      <c r="F28" s="25">
        <f t="shared" si="4"/>
        <v>6468.333333333333</v>
      </c>
      <c r="G28" s="25">
        <f t="shared" si="4"/>
        <v>83.333333333333329</v>
      </c>
      <c r="H28" s="25">
        <f t="shared" si="4"/>
        <v>706363.33333333337</v>
      </c>
      <c r="I28" s="25">
        <f t="shared" si="4"/>
        <v>615</v>
      </c>
      <c r="J28" s="26">
        <f t="shared" si="4"/>
        <v>78</v>
      </c>
      <c r="K28" s="25">
        <f t="shared" si="4"/>
        <v>3478.3333333333335</v>
      </c>
      <c r="L28" s="27" t="s">
        <v>80</v>
      </c>
    </row>
    <row r="29" spans="1:17" x14ac:dyDescent="0.4">
      <c r="A29" s="16" t="s">
        <v>83</v>
      </c>
      <c r="B29" s="25">
        <f>_xlfn.STDEV.P(B20:B25)</f>
        <v>362.95086903509866</v>
      </c>
      <c r="C29" s="32">
        <f t="shared" ref="C29:K29" si="5">_xlfn.STDEV.P(C20:C25)</f>
        <v>0</v>
      </c>
      <c r="D29" s="32">
        <f t="shared" si="5"/>
        <v>0</v>
      </c>
      <c r="E29" s="26">
        <f t="shared" si="5"/>
        <v>33.37497399083464</v>
      </c>
      <c r="F29" s="25">
        <f t="shared" si="5"/>
        <v>135.94320709603537</v>
      </c>
      <c r="G29" s="25">
        <f t="shared" si="5"/>
        <v>30.912061651652344</v>
      </c>
      <c r="H29" s="25">
        <f t="shared" si="5"/>
        <v>1274.67207111825</v>
      </c>
      <c r="I29" s="26">
        <f t="shared" si="5"/>
        <v>71.121960977839564</v>
      </c>
      <c r="J29" s="26">
        <f t="shared" si="5"/>
        <v>35.440090293338699</v>
      </c>
      <c r="K29" s="26">
        <f t="shared" si="5"/>
        <v>98.559062946483479</v>
      </c>
      <c r="L29" s="27" t="s">
        <v>94</v>
      </c>
    </row>
    <row r="30" spans="1:17" x14ac:dyDescent="0.4">
      <c r="L30" s="27" t="s">
        <v>84</v>
      </c>
    </row>
    <row r="31" spans="1:17" x14ac:dyDescent="0.4">
      <c r="A31" s="41" t="s">
        <v>95</v>
      </c>
      <c r="L31" s="1"/>
      <c r="M31" s="1"/>
    </row>
    <row r="34" spans="14:17" ht="15.4" x14ac:dyDescent="0.4">
      <c r="N34" s="42"/>
      <c r="O34" s="42"/>
      <c r="P34" s="42"/>
      <c r="Q34" s="42"/>
    </row>
    <row r="35" spans="14:17" ht="15.4" x14ac:dyDescent="0.4">
      <c r="N35" s="42"/>
      <c r="O35" s="42"/>
      <c r="P35" s="42"/>
      <c r="Q35" s="42"/>
    </row>
    <row r="36" spans="14:17" ht="15.4" x14ac:dyDescent="0.4">
      <c r="N36" s="42"/>
      <c r="O36" s="42"/>
      <c r="P36" s="42"/>
      <c r="Q36" s="42"/>
    </row>
    <row r="37" spans="14:17" ht="15.4" x14ac:dyDescent="0.4">
      <c r="N37" s="42"/>
      <c r="O37" s="42"/>
      <c r="P37" s="42"/>
      <c r="Q37" s="42"/>
    </row>
    <row r="38" spans="14:17" ht="15.4" x14ac:dyDescent="0.4">
      <c r="N38" s="42"/>
      <c r="O38" s="42"/>
      <c r="P38" s="42"/>
      <c r="Q38" s="42"/>
    </row>
    <row r="39" spans="14:17" ht="15.4" x14ac:dyDescent="0.4">
      <c r="N39" s="42"/>
      <c r="O39" s="42"/>
      <c r="P39" s="42"/>
      <c r="Q39" s="42"/>
    </row>
    <row r="40" spans="14:17" ht="15.4" x14ac:dyDescent="0.4">
      <c r="N40" s="42"/>
      <c r="O40" s="42"/>
      <c r="P40" s="42"/>
      <c r="Q40" s="42"/>
    </row>
    <row r="41" spans="14:17" ht="15.4" x14ac:dyDescent="0.4">
      <c r="N41" s="42"/>
      <c r="O41" s="42"/>
      <c r="P41" s="42"/>
      <c r="Q41" s="42"/>
    </row>
    <row r="42" spans="14:17" ht="15.4" x14ac:dyDescent="0.4">
      <c r="N42" s="42"/>
      <c r="O42" s="42"/>
      <c r="P42" s="42"/>
      <c r="Q42" s="42"/>
    </row>
    <row r="43" spans="14:17" ht="15.4" x14ac:dyDescent="0.4">
      <c r="N43" s="42"/>
      <c r="O43" s="42"/>
      <c r="P43" s="42"/>
      <c r="Q43" s="42"/>
    </row>
    <row r="44" spans="14:17" ht="15.4" x14ac:dyDescent="0.4">
      <c r="N44" s="42"/>
      <c r="O44" s="42"/>
      <c r="P44" s="42"/>
      <c r="Q44" s="42"/>
    </row>
    <row r="45" spans="14:17" ht="15.4" x14ac:dyDescent="0.4">
      <c r="N45" s="42"/>
      <c r="O45" s="42"/>
      <c r="P45" s="42"/>
      <c r="Q45" s="42"/>
    </row>
    <row r="46" spans="14:17" ht="15.4" x14ac:dyDescent="0.4">
      <c r="N46" s="42"/>
      <c r="O46" s="42"/>
      <c r="P46" s="42"/>
      <c r="Q46" s="42"/>
    </row>
    <row r="47" spans="14:17" ht="15.4" x14ac:dyDescent="0.4">
      <c r="N47" s="42"/>
      <c r="O47" s="42"/>
      <c r="P47" s="42"/>
      <c r="Q47" s="42"/>
    </row>
    <row r="48" spans="14:17" ht="15.4" x14ac:dyDescent="0.4">
      <c r="N48" s="42"/>
      <c r="O48" s="42"/>
      <c r="P48" s="42"/>
      <c r="Q48" s="42"/>
    </row>
    <row r="49" spans="14:17" ht="15.4" x14ac:dyDescent="0.4">
      <c r="N49" s="42"/>
      <c r="O49" s="42"/>
      <c r="P49" s="42"/>
      <c r="Q49" s="42"/>
    </row>
    <row r="50" spans="14:17" ht="15.4" x14ac:dyDescent="0.4">
      <c r="N50" s="42"/>
      <c r="O50" s="42"/>
      <c r="P50" s="42"/>
      <c r="Q50" s="42"/>
    </row>
    <row r="51" spans="14:17" ht="15.4" x14ac:dyDescent="0.4">
      <c r="N51" s="42"/>
      <c r="O51" s="42"/>
      <c r="P51" s="42"/>
      <c r="Q51" s="42"/>
    </row>
    <row r="52" spans="14:17" ht="15.4" x14ac:dyDescent="0.4">
      <c r="N52" s="42"/>
      <c r="O52" s="42"/>
      <c r="P52" s="42"/>
      <c r="Q52" s="42"/>
    </row>
    <row r="53" spans="14:17" ht="15.4" x14ac:dyDescent="0.4">
      <c r="N53" s="42"/>
      <c r="O53" s="42"/>
      <c r="P53" s="42"/>
      <c r="Q53" s="42"/>
    </row>
    <row r="54" spans="14:17" ht="15.4" x14ac:dyDescent="0.4">
      <c r="N54" s="42"/>
      <c r="O54" s="42"/>
      <c r="P54" s="42"/>
      <c r="Q54" s="42"/>
    </row>
    <row r="55" spans="14:17" ht="15.4" x14ac:dyDescent="0.4">
      <c r="N55" s="42"/>
      <c r="O55" s="42"/>
      <c r="P55" s="42"/>
      <c r="Q55" s="42"/>
    </row>
    <row r="56" spans="14:17" ht="15.4" x14ac:dyDescent="0.4">
      <c r="N56" s="42"/>
      <c r="O56" s="42"/>
      <c r="P56" s="42"/>
      <c r="Q56" s="42"/>
    </row>
    <row r="57" spans="14:17" ht="15.4" x14ac:dyDescent="0.4">
      <c r="N57" s="42"/>
      <c r="O57" s="42"/>
      <c r="P57" s="42"/>
      <c r="Q57" s="42"/>
    </row>
    <row r="58" spans="14:17" ht="15.4" x14ac:dyDescent="0.4">
      <c r="N58" s="42"/>
      <c r="O58" s="42"/>
      <c r="P58" s="42"/>
      <c r="Q58" s="42"/>
    </row>
    <row r="59" spans="14:17" ht="15.4" x14ac:dyDescent="0.4">
      <c r="N59" s="42"/>
      <c r="O59" s="42"/>
      <c r="P59" s="42"/>
      <c r="Q59" s="42"/>
    </row>
    <row r="60" spans="14:17" ht="15.4" x14ac:dyDescent="0.4">
      <c r="N60" s="42"/>
      <c r="O60" s="42"/>
      <c r="P60" s="42"/>
      <c r="Q60" s="42"/>
    </row>
  </sheetData>
  <phoneticPr fontId="1" type="noConversion"/>
  <conditionalFormatting sqref="A31">
    <cfRule type="cellIs" dxfId="2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zoomScaleNormal="100" workbookViewId="0">
      <pane xSplit="2" ySplit="7" topLeftCell="C8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ColWidth="9" defaultRowHeight="15.4" x14ac:dyDescent="0.45"/>
  <cols>
    <col min="1" max="1" width="9" style="116"/>
    <col min="2" max="2" width="23" style="116" bestFit="1" customWidth="1"/>
    <col min="3" max="59" width="8.59765625" style="116" customWidth="1"/>
    <col min="60" max="16384" width="9" style="118"/>
  </cols>
  <sheetData>
    <row r="1" spans="1:59" customFormat="1" ht="13.9" x14ac:dyDescent="0.4">
      <c r="A1" s="6" t="s">
        <v>232</v>
      </c>
      <c r="C1" s="3"/>
      <c r="D1" s="3"/>
      <c r="W1" s="103"/>
    </row>
    <row r="2" spans="1:59" customFormat="1" ht="13.9" x14ac:dyDescent="0.4">
      <c r="A2" s="43" t="s">
        <v>236</v>
      </c>
      <c r="C2" s="3"/>
      <c r="D2" s="3"/>
    </row>
    <row r="3" spans="1:59" customFormat="1" ht="15" x14ac:dyDescent="0.4">
      <c r="A3" s="44" t="s">
        <v>228</v>
      </c>
      <c r="C3" s="3"/>
      <c r="D3" s="3"/>
    </row>
    <row r="4" spans="1:59" s="1" customFormat="1" ht="13.9" x14ac:dyDescent="0.4">
      <c r="A4" s="41" t="s">
        <v>95</v>
      </c>
    </row>
    <row r="5" spans="1:59" s="112" customFormat="1" x14ac:dyDescent="0.4">
      <c r="A5" s="111"/>
      <c r="B5" s="111" t="s">
        <v>192</v>
      </c>
      <c r="C5" s="119" t="s">
        <v>143</v>
      </c>
      <c r="D5" s="119" t="s">
        <v>144</v>
      </c>
      <c r="E5" s="119" t="s">
        <v>145</v>
      </c>
      <c r="F5" s="119" t="s">
        <v>146</v>
      </c>
      <c r="G5" s="119" t="s">
        <v>0</v>
      </c>
      <c r="H5" s="119" t="s">
        <v>1</v>
      </c>
      <c r="I5" s="119" t="s">
        <v>147</v>
      </c>
      <c r="J5" s="119" t="s">
        <v>148</v>
      </c>
      <c r="K5" s="119" t="s">
        <v>149</v>
      </c>
      <c r="L5" s="119" t="s">
        <v>150</v>
      </c>
      <c r="M5" s="119" t="s">
        <v>2</v>
      </c>
      <c r="N5" s="119" t="s">
        <v>3</v>
      </c>
      <c r="O5" s="119" t="s">
        <v>4</v>
      </c>
      <c r="P5" s="119" t="s">
        <v>151</v>
      </c>
      <c r="Q5" s="119" t="s">
        <v>5</v>
      </c>
      <c r="R5" s="119" t="s">
        <v>6</v>
      </c>
      <c r="S5" s="119" t="s">
        <v>7</v>
      </c>
      <c r="T5" s="119" t="s">
        <v>8</v>
      </c>
      <c r="U5" s="119" t="s">
        <v>152</v>
      </c>
      <c r="V5" s="119" t="s">
        <v>9</v>
      </c>
      <c r="W5" s="119" t="s">
        <v>10</v>
      </c>
      <c r="X5" s="119" t="s">
        <v>11</v>
      </c>
      <c r="Y5" s="119" t="s">
        <v>153</v>
      </c>
      <c r="Z5" s="119" t="s">
        <v>154</v>
      </c>
      <c r="AA5" s="119" t="s">
        <v>155</v>
      </c>
      <c r="AB5" s="119" t="s">
        <v>156</v>
      </c>
      <c r="AC5" s="119" t="s">
        <v>12</v>
      </c>
      <c r="AD5" s="119" t="s">
        <v>13</v>
      </c>
      <c r="AE5" s="119" t="s">
        <v>157</v>
      </c>
      <c r="AF5" s="119" t="s">
        <v>158</v>
      </c>
      <c r="AG5" s="119" t="s">
        <v>159</v>
      </c>
      <c r="AH5" s="119" t="s">
        <v>160</v>
      </c>
      <c r="AI5" s="119" t="s">
        <v>14</v>
      </c>
      <c r="AJ5" s="119" t="s">
        <v>161</v>
      </c>
      <c r="AK5" s="119" t="s">
        <v>162</v>
      </c>
      <c r="AL5" s="119" t="s">
        <v>163</v>
      </c>
      <c r="AM5" s="119" t="s">
        <v>164</v>
      </c>
      <c r="AN5" s="119" t="s">
        <v>165</v>
      </c>
      <c r="AO5" s="119" t="s">
        <v>166</v>
      </c>
      <c r="AP5" s="119" t="s">
        <v>167</v>
      </c>
      <c r="AQ5" s="119" t="s">
        <v>168</v>
      </c>
      <c r="AR5" s="119" t="s">
        <v>169</v>
      </c>
      <c r="AS5" s="119" t="s">
        <v>170</v>
      </c>
      <c r="AT5" s="119" t="s">
        <v>171</v>
      </c>
      <c r="AU5" s="119" t="s">
        <v>172</v>
      </c>
      <c r="AV5" s="119" t="s">
        <v>173</v>
      </c>
      <c r="AW5" s="119" t="s">
        <v>174</v>
      </c>
      <c r="AX5" s="119" t="s">
        <v>175</v>
      </c>
      <c r="AY5" s="119" t="s">
        <v>176</v>
      </c>
      <c r="AZ5" s="119" t="s">
        <v>177</v>
      </c>
      <c r="BA5" s="119" t="s">
        <v>15</v>
      </c>
      <c r="BB5" s="119" t="s">
        <v>16</v>
      </c>
      <c r="BC5" s="119" t="s">
        <v>17</v>
      </c>
      <c r="BD5" s="119" t="s">
        <v>179</v>
      </c>
      <c r="BE5" s="119" t="s">
        <v>178</v>
      </c>
      <c r="BF5" s="119" t="s">
        <v>180</v>
      </c>
      <c r="BG5" s="119" t="s">
        <v>181</v>
      </c>
    </row>
    <row r="6" spans="1:59" s="112" customFormat="1" x14ac:dyDescent="0.4">
      <c r="A6" s="111"/>
      <c r="B6" s="111" t="s">
        <v>193</v>
      </c>
      <c r="C6" s="111">
        <v>7</v>
      </c>
      <c r="D6" s="111">
        <v>9</v>
      </c>
      <c r="E6" s="111">
        <v>11</v>
      </c>
      <c r="F6" s="111">
        <v>23</v>
      </c>
      <c r="G6" s="111">
        <v>25</v>
      </c>
      <c r="H6" s="111">
        <v>27</v>
      </c>
      <c r="I6" s="111">
        <v>29</v>
      </c>
      <c r="J6" s="111">
        <v>31</v>
      </c>
      <c r="K6" s="111">
        <v>39</v>
      </c>
      <c r="L6" s="111">
        <v>42</v>
      </c>
      <c r="M6" s="111">
        <v>45</v>
      </c>
      <c r="N6" s="111">
        <v>47</v>
      </c>
      <c r="O6" s="111">
        <v>51</v>
      </c>
      <c r="P6" s="111">
        <v>53</v>
      </c>
      <c r="Q6" s="111">
        <v>55</v>
      </c>
      <c r="R6" s="111">
        <v>57</v>
      </c>
      <c r="S6" s="111">
        <v>59</v>
      </c>
      <c r="T6" s="111">
        <v>60</v>
      </c>
      <c r="U6" s="111">
        <v>63</v>
      </c>
      <c r="V6" s="111">
        <v>66</v>
      </c>
      <c r="W6" s="111">
        <v>71</v>
      </c>
      <c r="X6" s="111">
        <v>73</v>
      </c>
      <c r="Y6" s="111">
        <v>75</v>
      </c>
      <c r="Z6" s="111">
        <v>85</v>
      </c>
      <c r="AA6" s="111">
        <v>88</v>
      </c>
      <c r="AB6" s="111">
        <v>89</v>
      </c>
      <c r="AC6" s="111">
        <v>90</v>
      </c>
      <c r="AD6" s="111">
        <v>93</v>
      </c>
      <c r="AE6" s="111">
        <v>95</v>
      </c>
      <c r="AF6" s="111">
        <v>107</v>
      </c>
      <c r="AG6" s="111">
        <v>111</v>
      </c>
      <c r="AH6" s="111">
        <v>115</v>
      </c>
      <c r="AI6" s="111">
        <v>118</v>
      </c>
      <c r="AJ6" s="111">
        <v>121</v>
      </c>
      <c r="AK6" s="111">
        <v>133</v>
      </c>
      <c r="AL6" s="111">
        <v>137</v>
      </c>
      <c r="AM6" s="111">
        <v>139</v>
      </c>
      <c r="AN6" s="111">
        <v>140</v>
      </c>
      <c r="AO6" s="111">
        <v>141</v>
      </c>
      <c r="AP6" s="111">
        <v>146</v>
      </c>
      <c r="AQ6" s="111">
        <v>147</v>
      </c>
      <c r="AR6" s="111">
        <v>153</v>
      </c>
      <c r="AS6" s="111">
        <v>157</v>
      </c>
      <c r="AT6" s="111">
        <v>159</v>
      </c>
      <c r="AU6" s="111">
        <v>163</v>
      </c>
      <c r="AV6" s="111">
        <v>165</v>
      </c>
      <c r="AW6" s="111">
        <v>166</v>
      </c>
      <c r="AX6" s="111">
        <v>169</v>
      </c>
      <c r="AY6" s="111">
        <v>173</v>
      </c>
      <c r="AZ6" s="111">
        <v>175</v>
      </c>
      <c r="BA6" s="111">
        <v>178</v>
      </c>
      <c r="BB6" s="111">
        <v>181</v>
      </c>
      <c r="BC6" s="111">
        <v>182</v>
      </c>
      <c r="BD6" s="111">
        <v>208</v>
      </c>
      <c r="BE6" s="111">
        <v>209</v>
      </c>
      <c r="BF6" s="111">
        <v>232</v>
      </c>
      <c r="BG6" s="111">
        <v>238</v>
      </c>
    </row>
    <row r="7" spans="1:59" s="112" customFormat="1" x14ac:dyDescent="0.4">
      <c r="A7" s="111"/>
      <c r="B7" s="111" t="s">
        <v>194</v>
      </c>
      <c r="C7" s="111" t="s">
        <v>18</v>
      </c>
      <c r="D7" s="111" t="s">
        <v>18</v>
      </c>
      <c r="E7" s="111" t="s">
        <v>18</v>
      </c>
      <c r="F7" s="111" t="s">
        <v>18</v>
      </c>
      <c r="G7" s="111" t="s">
        <v>18</v>
      </c>
      <c r="H7" s="111" t="s">
        <v>18</v>
      </c>
      <c r="I7" s="111" t="s">
        <v>18</v>
      </c>
      <c r="J7" s="111" t="s">
        <v>18</v>
      </c>
      <c r="K7" s="111" t="s">
        <v>18</v>
      </c>
      <c r="L7" s="111" t="s">
        <v>18</v>
      </c>
      <c r="M7" s="111" t="s">
        <v>18</v>
      </c>
      <c r="N7" s="111" t="s">
        <v>18</v>
      </c>
      <c r="O7" s="111" t="s">
        <v>18</v>
      </c>
      <c r="P7" s="111" t="s">
        <v>18</v>
      </c>
      <c r="Q7" s="111" t="s">
        <v>18</v>
      </c>
      <c r="R7" s="111" t="s">
        <v>18</v>
      </c>
      <c r="S7" s="111" t="s">
        <v>18</v>
      </c>
      <c r="T7" s="111" t="s">
        <v>18</v>
      </c>
      <c r="U7" s="111" t="s">
        <v>18</v>
      </c>
      <c r="V7" s="111" t="s">
        <v>18</v>
      </c>
      <c r="W7" s="111" t="s">
        <v>18</v>
      </c>
      <c r="X7" s="111" t="s">
        <v>18</v>
      </c>
      <c r="Y7" s="111" t="s">
        <v>18</v>
      </c>
      <c r="Z7" s="111" t="s">
        <v>18</v>
      </c>
      <c r="AA7" s="111" t="s">
        <v>18</v>
      </c>
      <c r="AB7" s="111" t="s">
        <v>18</v>
      </c>
      <c r="AC7" s="111" t="s">
        <v>18</v>
      </c>
      <c r="AD7" s="111" t="s">
        <v>18</v>
      </c>
      <c r="AE7" s="111" t="s">
        <v>18</v>
      </c>
      <c r="AF7" s="111" t="s">
        <v>18</v>
      </c>
      <c r="AG7" s="111" t="s">
        <v>18</v>
      </c>
      <c r="AH7" s="111" t="s">
        <v>18</v>
      </c>
      <c r="AI7" s="111" t="s">
        <v>18</v>
      </c>
      <c r="AJ7" s="111" t="s">
        <v>18</v>
      </c>
      <c r="AK7" s="111" t="s">
        <v>18</v>
      </c>
      <c r="AL7" s="111" t="s">
        <v>18</v>
      </c>
      <c r="AM7" s="111" t="s">
        <v>18</v>
      </c>
      <c r="AN7" s="111" t="s">
        <v>18</v>
      </c>
      <c r="AO7" s="111" t="s">
        <v>18</v>
      </c>
      <c r="AP7" s="111" t="s">
        <v>18</v>
      </c>
      <c r="AQ7" s="111" t="s">
        <v>18</v>
      </c>
      <c r="AR7" s="111" t="s">
        <v>18</v>
      </c>
      <c r="AS7" s="111" t="s">
        <v>18</v>
      </c>
      <c r="AT7" s="111" t="s">
        <v>18</v>
      </c>
      <c r="AU7" s="111" t="s">
        <v>18</v>
      </c>
      <c r="AV7" s="111" t="s">
        <v>18</v>
      </c>
      <c r="AW7" s="111" t="s">
        <v>18</v>
      </c>
      <c r="AX7" s="111" t="s">
        <v>18</v>
      </c>
      <c r="AY7" s="111" t="s">
        <v>18</v>
      </c>
      <c r="AZ7" s="111" t="s">
        <v>18</v>
      </c>
      <c r="BA7" s="111" t="s">
        <v>18</v>
      </c>
      <c r="BB7" s="111" t="s">
        <v>18</v>
      </c>
      <c r="BC7" s="111" t="s">
        <v>18</v>
      </c>
      <c r="BD7" s="111" t="s">
        <v>18</v>
      </c>
      <c r="BE7" s="111" t="s">
        <v>18</v>
      </c>
      <c r="BF7" s="111" t="s">
        <v>18</v>
      </c>
      <c r="BG7" s="111" t="s">
        <v>18</v>
      </c>
    </row>
    <row r="8" spans="1:59" s="120" customFormat="1" x14ac:dyDescent="0.45">
      <c r="A8" s="116"/>
      <c r="B8" s="116" t="s">
        <v>188</v>
      </c>
      <c r="C8" s="117">
        <v>6.5942338346394598</v>
      </c>
      <c r="D8" s="117">
        <v>0.40245352812534441</v>
      </c>
      <c r="E8" s="117">
        <v>5.8100962315922402</v>
      </c>
      <c r="F8" s="122">
        <v>22.734849388972087</v>
      </c>
      <c r="G8" s="117">
        <v>2.1542936726049353</v>
      </c>
      <c r="H8" s="117">
        <v>1.7326314051558565</v>
      </c>
      <c r="I8" s="123">
        <v>545.83759780015578</v>
      </c>
      <c r="J8" s="122">
        <v>79.271828420265663</v>
      </c>
      <c r="K8" s="122">
        <v>13.720152512003288</v>
      </c>
      <c r="L8" s="123">
        <v>475.48765644020233</v>
      </c>
      <c r="M8" s="117">
        <v>0.27427894782206735</v>
      </c>
      <c r="N8" s="117">
        <v>1.1950759867523171</v>
      </c>
      <c r="O8" s="117">
        <v>9.5938912429803916E-2</v>
      </c>
      <c r="P8" s="117">
        <v>1.9385558949124273</v>
      </c>
      <c r="Q8" s="117">
        <v>0.78189940721402595</v>
      </c>
      <c r="R8" s="117">
        <v>23.491197075322845</v>
      </c>
      <c r="S8" s="117">
        <v>9.0120643087774469E-2</v>
      </c>
      <c r="T8" s="117">
        <v>0.79320800876911202</v>
      </c>
      <c r="U8" s="117">
        <v>0.44990121993427812</v>
      </c>
      <c r="V8" s="117">
        <v>1.2378747961238734</v>
      </c>
      <c r="W8" s="117">
        <v>0.20796039295131677</v>
      </c>
      <c r="X8" s="117">
        <v>0.70981683204794022</v>
      </c>
      <c r="Y8" s="117">
        <v>1.1019311170409316</v>
      </c>
      <c r="Z8" s="117">
        <v>0.50321186451579203</v>
      </c>
      <c r="AA8" s="117">
        <v>3.7506037788311755E-2</v>
      </c>
      <c r="AB8" s="117">
        <v>4.7745992755948725E-3</v>
      </c>
      <c r="AC8" s="117">
        <v>1.4190750419735771E-2</v>
      </c>
      <c r="AD8" s="117">
        <v>4.0873123781546023E-3</v>
      </c>
      <c r="AE8" s="117">
        <v>8.6722350004118529E-2</v>
      </c>
      <c r="AF8" s="117">
        <v>1.8861686757000319E-2</v>
      </c>
      <c r="AG8" s="117">
        <v>0.22678645720425433</v>
      </c>
      <c r="AH8" s="117">
        <v>2.8633340626022429E-2</v>
      </c>
      <c r="AI8" s="117">
        <v>0.42955950375708046</v>
      </c>
      <c r="AJ8" s="117">
        <v>0.12493546279090745</v>
      </c>
      <c r="AK8" s="117">
        <v>0.16124706730196375</v>
      </c>
      <c r="AL8" s="117">
        <v>6.0947014304149442E-2</v>
      </c>
      <c r="AM8" s="117">
        <v>5.4169506089101638E-3</v>
      </c>
      <c r="AN8" s="117">
        <v>1.1859930455503459E-2</v>
      </c>
      <c r="AO8" s="117">
        <v>1.6422831507044294E-3</v>
      </c>
      <c r="AP8" s="117">
        <v>1.4985955075624197E-2</v>
      </c>
      <c r="AQ8" s="117">
        <v>5.2388240480414974E-3</v>
      </c>
      <c r="AR8" s="117">
        <v>7.4554754504186091E-3</v>
      </c>
      <c r="AS8" s="117">
        <v>5.2393328769516412E-2</v>
      </c>
      <c r="AT8" s="117">
        <v>6.8108923538603748E-3</v>
      </c>
      <c r="AU8" s="117">
        <v>1.2704139970834654E-2</v>
      </c>
      <c r="AV8" s="117">
        <v>3.1674579064176725E-3</v>
      </c>
      <c r="AW8" s="117">
        <v>6.3950099761109578E-3</v>
      </c>
      <c r="AX8" s="117">
        <v>1.6644048787585093E-3</v>
      </c>
      <c r="AY8" s="117">
        <v>2.8650622837546977E-2</v>
      </c>
      <c r="AZ8" s="117">
        <v>4.2687786856047544E-3</v>
      </c>
      <c r="BA8" s="117">
        <v>1.3533064103600514E-2</v>
      </c>
      <c r="BB8" s="117">
        <v>2.7472477135278132E-3</v>
      </c>
      <c r="BC8" s="117">
        <v>1.7845038648052189E-2</v>
      </c>
      <c r="BD8" s="117">
        <v>4.5752483406684419E-2</v>
      </c>
      <c r="BE8" s="117">
        <v>8.2579806209978984E-2</v>
      </c>
      <c r="BF8" s="117">
        <v>6.3477976344510443E-3</v>
      </c>
      <c r="BG8" s="117">
        <v>4.3367624751935443E-3</v>
      </c>
    </row>
    <row r="9" spans="1:59" x14ac:dyDescent="0.45"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</row>
    <row r="10" spans="1:59" s="112" customFormat="1" x14ac:dyDescent="0.4">
      <c r="A10" s="111" t="s">
        <v>198</v>
      </c>
      <c r="B10" s="111" t="s">
        <v>182</v>
      </c>
      <c r="C10" s="113">
        <v>9.9343506820185397</v>
      </c>
      <c r="D10" s="113">
        <v>1.403462157394493E-2</v>
      </c>
      <c r="E10" s="113">
        <v>0.81928581975247339</v>
      </c>
      <c r="F10" s="114">
        <v>41.414547114949194</v>
      </c>
      <c r="G10" s="115">
        <v>92663.240816852878</v>
      </c>
      <c r="H10" s="113">
        <v>9.0225866203248906</v>
      </c>
      <c r="I10" s="115">
        <v>432.62707275392017</v>
      </c>
      <c r="J10" s="114">
        <v>80.833480700862751</v>
      </c>
      <c r="K10" s="113">
        <v>3.0244418155343271</v>
      </c>
      <c r="L10" s="113" t="s">
        <v>56</v>
      </c>
      <c r="M10" s="115">
        <v>344.32156938199597</v>
      </c>
      <c r="N10" s="115">
        <v>351543.21229592722</v>
      </c>
      <c r="O10" s="115">
        <v>838.02571186461262</v>
      </c>
      <c r="P10" s="113" t="s">
        <v>56</v>
      </c>
      <c r="Q10" s="115">
        <v>22470.485744011075</v>
      </c>
      <c r="R10" s="115">
        <v>175772.13227520863</v>
      </c>
      <c r="S10" s="114">
        <v>72.497305568101297</v>
      </c>
      <c r="T10" s="115">
        <v>30.092445321876394</v>
      </c>
      <c r="U10" s="113">
        <v>0.49198766426697677</v>
      </c>
      <c r="V10" s="115">
        <v>537.46277860987698</v>
      </c>
      <c r="W10" s="113">
        <v>0.16506445021099656</v>
      </c>
      <c r="X10" s="113">
        <v>2.3699416843969999E-2</v>
      </c>
      <c r="Y10" s="113">
        <v>0.31489611965040742</v>
      </c>
      <c r="Z10" s="113">
        <v>0.15771878333047448</v>
      </c>
      <c r="AA10" s="113">
        <v>0.11434290902740475</v>
      </c>
      <c r="AB10" s="113">
        <v>2.3460388151122499E-2</v>
      </c>
      <c r="AC10" s="114">
        <v>38.715049496835682</v>
      </c>
      <c r="AD10" s="115">
        <v>381.08712858291437</v>
      </c>
      <c r="AE10" s="113">
        <v>0.21826996080548985</v>
      </c>
      <c r="AF10" s="113">
        <v>4.5800500922600997E-4</v>
      </c>
      <c r="AG10" s="113">
        <v>8.847366657653491E-2</v>
      </c>
      <c r="AH10" s="113">
        <v>0.18309189195836939</v>
      </c>
      <c r="AI10" s="114">
        <v>24.581167642311037</v>
      </c>
      <c r="AJ10" s="113" t="s">
        <v>56</v>
      </c>
      <c r="AK10" s="113" t="s">
        <v>56</v>
      </c>
      <c r="AL10" s="113">
        <v>0.27953501400835939</v>
      </c>
      <c r="AM10" s="113">
        <v>6.1266051750230768E-2</v>
      </c>
      <c r="AN10" s="113">
        <v>7.3298368213431386E-2</v>
      </c>
      <c r="AO10" s="113">
        <v>9.1320678757131069E-3</v>
      </c>
      <c r="AP10" s="113">
        <v>1.3212894838931191E-2</v>
      </c>
      <c r="AQ10" s="113" t="s">
        <v>56</v>
      </c>
      <c r="AR10" s="113" t="s">
        <v>56</v>
      </c>
      <c r="AS10" s="113">
        <v>6.6738646593916568E-4</v>
      </c>
      <c r="AT10" s="113">
        <v>2.054899517853264E-3</v>
      </c>
      <c r="AU10" s="113" t="s">
        <v>56</v>
      </c>
      <c r="AV10" s="113" t="s">
        <v>56</v>
      </c>
      <c r="AW10" s="113" t="s">
        <v>56</v>
      </c>
      <c r="AX10" s="113" t="s">
        <v>56</v>
      </c>
      <c r="AY10" s="113">
        <v>1.4422697532235722E-2</v>
      </c>
      <c r="AZ10" s="113">
        <v>8.7751683190868037E-3</v>
      </c>
      <c r="BA10" s="113">
        <v>6.2812262767415294</v>
      </c>
      <c r="BB10" s="114">
        <v>24.527767525695879</v>
      </c>
      <c r="BC10" s="113">
        <v>0.47145422674501902</v>
      </c>
      <c r="BD10" s="113">
        <v>2.0187796098408022E-2</v>
      </c>
      <c r="BE10" s="113">
        <v>2.4237397719167816E-2</v>
      </c>
      <c r="BF10" s="113">
        <v>0.18165066568258501</v>
      </c>
      <c r="BG10" s="113">
        <v>0.24425241756841184</v>
      </c>
    </row>
    <row r="11" spans="1:59" s="112" customFormat="1" x14ac:dyDescent="0.4">
      <c r="A11" s="111"/>
      <c r="B11" s="111" t="s">
        <v>183</v>
      </c>
      <c r="C11" s="114">
        <v>16.498763679378243</v>
      </c>
      <c r="D11" s="113" t="s">
        <v>197</v>
      </c>
      <c r="E11" s="115" t="s">
        <v>56</v>
      </c>
      <c r="F11" s="114">
        <v>67.108119420082744</v>
      </c>
      <c r="G11" s="115">
        <v>93180.208253810008</v>
      </c>
      <c r="H11" s="114">
        <v>14.575271027707041</v>
      </c>
      <c r="I11" s="115">
        <v>1088.9135225105731</v>
      </c>
      <c r="J11" s="113" t="s">
        <v>56</v>
      </c>
      <c r="K11" s="113">
        <v>9.0242422715443098</v>
      </c>
      <c r="L11" s="115">
        <v>682.00072268753343</v>
      </c>
      <c r="M11" s="115">
        <v>328.15563407443074</v>
      </c>
      <c r="N11" s="115">
        <v>350692.40800552862</v>
      </c>
      <c r="O11" s="115">
        <v>757.96217076356925</v>
      </c>
      <c r="P11" s="113">
        <v>1.5888986475471605</v>
      </c>
      <c r="Q11" s="115">
        <v>22775.707219369095</v>
      </c>
      <c r="R11" s="115">
        <v>174179.24189302966</v>
      </c>
      <c r="S11" s="114">
        <v>72.270875295147647</v>
      </c>
      <c r="T11" s="115">
        <v>29.705108143028458</v>
      </c>
      <c r="U11" s="113">
        <v>0.58308061841914738</v>
      </c>
      <c r="V11" s="115">
        <v>530.78078836953557</v>
      </c>
      <c r="W11" s="113">
        <v>0.29491441691915615</v>
      </c>
      <c r="X11" s="113" t="s">
        <v>56</v>
      </c>
      <c r="Y11" s="113">
        <v>0.92117631660753652</v>
      </c>
      <c r="Z11" s="113" t="s">
        <v>56</v>
      </c>
      <c r="AA11" s="113">
        <v>4.7155572799192997</v>
      </c>
      <c r="AB11" s="113">
        <v>2.327862991735374E-2</v>
      </c>
      <c r="AC11" s="114">
        <v>39.670302508212998</v>
      </c>
      <c r="AD11" s="115">
        <v>375.07131957903391</v>
      </c>
      <c r="AE11" s="113">
        <v>0.41636780698290654</v>
      </c>
      <c r="AF11" s="113">
        <v>3.6993960513743554E-2</v>
      </c>
      <c r="AG11" s="113">
        <v>9.1486588936838129E-2</v>
      </c>
      <c r="AH11" s="113">
        <v>0.25791413380176009</v>
      </c>
      <c r="AI11" s="114">
        <v>23.649260074644175</v>
      </c>
      <c r="AJ11" s="113">
        <v>4.41144169207539E-2</v>
      </c>
      <c r="AK11" s="113">
        <v>2.7424883539454555E-2</v>
      </c>
      <c r="AL11" s="113">
        <v>0.26923452746349003</v>
      </c>
      <c r="AM11" s="113">
        <v>6.6864353966050005E-2</v>
      </c>
      <c r="AN11" s="113">
        <v>6.213927368753E-2</v>
      </c>
      <c r="AO11" s="113">
        <v>8.0733735381873339E-2</v>
      </c>
      <c r="AP11" s="113">
        <v>0.18651977336666256</v>
      </c>
      <c r="AQ11" s="113">
        <v>4.6620975934285262E-2</v>
      </c>
      <c r="AR11" s="113" t="s">
        <v>56</v>
      </c>
      <c r="AS11" s="113" t="s">
        <v>56</v>
      </c>
      <c r="AT11" s="113">
        <v>2.0735089356110578E-3</v>
      </c>
      <c r="AU11" s="113">
        <v>8.7363868140088758E-4</v>
      </c>
      <c r="AV11" s="113" t="s">
        <v>56</v>
      </c>
      <c r="AW11" s="113">
        <v>2.3887138741284186E-2</v>
      </c>
      <c r="AX11" s="113">
        <v>2.0514934303754416E-3</v>
      </c>
      <c r="AY11" s="113" t="s">
        <v>56</v>
      </c>
      <c r="AZ11" s="113">
        <v>8.9638082543101252E-3</v>
      </c>
      <c r="BA11" s="113">
        <v>6.2688748884376997</v>
      </c>
      <c r="BB11" s="114">
        <v>25.698134312593371</v>
      </c>
      <c r="BC11" s="113">
        <v>0.49379602929048205</v>
      </c>
      <c r="BD11" s="113">
        <v>3.0790948364117526E-2</v>
      </c>
      <c r="BE11" s="113">
        <v>4.7096212965563544E-2</v>
      </c>
      <c r="BF11" s="113">
        <v>0.16678883856257015</v>
      </c>
      <c r="BG11" s="113">
        <v>0.14096486820070001</v>
      </c>
    </row>
    <row r="12" spans="1:59" s="112" customFormat="1" x14ac:dyDescent="0.4">
      <c r="A12" s="111"/>
      <c r="B12" s="111" t="s">
        <v>184</v>
      </c>
      <c r="C12" s="114">
        <v>12.32178882259581</v>
      </c>
      <c r="D12" s="113">
        <v>0.27465777143451653</v>
      </c>
      <c r="E12" s="113">
        <v>2.4350079047684376</v>
      </c>
      <c r="F12" s="114">
        <v>53.51379647772179</v>
      </c>
      <c r="G12" s="115">
        <v>94304.094113103929</v>
      </c>
      <c r="H12" s="114">
        <v>10.316358798555196</v>
      </c>
      <c r="I12" s="115">
        <v>985.8256349519678</v>
      </c>
      <c r="J12" s="114">
        <v>11.000360307891222</v>
      </c>
      <c r="K12" s="114">
        <v>27.717766104201839</v>
      </c>
      <c r="L12" s="115">
        <v>226.19147319737337</v>
      </c>
      <c r="M12" s="115">
        <v>322.88409330300863</v>
      </c>
      <c r="N12" s="115">
        <v>356120.04240873823</v>
      </c>
      <c r="O12" s="115">
        <v>725.65343940582648</v>
      </c>
      <c r="P12" s="113">
        <v>0.28985130927724578</v>
      </c>
      <c r="Q12" s="115">
        <v>22378.235061852451</v>
      </c>
      <c r="R12" s="115">
        <v>166900.19258189606</v>
      </c>
      <c r="S12" s="114">
        <v>73.145708020806978</v>
      </c>
      <c r="T12" s="115">
        <v>31.487782971941357</v>
      </c>
      <c r="U12" s="113">
        <v>1.8151559048521695</v>
      </c>
      <c r="V12" s="115">
        <v>549.4883886298943</v>
      </c>
      <c r="W12" s="113">
        <v>0.30100566903082887</v>
      </c>
      <c r="X12" s="113">
        <v>6.2229798404270002E-2</v>
      </c>
      <c r="Y12" s="113">
        <v>0.64064725832010627</v>
      </c>
      <c r="Z12" s="113" t="s">
        <v>56</v>
      </c>
      <c r="AA12" s="113">
        <v>0.18192585872742226</v>
      </c>
      <c r="AB12" s="113">
        <v>1.9212633998465244E-2</v>
      </c>
      <c r="AC12" s="114">
        <v>40.5808596462929</v>
      </c>
      <c r="AD12" s="115">
        <v>345.22837661936302</v>
      </c>
      <c r="AE12" s="113">
        <v>0.34528337880529947</v>
      </c>
      <c r="AF12" s="113">
        <v>1.7820650903545683E-2</v>
      </c>
      <c r="AG12" s="113">
        <v>0.13317947011452172</v>
      </c>
      <c r="AH12" s="113">
        <v>0.22643432193903298</v>
      </c>
      <c r="AI12" s="114">
        <v>26.360139686479233</v>
      </c>
      <c r="AJ12" s="113">
        <v>6.2885441117644283E-2</v>
      </c>
      <c r="AK12" s="113" t="s">
        <v>56</v>
      </c>
      <c r="AL12" s="113">
        <v>0.74678085993825638</v>
      </c>
      <c r="AM12" s="113">
        <v>6.5205948305146005E-2</v>
      </c>
      <c r="AN12" s="113">
        <v>0.24289029945891755</v>
      </c>
      <c r="AO12" s="113">
        <v>1.5522991120190637E-2</v>
      </c>
      <c r="AP12" s="113">
        <v>3.8456465508098871E-2</v>
      </c>
      <c r="AQ12" s="113">
        <v>2.9897005807352967E-2</v>
      </c>
      <c r="AR12" s="113" t="s">
        <v>56</v>
      </c>
      <c r="AS12" s="113" t="s">
        <v>56</v>
      </c>
      <c r="AT12" s="113">
        <v>1.2179251078182686E-2</v>
      </c>
      <c r="AU12" s="113">
        <v>2.5220019151622277E-2</v>
      </c>
      <c r="AV12" s="113">
        <v>2.0836288205792869E-3</v>
      </c>
      <c r="AW12" s="113">
        <v>2.3162258541827747E-2</v>
      </c>
      <c r="AX12" s="113">
        <v>1.9746110681570467E-3</v>
      </c>
      <c r="AY12" s="113">
        <v>6.3673411217322798E-2</v>
      </c>
      <c r="AZ12" s="113">
        <v>1.7045983237377074E-2</v>
      </c>
      <c r="BA12" s="113">
        <v>6.5179299211292454</v>
      </c>
      <c r="BB12" s="114">
        <v>26.299562360492299</v>
      </c>
      <c r="BC12" s="113">
        <v>0.47771380406420999</v>
      </c>
      <c r="BD12" s="113" t="s">
        <v>56</v>
      </c>
      <c r="BE12" s="113" t="s">
        <v>56</v>
      </c>
      <c r="BF12" s="113">
        <v>0.165786233483526</v>
      </c>
      <c r="BG12" s="113">
        <v>0.91528857006041497</v>
      </c>
    </row>
    <row r="13" spans="1:59" s="112" customFormat="1" x14ac:dyDescent="0.4">
      <c r="A13" s="111" t="s">
        <v>123</v>
      </c>
      <c r="B13" s="111" t="s">
        <v>185</v>
      </c>
      <c r="C13" s="113">
        <v>3.3203191622289414</v>
      </c>
      <c r="D13" s="113">
        <v>0.23110512141902931</v>
      </c>
      <c r="E13" s="113" t="s">
        <v>56</v>
      </c>
      <c r="F13" s="113">
        <v>0.52282563291452278</v>
      </c>
      <c r="G13" s="115">
        <v>8590.4092449367927</v>
      </c>
      <c r="H13" s="115">
        <v>144.95388462882315</v>
      </c>
      <c r="I13" s="115">
        <v>877.01747150639403</v>
      </c>
      <c r="J13" s="113" t="s">
        <v>56</v>
      </c>
      <c r="K13" s="114">
        <v>22.674046425956355</v>
      </c>
      <c r="L13" s="114">
        <v>32.824750282938687</v>
      </c>
      <c r="M13" s="113">
        <v>6.9362125744865208</v>
      </c>
      <c r="N13" s="115">
        <v>263.25264169501577</v>
      </c>
      <c r="O13" s="115">
        <v>3397.1489981273871</v>
      </c>
      <c r="P13" s="113" t="s">
        <v>56</v>
      </c>
      <c r="Q13" s="115">
        <v>819.47694849040545</v>
      </c>
      <c r="R13" s="115">
        <v>705557.25900420756</v>
      </c>
      <c r="S13" s="114">
        <v>89.638839646754306</v>
      </c>
      <c r="T13" s="115">
        <v>225.82133766015644</v>
      </c>
      <c r="U13" s="113">
        <v>0.10573517418122921</v>
      </c>
      <c r="V13" s="115">
        <v>119.33363866323801</v>
      </c>
      <c r="W13" s="113">
        <v>9.3198573182555631</v>
      </c>
      <c r="X13" s="113">
        <v>1.6975000091983701</v>
      </c>
      <c r="Y13" s="113">
        <v>0.71985312471918428</v>
      </c>
      <c r="Z13" s="113">
        <v>0.27757872398744488</v>
      </c>
      <c r="AA13" s="113">
        <v>3.0320145604337882E-2</v>
      </c>
      <c r="AB13" s="113" t="s">
        <v>56</v>
      </c>
      <c r="AC13" s="113">
        <v>8.3417075003555094E-2</v>
      </c>
      <c r="AD13" s="113">
        <v>1.7192494043885818E-2</v>
      </c>
      <c r="AE13" s="113">
        <v>1.75812391365564E-2</v>
      </c>
      <c r="AF13" s="113" t="s">
        <v>56</v>
      </c>
      <c r="AG13" s="113">
        <v>0.14405492829669334</v>
      </c>
      <c r="AH13" s="113">
        <v>6.1661460707376184E-4</v>
      </c>
      <c r="AI13" s="113">
        <v>1.3524616146225237</v>
      </c>
      <c r="AJ13" s="113">
        <v>1.7558675343693195E-2</v>
      </c>
      <c r="AK13" s="113" t="s">
        <v>56</v>
      </c>
      <c r="AL13" s="113">
        <v>0.47527594020970537</v>
      </c>
      <c r="AM13" s="113">
        <v>4.3082609216986241E-3</v>
      </c>
      <c r="AN13" s="113">
        <v>4.5401318328478412E-3</v>
      </c>
      <c r="AO13" s="113">
        <v>3.7182468955066468E-3</v>
      </c>
      <c r="AP13" s="113">
        <v>1.0740384719443372E-2</v>
      </c>
      <c r="AQ13" s="113" t="s">
        <v>56</v>
      </c>
      <c r="AR13" s="113" t="s">
        <v>56</v>
      </c>
      <c r="AS13" s="113" t="s">
        <v>56</v>
      </c>
      <c r="AT13" s="113">
        <v>1.6740248433630635E-3</v>
      </c>
      <c r="AU13" s="113">
        <v>7.0442854777501571E-3</v>
      </c>
      <c r="AV13" s="113">
        <v>1.7460113618368845E-3</v>
      </c>
      <c r="AW13" s="113">
        <v>1.3037781747365468E-2</v>
      </c>
      <c r="AX13" s="113">
        <v>9.930454514102037E-3</v>
      </c>
      <c r="AY13" s="113" t="s">
        <v>56</v>
      </c>
      <c r="AZ13" s="113">
        <v>1.786270087147998E-3</v>
      </c>
      <c r="BA13" s="113">
        <v>5.8634036164167194E-2</v>
      </c>
      <c r="BB13" s="113">
        <v>3.3040955627002592E-3</v>
      </c>
      <c r="BC13" s="113" t="s">
        <v>56</v>
      </c>
      <c r="BD13" s="113">
        <v>7.2708655700589916E-2</v>
      </c>
      <c r="BE13" s="113">
        <v>3.3961831205121182E-2</v>
      </c>
      <c r="BF13" s="113" t="s">
        <v>56</v>
      </c>
      <c r="BG13" s="113">
        <v>4.7011116597666262E-2</v>
      </c>
    </row>
    <row r="14" spans="1:59" s="112" customFormat="1" x14ac:dyDescent="0.4">
      <c r="A14" s="111"/>
      <c r="B14" s="111" t="s">
        <v>186</v>
      </c>
      <c r="C14" s="113">
        <v>1.8482211099920982</v>
      </c>
      <c r="D14" s="113" t="s">
        <v>56</v>
      </c>
      <c r="E14" s="113">
        <v>2.3504127366662386</v>
      </c>
      <c r="F14" s="114">
        <v>18.808356492272075</v>
      </c>
      <c r="G14" s="115">
        <v>8456.0885425248962</v>
      </c>
      <c r="H14" s="115">
        <v>141.6066131094673</v>
      </c>
      <c r="I14" s="115">
        <v>760.22913085409573</v>
      </c>
      <c r="J14" s="114">
        <v>74.034996012023271</v>
      </c>
      <c r="K14" s="114">
        <v>90.328190641863458</v>
      </c>
      <c r="L14" s="115">
        <v>339.43928944168903</v>
      </c>
      <c r="M14" s="113">
        <v>6.6452315894713987</v>
      </c>
      <c r="N14" s="115">
        <v>269.68236682701888</v>
      </c>
      <c r="O14" s="115">
        <v>3382.4928666307828</v>
      </c>
      <c r="P14" s="113">
        <v>0.51229175975534269</v>
      </c>
      <c r="Q14" s="115">
        <v>815.01192599205615</v>
      </c>
      <c r="R14" s="115">
        <v>705361.31239061151</v>
      </c>
      <c r="S14" s="114">
        <v>90.397624872906107</v>
      </c>
      <c r="T14" s="115">
        <v>232.34291365115809</v>
      </c>
      <c r="U14" s="113">
        <v>1.3185965331598715</v>
      </c>
      <c r="V14" s="115">
        <v>140.74800869806688</v>
      </c>
      <c r="W14" s="113">
        <v>9.6352105513440911</v>
      </c>
      <c r="X14" s="113">
        <v>1.7021718985635299</v>
      </c>
      <c r="Y14" s="113">
        <v>0.43316911196864272</v>
      </c>
      <c r="Z14" s="113">
        <v>0.24835200413188202</v>
      </c>
      <c r="AA14" s="113">
        <v>1.5755549838280118</v>
      </c>
      <c r="AB14" s="113" t="s">
        <v>56</v>
      </c>
      <c r="AC14" s="113">
        <v>8.7139126535544648E-2</v>
      </c>
      <c r="AD14" s="113">
        <v>5.626101132456756E-2</v>
      </c>
      <c r="AE14" s="113">
        <v>0.12725115743859933</v>
      </c>
      <c r="AF14" s="113">
        <v>7.7359076278776294E-3</v>
      </c>
      <c r="AG14" s="113">
        <v>3.5436757267089981E-3</v>
      </c>
      <c r="AH14" s="113">
        <v>8.6869138998782389E-3</v>
      </c>
      <c r="AI14" s="113">
        <v>1.2408636080406943</v>
      </c>
      <c r="AJ14" s="113">
        <v>8.4151891917652588E-4</v>
      </c>
      <c r="AK14" s="113" t="s">
        <v>56</v>
      </c>
      <c r="AL14" s="113">
        <v>0.34444767116587</v>
      </c>
      <c r="AM14" s="113">
        <v>5.705802317426039E-2</v>
      </c>
      <c r="AN14" s="113">
        <v>0.13323019948050377</v>
      </c>
      <c r="AO14" s="113">
        <v>1.4261328041168719</v>
      </c>
      <c r="AP14" s="113">
        <v>9.501810423519795E-2</v>
      </c>
      <c r="AQ14" s="113" t="s">
        <v>56</v>
      </c>
      <c r="AR14" s="113">
        <v>3.331113620959805E-3</v>
      </c>
      <c r="AS14" s="113" t="s">
        <v>56</v>
      </c>
      <c r="AT14" s="113">
        <v>8.23965481961519E-5</v>
      </c>
      <c r="AU14" s="113">
        <v>1.3851384159635688E-2</v>
      </c>
      <c r="AV14" s="113">
        <v>6.8669067542606156E-3</v>
      </c>
      <c r="AW14" s="113">
        <v>1.951890608129199E-2</v>
      </c>
      <c r="AX14" s="113" t="s">
        <v>56</v>
      </c>
      <c r="AY14" s="113">
        <v>2.1011669881256193E-2</v>
      </c>
      <c r="AZ14" s="113" t="s">
        <v>56</v>
      </c>
      <c r="BA14" s="113">
        <v>5.7602528683879542E-4</v>
      </c>
      <c r="BB14" s="113" t="s">
        <v>56</v>
      </c>
      <c r="BC14" s="113">
        <v>1.8323246384312999E-2</v>
      </c>
      <c r="BD14" s="113">
        <v>1.2805373241759285E-2</v>
      </c>
      <c r="BE14" s="113" t="s">
        <v>56</v>
      </c>
      <c r="BF14" s="113" t="s">
        <v>56</v>
      </c>
      <c r="BG14" s="113">
        <v>0.10638657723011659</v>
      </c>
    </row>
    <row r="15" spans="1:59" s="112" customFormat="1" x14ac:dyDescent="0.4">
      <c r="A15" s="111"/>
      <c r="B15" s="111" t="s">
        <v>187</v>
      </c>
      <c r="C15" s="113">
        <v>2.282659019679349</v>
      </c>
      <c r="D15" s="113">
        <v>1.2021135060115857E-2</v>
      </c>
      <c r="E15" s="113" t="s">
        <v>56</v>
      </c>
      <c r="F15" s="114">
        <v>24.355087471567465</v>
      </c>
      <c r="G15" s="115">
        <v>8229.2718750475524</v>
      </c>
      <c r="H15" s="115">
        <v>127.33608154335215</v>
      </c>
      <c r="I15" s="115">
        <v>823.97742709631279</v>
      </c>
      <c r="J15" s="113" t="s">
        <v>56</v>
      </c>
      <c r="K15" s="114">
        <v>28.82396222230641</v>
      </c>
      <c r="L15" s="115">
        <v>152.66534577574373</v>
      </c>
      <c r="M15" s="113">
        <v>6.780337912162623</v>
      </c>
      <c r="N15" s="115">
        <v>256.29449031955966</v>
      </c>
      <c r="O15" s="115">
        <v>3425.6229685328553</v>
      </c>
      <c r="P15" s="113" t="s">
        <v>56</v>
      </c>
      <c r="Q15" s="115">
        <v>799.47943559922669</v>
      </c>
      <c r="R15" s="115">
        <v>705946.96148222673</v>
      </c>
      <c r="S15" s="114">
        <v>89.160098062538594</v>
      </c>
      <c r="T15" s="115">
        <v>225.76544792016733</v>
      </c>
      <c r="U15" s="113">
        <v>0.42069542634545365</v>
      </c>
      <c r="V15" s="115">
        <v>123.54956367800899</v>
      </c>
      <c r="W15" s="113">
        <v>9.904949571041934</v>
      </c>
      <c r="X15" s="113">
        <v>1.69430557063091</v>
      </c>
      <c r="Y15" s="113">
        <v>0.81436947274301552</v>
      </c>
      <c r="Z15" s="113">
        <v>0.16152533743973871</v>
      </c>
      <c r="AA15" s="113">
        <v>0.12313697831172279</v>
      </c>
      <c r="AB15" s="113" t="s">
        <v>56</v>
      </c>
      <c r="AC15" s="113">
        <v>4.2210553016411585E-2</v>
      </c>
      <c r="AD15" s="113">
        <v>0.14179541220650987</v>
      </c>
      <c r="AE15" s="113">
        <v>0.14715339195535856</v>
      </c>
      <c r="AF15" s="113">
        <v>2.2970109946053113E-2</v>
      </c>
      <c r="AG15" s="113">
        <v>0.14372827628846868</v>
      </c>
      <c r="AH15" s="113">
        <v>1.4626139706329359E-2</v>
      </c>
      <c r="AI15" s="113">
        <v>0.61393939873249903</v>
      </c>
      <c r="AJ15" s="113">
        <v>2.6690780461155528E-2</v>
      </c>
      <c r="AK15" s="113" t="s">
        <v>56</v>
      </c>
      <c r="AL15" s="113">
        <v>0.75757706945450498</v>
      </c>
      <c r="AM15" s="113">
        <v>2.1581379625436746E-3</v>
      </c>
      <c r="AN15" s="113">
        <v>1.1167357139727505E-4</v>
      </c>
      <c r="AO15" s="113" t="s">
        <v>56</v>
      </c>
      <c r="AP15" s="113">
        <v>1.082876902501162E-2</v>
      </c>
      <c r="AQ15" s="113" t="s">
        <v>56</v>
      </c>
      <c r="AR15" s="113" t="s">
        <v>56</v>
      </c>
      <c r="AS15" s="113">
        <v>1.1031763205393919E-2</v>
      </c>
      <c r="AT15" s="113">
        <v>0.17574801791447825</v>
      </c>
      <c r="AU15" s="113">
        <v>7.0747224722605487E-3</v>
      </c>
      <c r="AV15" s="113">
        <v>8.874219775434484E-5</v>
      </c>
      <c r="AW15" s="113">
        <v>7.5518645008815543E-3</v>
      </c>
      <c r="AX15" s="113" t="s">
        <v>56</v>
      </c>
      <c r="AY15" s="113">
        <v>1.0766558318025655E-2</v>
      </c>
      <c r="AZ15" s="113">
        <v>8.9961391277023559E-3</v>
      </c>
      <c r="BA15" s="113">
        <v>2.9874333132538935E-4</v>
      </c>
      <c r="BB15" s="113">
        <v>8.8448889942235997E-3</v>
      </c>
      <c r="BC15" s="113">
        <v>1.2679642838125E-2</v>
      </c>
      <c r="BD15" s="113">
        <v>0.17079424424575732</v>
      </c>
      <c r="BE15" s="113" t="s">
        <v>56</v>
      </c>
      <c r="BF15" s="113" t="s">
        <v>56</v>
      </c>
      <c r="BG15" s="113">
        <v>6.7822665782210551E-2</v>
      </c>
    </row>
    <row r="16" spans="1:59" x14ac:dyDescent="0.45"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23"/>
      <c r="O16" s="123"/>
      <c r="P16" s="117"/>
      <c r="Q16" s="117"/>
      <c r="R16" s="123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</row>
    <row r="17" spans="1:59" s="112" customFormat="1" x14ac:dyDescent="0.4">
      <c r="A17" s="111" t="s">
        <v>199</v>
      </c>
      <c r="B17" s="111" t="s">
        <v>200</v>
      </c>
      <c r="C17" s="113">
        <v>4.8760355945266225</v>
      </c>
      <c r="D17" s="113">
        <v>3.3909879140828898</v>
      </c>
      <c r="E17" s="113">
        <v>10.336507555385055</v>
      </c>
      <c r="F17" s="115">
        <v>23937.285960127068</v>
      </c>
      <c r="G17" s="115">
        <v>21327.399566638753</v>
      </c>
      <c r="H17" s="115">
        <v>71359.423261256467</v>
      </c>
      <c r="I17" s="115">
        <v>255577.56710808509</v>
      </c>
      <c r="J17" s="115">
        <v>909.17356207350997</v>
      </c>
      <c r="K17" s="115">
        <v>14745.591762651811</v>
      </c>
      <c r="L17" s="115">
        <v>51577.263823558402</v>
      </c>
      <c r="M17" s="114">
        <v>35.409437049160303</v>
      </c>
      <c r="N17" s="115">
        <v>13618.31396931682</v>
      </c>
      <c r="O17" s="115">
        <v>431.69373226469025</v>
      </c>
      <c r="P17" s="114">
        <v>17.025201173916166</v>
      </c>
      <c r="Q17" s="115">
        <v>1565.4582552888473</v>
      </c>
      <c r="R17" s="115">
        <v>98814.718493885579</v>
      </c>
      <c r="S17" s="114">
        <v>37.749591510025766</v>
      </c>
      <c r="T17" s="115">
        <v>11.966664355238366</v>
      </c>
      <c r="U17" s="114">
        <v>18.301872711586224</v>
      </c>
      <c r="V17" s="115">
        <v>145.22274465597607</v>
      </c>
      <c r="W17" s="114">
        <v>21.787938967453783</v>
      </c>
      <c r="X17" s="113">
        <v>2.6311562899690029</v>
      </c>
      <c r="Y17" s="113">
        <v>0.73160004788307409</v>
      </c>
      <c r="Z17" s="114">
        <v>45.762431209382463</v>
      </c>
      <c r="AA17" s="115">
        <v>350.11238835536301</v>
      </c>
      <c r="AB17" s="114">
        <v>34.366684257670329</v>
      </c>
      <c r="AC17" s="115">
        <v>189.08085915046726</v>
      </c>
      <c r="AD17" s="114">
        <v>11.861757101842892</v>
      </c>
      <c r="AE17" s="115">
        <v>270.60306791835433</v>
      </c>
      <c r="AF17" s="113">
        <v>0.53252787982689809</v>
      </c>
      <c r="AG17" s="113">
        <v>0.33472310440712311</v>
      </c>
      <c r="AH17" s="113">
        <v>0.11464431165353885</v>
      </c>
      <c r="AI17" s="113">
        <v>1.7768810052994317</v>
      </c>
      <c r="AJ17" s="113">
        <v>0.12666157984120666</v>
      </c>
      <c r="AK17" s="113">
        <v>1.2162568349801166</v>
      </c>
      <c r="AL17" s="115">
        <v>685.00474222721937</v>
      </c>
      <c r="AM17" s="114">
        <v>25.522569164821928</v>
      </c>
      <c r="AN17" s="114">
        <v>53.432510658950562</v>
      </c>
      <c r="AO17" s="113">
        <v>6.7036712883351157</v>
      </c>
      <c r="AP17" s="114">
        <v>29.161272345161116</v>
      </c>
      <c r="AQ17" s="113">
        <v>6.4923138154118201</v>
      </c>
      <c r="AR17" s="113">
        <v>2.0433022185547944</v>
      </c>
      <c r="AS17" s="113">
        <v>6.8373106569876443</v>
      </c>
      <c r="AT17" s="113">
        <v>1.0019141063801413</v>
      </c>
      <c r="AU17" s="113">
        <v>6.629013431587083</v>
      </c>
      <c r="AV17" s="113">
        <v>1.3921968978316512</v>
      </c>
      <c r="AW17" s="113">
        <v>4.5380380055652738</v>
      </c>
      <c r="AX17" s="113">
        <v>0.49533875060268173</v>
      </c>
      <c r="AY17" s="113">
        <v>3.4872816640786746</v>
      </c>
      <c r="AZ17" s="113">
        <v>0.50523365404250875</v>
      </c>
      <c r="BA17" s="113">
        <v>5.2242140106576738</v>
      </c>
      <c r="BB17" s="113">
        <v>0.66005552076343066</v>
      </c>
      <c r="BC17" s="113">
        <v>0.39883302348743765</v>
      </c>
      <c r="BD17" s="113">
        <v>10.677162847674436</v>
      </c>
      <c r="BE17" s="113">
        <v>6.7543905370361743E-2</v>
      </c>
      <c r="BF17" s="113">
        <v>5.5097056991511097</v>
      </c>
      <c r="BG17" s="113">
        <v>1.8493008784129128</v>
      </c>
    </row>
    <row r="18" spans="1:59" s="112" customFormat="1" x14ac:dyDescent="0.4">
      <c r="A18" s="111"/>
      <c r="B18" s="111" t="s">
        <v>201</v>
      </c>
      <c r="C18" s="113">
        <v>8.0109328795369432</v>
      </c>
      <c r="D18" s="113">
        <v>3.0357913447423619</v>
      </c>
      <c r="E18" s="113">
        <v>7.1587206484239543</v>
      </c>
      <c r="F18" s="115">
        <v>24159.369223422353</v>
      </c>
      <c r="G18" s="115">
        <v>20810.456452621016</v>
      </c>
      <c r="H18" s="115">
        <v>71021.479670913352</v>
      </c>
      <c r="I18" s="115">
        <v>256307.56220734955</v>
      </c>
      <c r="J18" s="115">
        <v>2254.3699213970604</v>
      </c>
      <c r="K18" s="115">
        <v>14888.030676188002</v>
      </c>
      <c r="L18" s="115">
        <v>51188.183949598562</v>
      </c>
      <c r="M18" s="114">
        <v>34.628528635655286</v>
      </c>
      <c r="N18" s="115">
        <v>13841.841617952939</v>
      </c>
      <c r="O18" s="115">
        <v>427.69287762043325</v>
      </c>
      <c r="P18" s="114">
        <v>16.625724245042282</v>
      </c>
      <c r="Q18" s="115">
        <v>1552.3024106773173</v>
      </c>
      <c r="R18" s="115">
        <v>96244.894429129738</v>
      </c>
      <c r="S18" s="114">
        <v>37.214106900097065</v>
      </c>
      <c r="T18" s="115">
        <v>12.156675346652662</v>
      </c>
      <c r="U18" s="114">
        <v>17.728452607160907</v>
      </c>
      <c r="V18" s="115">
        <v>142.24191986503646</v>
      </c>
      <c r="W18" s="114">
        <v>20.423211285585378</v>
      </c>
      <c r="X18" s="113">
        <v>1.6879056482861392</v>
      </c>
      <c r="Y18" s="113">
        <v>0.60340429112734251</v>
      </c>
      <c r="Z18" s="114">
        <v>46.86655078339318</v>
      </c>
      <c r="AA18" s="115">
        <v>342.18860066450208</v>
      </c>
      <c r="AB18" s="114">
        <v>34.236456696704323</v>
      </c>
      <c r="AC18" s="115">
        <v>184.82718975499898</v>
      </c>
      <c r="AD18" s="114">
        <v>11.898204908451342</v>
      </c>
      <c r="AE18" s="115">
        <v>271.30212919860628</v>
      </c>
      <c r="AF18" s="113">
        <v>0.67433784621482085</v>
      </c>
      <c r="AG18" s="113">
        <v>0.17146365888993118</v>
      </c>
      <c r="AH18" s="113">
        <v>7.1955681329647206E-2</v>
      </c>
      <c r="AI18" s="113">
        <v>2.2055488607796629</v>
      </c>
      <c r="AJ18" s="113">
        <v>7.6326868227624897E-2</v>
      </c>
      <c r="AK18" s="113">
        <v>1.2717826643326433</v>
      </c>
      <c r="AL18" s="115">
        <v>688.7311971613417</v>
      </c>
      <c r="AM18" s="114">
        <v>25.425177395262455</v>
      </c>
      <c r="AN18" s="114">
        <v>53.672398001193024</v>
      </c>
      <c r="AO18" s="113">
        <v>6.6434676135200093</v>
      </c>
      <c r="AP18" s="114">
        <v>28.908380823123771</v>
      </c>
      <c r="AQ18" s="113">
        <v>7.6534974399418196</v>
      </c>
      <c r="AR18" s="113">
        <v>1.8354601044829633</v>
      </c>
      <c r="AS18" s="113">
        <v>6.1558575297091878</v>
      </c>
      <c r="AT18" s="113">
        <v>0.91540686283825479</v>
      </c>
      <c r="AU18" s="113">
        <v>5.9154093430793786</v>
      </c>
      <c r="AV18" s="113">
        <v>1.2775022137328231</v>
      </c>
      <c r="AW18" s="113">
        <v>4.6765716108092876</v>
      </c>
      <c r="AX18" s="113">
        <v>0.54054052796498209</v>
      </c>
      <c r="AY18" s="113">
        <v>3.876688353126704</v>
      </c>
      <c r="AZ18" s="113">
        <v>0.48428576446745802</v>
      </c>
      <c r="BA18" s="113">
        <v>4.4960673526276755</v>
      </c>
      <c r="BB18" s="113">
        <v>0.71707418591159344</v>
      </c>
      <c r="BC18" s="113">
        <v>0.47496551872502374</v>
      </c>
      <c r="BD18" s="113">
        <v>10.630861688926885</v>
      </c>
      <c r="BE18" s="113">
        <v>3.5734750350578839E-2</v>
      </c>
      <c r="BF18" s="113">
        <v>4.3768774128558672</v>
      </c>
      <c r="BG18" s="113">
        <v>1.7455911128836303</v>
      </c>
    </row>
    <row r="19" spans="1:59" s="112" customFormat="1" x14ac:dyDescent="0.4">
      <c r="A19" s="111"/>
      <c r="B19" s="111" t="s">
        <v>202</v>
      </c>
      <c r="C19" s="113">
        <v>13.300444976552672</v>
      </c>
      <c r="D19" s="113">
        <v>3.1314561599333803</v>
      </c>
      <c r="E19" s="113">
        <v>5.0284216426118613</v>
      </c>
      <c r="F19" s="115">
        <v>24028.320276145008</v>
      </c>
      <c r="G19" s="115">
        <v>20755.3133770965</v>
      </c>
      <c r="H19" s="115">
        <v>71674.259151509468</v>
      </c>
      <c r="I19" s="115">
        <v>255512.86851042515</v>
      </c>
      <c r="J19" s="115">
        <v>2373.3565899538862</v>
      </c>
      <c r="K19" s="115">
        <v>14781.289141365132</v>
      </c>
      <c r="L19" s="115">
        <v>52175.362674177537</v>
      </c>
      <c r="M19" s="114">
        <v>35.291823172647995</v>
      </c>
      <c r="N19" s="115">
        <v>13587.865967506101</v>
      </c>
      <c r="O19" s="115">
        <v>428.28461593524798</v>
      </c>
      <c r="P19" s="114">
        <v>15.27985259005723</v>
      </c>
      <c r="Q19" s="115">
        <v>1538.4726974151338</v>
      </c>
      <c r="R19" s="115">
        <v>95976.707964340996</v>
      </c>
      <c r="S19" s="114">
        <v>37.583330930032048</v>
      </c>
      <c r="T19" s="115">
        <v>12.066817819832206</v>
      </c>
      <c r="U19" s="114">
        <v>16.699949586241864</v>
      </c>
      <c r="V19" s="115">
        <v>150.48552303203451</v>
      </c>
      <c r="W19" s="114">
        <v>19.977218986539711</v>
      </c>
      <c r="X19" s="113">
        <v>1.7571582727309434</v>
      </c>
      <c r="Y19" s="113">
        <v>0.68447820946438709</v>
      </c>
      <c r="Z19" s="114">
        <v>44.81018204736958</v>
      </c>
      <c r="AA19" s="115">
        <v>339.25151715377166</v>
      </c>
      <c r="AB19" s="114">
        <v>34.991333650451075</v>
      </c>
      <c r="AC19" s="115">
        <v>187.4915584304506</v>
      </c>
      <c r="AD19" s="114">
        <v>11.471297586215245</v>
      </c>
      <c r="AE19" s="115">
        <v>271.44127661580706</v>
      </c>
      <c r="AF19" s="113">
        <v>0.60805988680012801</v>
      </c>
      <c r="AG19" s="113">
        <v>0.33396855738013109</v>
      </c>
      <c r="AH19" s="113">
        <v>5.5142001322039051E-2</v>
      </c>
      <c r="AI19" s="113">
        <v>2.1455133294224389</v>
      </c>
      <c r="AJ19" s="113">
        <v>0.34891696369437469</v>
      </c>
      <c r="AK19" s="113">
        <v>1.2892396497122538</v>
      </c>
      <c r="AL19" s="115">
        <v>682.9617911765082</v>
      </c>
      <c r="AM19" s="114">
        <v>25.374532875773042</v>
      </c>
      <c r="AN19" s="114">
        <v>53.181032479068385</v>
      </c>
      <c r="AO19" s="113">
        <v>6.7907674478578413</v>
      </c>
      <c r="AP19" s="114">
        <v>28.533640912006383</v>
      </c>
      <c r="AQ19" s="113">
        <v>6.9461976563732941</v>
      </c>
      <c r="AR19" s="113">
        <v>2.1064167691017333</v>
      </c>
      <c r="AS19" s="113">
        <v>6.3416632898251164</v>
      </c>
      <c r="AT19" s="113">
        <v>0.96712947275257832</v>
      </c>
      <c r="AU19" s="113">
        <v>6.6417690214900986</v>
      </c>
      <c r="AV19" s="113">
        <v>1.2922622784238065</v>
      </c>
      <c r="AW19" s="113">
        <v>5.0905479370635121</v>
      </c>
      <c r="AX19" s="113">
        <v>0.47587518477878626</v>
      </c>
      <c r="AY19" s="113">
        <v>3.6044939627214352</v>
      </c>
      <c r="AZ19" s="113">
        <v>0.52337331453037828</v>
      </c>
      <c r="BA19" s="113">
        <v>5.0566109593666928</v>
      </c>
      <c r="BB19" s="113">
        <v>0.66669163620741212</v>
      </c>
      <c r="BC19" s="113">
        <v>0.5401267749115265</v>
      </c>
      <c r="BD19" s="113">
        <v>10.579261968022168</v>
      </c>
      <c r="BE19" s="113">
        <v>4.8993827554473006E-2</v>
      </c>
      <c r="BF19" s="113">
        <v>3.4350039653911266</v>
      </c>
      <c r="BG19" s="113">
        <v>1.7336689309487727</v>
      </c>
    </row>
    <row r="20" spans="1:59" s="112" customFormat="1" x14ac:dyDescent="0.4">
      <c r="A20" s="111"/>
      <c r="B20" s="127" t="s">
        <v>195</v>
      </c>
      <c r="C20" s="128">
        <f t="shared" ref="C20:AH20" si="0">AVERAGE(C17:C19)</f>
        <v>8.729137816872079</v>
      </c>
      <c r="D20" s="128">
        <f t="shared" si="0"/>
        <v>3.1860784729195437</v>
      </c>
      <c r="E20" s="128">
        <f t="shared" si="0"/>
        <v>7.5078832821402903</v>
      </c>
      <c r="F20" s="129">
        <f t="shared" si="0"/>
        <v>24041.658486564807</v>
      </c>
      <c r="G20" s="129">
        <f t="shared" si="0"/>
        <v>20964.389798785422</v>
      </c>
      <c r="H20" s="129">
        <f t="shared" si="0"/>
        <v>71351.720694559757</v>
      </c>
      <c r="I20" s="129">
        <f t="shared" si="0"/>
        <v>255799.33260861994</v>
      </c>
      <c r="J20" s="129">
        <f t="shared" si="0"/>
        <v>1845.6333578081521</v>
      </c>
      <c r="K20" s="129">
        <f t="shared" si="0"/>
        <v>14804.97052673498</v>
      </c>
      <c r="L20" s="129">
        <f t="shared" si="0"/>
        <v>51646.936815778165</v>
      </c>
      <c r="M20" s="130">
        <f t="shared" si="0"/>
        <v>35.109929619154528</v>
      </c>
      <c r="N20" s="129">
        <f t="shared" si="0"/>
        <v>13682.673851591951</v>
      </c>
      <c r="O20" s="129">
        <f t="shared" si="0"/>
        <v>429.22374194012383</v>
      </c>
      <c r="P20" s="130">
        <f t="shared" si="0"/>
        <v>16.310259336338561</v>
      </c>
      <c r="Q20" s="129">
        <f t="shared" si="0"/>
        <v>1552.0777877937662</v>
      </c>
      <c r="R20" s="129">
        <f t="shared" si="0"/>
        <v>97012.106962452104</v>
      </c>
      <c r="S20" s="130">
        <f t="shared" si="0"/>
        <v>37.515676446718295</v>
      </c>
      <c r="T20" s="129">
        <f t="shared" si="0"/>
        <v>12.063385840574412</v>
      </c>
      <c r="U20" s="130">
        <f t="shared" si="0"/>
        <v>17.576758301662998</v>
      </c>
      <c r="V20" s="129">
        <f t="shared" si="0"/>
        <v>145.98339585101567</v>
      </c>
      <c r="W20" s="130">
        <f t="shared" si="0"/>
        <v>20.72945641319296</v>
      </c>
      <c r="X20" s="128">
        <f t="shared" si="0"/>
        <v>2.0254067369953619</v>
      </c>
      <c r="Y20" s="128">
        <f t="shared" si="0"/>
        <v>0.67316084949160127</v>
      </c>
      <c r="Z20" s="130">
        <f t="shared" si="0"/>
        <v>45.813054680048403</v>
      </c>
      <c r="AA20" s="129">
        <f t="shared" si="0"/>
        <v>343.85083539121223</v>
      </c>
      <c r="AB20" s="130">
        <f t="shared" si="0"/>
        <v>34.531491534941914</v>
      </c>
      <c r="AC20" s="129">
        <f t="shared" si="0"/>
        <v>187.13320244530561</v>
      </c>
      <c r="AD20" s="130">
        <f t="shared" si="0"/>
        <v>11.743753198836494</v>
      </c>
      <c r="AE20" s="129">
        <f t="shared" si="0"/>
        <v>271.11549124425591</v>
      </c>
      <c r="AF20" s="128">
        <f t="shared" si="0"/>
        <v>0.60497520428061557</v>
      </c>
      <c r="AG20" s="128">
        <f t="shared" si="0"/>
        <v>0.2800517735590618</v>
      </c>
      <c r="AH20" s="128">
        <f t="shared" si="0"/>
        <v>8.0580664768408375E-2</v>
      </c>
      <c r="AI20" s="128">
        <f t="shared" ref="AI20:BG20" si="1">AVERAGE(AI17:AI19)</f>
        <v>2.0426477318338443</v>
      </c>
      <c r="AJ20" s="128">
        <f t="shared" si="1"/>
        <v>0.18396847058773544</v>
      </c>
      <c r="AK20" s="128">
        <f t="shared" si="1"/>
        <v>1.2590930496750046</v>
      </c>
      <c r="AL20" s="129">
        <f t="shared" si="1"/>
        <v>685.5659101883565</v>
      </c>
      <c r="AM20" s="130">
        <f t="shared" si="1"/>
        <v>25.440759811952475</v>
      </c>
      <c r="AN20" s="130">
        <f t="shared" si="1"/>
        <v>53.428647046403995</v>
      </c>
      <c r="AO20" s="128">
        <f t="shared" si="1"/>
        <v>6.7126354499043224</v>
      </c>
      <c r="AP20" s="130">
        <f t="shared" si="1"/>
        <v>28.867764693430427</v>
      </c>
      <c r="AQ20" s="128">
        <f t="shared" si="1"/>
        <v>7.030669637242311</v>
      </c>
      <c r="AR20" s="128">
        <f t="shared" si="1"/>
        <v>1.9950596973798305</v>
      </c>
      <c r="AS20" s="128">
        <f t="shared" si="1"/>
        <v>6.4449438255073161</v>
      </c>
      <c r="AT20" s="128">
        <f t="shared" si="1"/>
        <v>0.96148348065699152</v>
      </c>
      <c r="AU20" s="128">
        <f t="shared" si="1"/>
        <v>6.3953972653855198</v>
      </c>
      <c r="AV20" s="128">
        <f t="shared" si="1"/>
        <v>1.3206537966627605</v>
      </c>
      <c r="AW20" s="128">
        <f t="shared" si="1"/>
        <v>4.7683858511460242</v>
      </c>
      <c r="AX20" s="128">
        <f t="shared" si="1"/>
        <v>0.50391815444881671</v>
      </c>
      <c r="AY20" s="128">
        <f t="shared" si="1"/>
        <v>3.6561546599756043</v>
      </c>
      <c r="AZ20" s="128">
        <f t="shared" si="1"/>
        <v>0.50429757768011496</v>
      </c>
      <c r="BA20" s="128">
        <f t="shared" si="1"/>
        <v>4.9256307742173471</v>
      </c>
      <c r="BB20" s="128">
        <f t="shared" si="1"/>
        <v>0.68127378096081204</v>
      </c>
      <c r="BC20" s="128">
        <f t="shared" si="1"/>
        <v>0.4713084390413293</v>
      </c>
      <c r="BD20" s="128">
        <f t="shared" si="1"/>
        <v>10.629095501541164</v>
      </c>
      <c r="BE20" s="128">
        <f t="shared" si="1"/>
        <v>5.0757494425137863E-2</v>
      </c>
      <c r="BF20" s="128">
        <f t="shared" si="1"/>
        <v>4.4405290257993686</v>
      </c>
      <c r="BG20" s="128">
        <f t="shared" si="1"/>
        <v>1.776186974081772</v>
      </c>
    </row>
    <row r="21" spans="1:59" s="112" customFormat="1" x14ac:dyDescent="0.4">
      <c r="A21" s="111"/>
      <c r="B21" s="127" t="s">
        <v>196</v>
      </c>
      <c r="C21" s="128">
        <f t="shared" ref="C21:AH21" si="2">_xlfn.STDEV.P(C17:C19)</f>
        <v>3.4765435044980686</v>
      </c>
      <c r="D21" s="128">
        <f t="shared" si="2"/>
        <v>0.1500640941393353</v>
      </c>
      <c r="E21" s="128">
        <f t="shared" si="2"/>
        <v>2.1810364390862573</v>
      </c>
      <c r="F21" s="130">
        <f t="shared" si="2"/>
        <v>91.15435572651046</v>
      </c>
      <c r="G21" s="129">
        <f t="shared" si="2"/>
        <v>257.67195987957507</v>
      </c>
      <c r="H21" s="129">
        <f t="shared" si="2"/>
        <v>266.55175822858098</v>
      </c>
      <c r="I21" s="129">
        <f t="shared" si="2"/>
        <v>360.34194029508768</v>
      </c>
      <c r="J21" s="129">
        <f t="shared" si="2"/>
        <v>663.95640850590439</v>
      </c>
      <c r="K21" s="130">
        <f t="shared" si="2"/>
        <v>60.513453226639875</v>
      </c>
      <c r="L21" s="129">
        <f t="shared" si="2"/>
        <v>406.01412368617952</v>
      </c>
      <c r="M21" s="128">
        <f t="shared" si="2"/>
        <v>0.34377166469677817</v>
      </c>
      <c r="N21" s="129">
        <f t="shared" si="2"/>
        <v>113.23295630344109</v>
      </c>
      <c r="O21" s="128">
        <f t="shared" si="2"/>
        <v>1.7631747334271322</v>
      </c>
      <c r="P21" s="128">
        <f t="shared" si="2"/>
        <v>0.74663645828572844</v>
      </c>
      <c r="Q21" s="130">
        <f t="shared" si="2"/>
        <v>11.017952774714157</v>
      </c>
      <c r="R21" s="129">
        <f t="shared" si="2"/>
        <v>1279.3324417879489</v>
      </c>
      <c r="S21" s="128">
        <f t="shared" si="2"/>
        <v>0.22378380743023954</v>
      </c>
      <c r="T21" s="128">
        <f t="shared" si="2"/>
        <v>7.7609613132138572E-2</v>
      </c>
      <c r="U21" s="128">
        <f t="shared" si="2"/>
        <v>0.66272055278155262</v>
      </c>
      <c r="V21" s="128">
        <f t="shared" si="2"/>
        <v>3.4081462189017482</v>
      </c>
      <c r="W21" s="128">
        <f t="shared" si="2"/>
        <v>0.77028837498601854</v>
      </c>
      <c r="X21" s="128">
        <f t="shared" si="2"/>
        <v>0.42926167015310351</v>
      </c>
      <c r="Y21" s="128">
        <f t="shared" si="2"/>
        <v>5.2943995505369552E-2</v>
      </c>
      <c r="Z21" s="128">
        <f t="shared" si="2"/>
        <v>0.84027183952993223</v>
      </c>
      <c r="AA21" s="128">
        <f t="shared" si="2"/>
        <v>4.5870759770904179</v>
      </c>
      <c r="AB21" s="128">
        <f t="shared" si="2"/>
        <v>0.32947522193709566</v>
      </c>
      <c r="AC21" s="128">
        <f t="shared" si="2"/>
        <v>1.754943511066722</v>
      </c>
      <c r="AD21" s="128">
        <f t="shared" si="2"/>
        <v>0.19322897693023247</v>
      </c>
      <c r="AE21" s="128">
        <f t="shared" si="2"/>
        <v>0.366764001890793</v>
      </c>
      <c r="AF21" s="128">
        <f t="shared" si="2"/>
        <v>5.7934751179929904E-2</v>
      </c>
      <c r="AG21" s="128">
        <f t="shared" si="2"/>
        <v>7.6784010144696074E-2</v>
      </c>
      <c r="AH21" s="128">
        <f t="shared" si="2"/>
        <v>2.5045611567507564E-2</v>
      </c>
      <c r="AI21" s="128">
        <f t="shared" ref="AI21:BG21" si="3">_xlfn.STDEV.P(AI17:AI19)</f>
        <v>0.18951698420976956</v>
      </c>
      <c r="AJ21" s="128">
        <f t="shared" si="3"/>
        <v>0.11843254010031441</v>
      </c>
      <c r="AK21" s="128">
        <f t="shared" si="3"/>
        <v>3.111690378423369E-2</v>
      </c>
      <c r="AL21" s="128">
        <f t="shared" si="3"/>
        <v>2.3885411816857562</v>
      </c>
      <c r="AM21" s="128">
        <f t="shared" si="3"/>
        <v>6.1431775172502541E-2</v>
      </c>
      <c r="AN21" s="128">
        <f t="shared" si="3"/>
        <v>0.20061773718465545</v>
      </c>
      <c r="AO21" s="128">
        <f t="shared" si="3"/>
        <v>6.0468049102906769E-2</v>
      </c>
      <c r="AP21" s="128">
        <f t="shared" si="3"/>
        <v>0.25783399887578312</v>
      </c>
      <c r="AQ21" s="128">
        <f t="shared" si="3"/>
        <v>0.47779946221060043</v>
      </c>
      <c r="AR21" s="128">
        <f t="shared" si="3"/>
        <v>0.11575803546570693</v>
      </c>
      <c r="AS21" s="128">
        <f t="shared" si="3"/>
        <v>0.28762793438456646</v>
      </c>
      <c r="AT21" s="128">
        <f t="shared" si="3"/>
        <v>3.5541372289782602E-2</v>
      </c>
      <c r="AU21" s="128">
        <f t="shared" si="3"/>
        <v>0.33944266127312123</v>
      </c>
      <c r="AV21" s="128">
        <f t="shared" si="3"/>
        <v>5.0946222438090723E-2</v>
      </c>
      <c r="AW21" s="128">
        <f t="shared" si="3"/>
        <v>0.23471855081850126</v>
      </c>
      <c r="AX21" s="128">
        <f t="shared" si="3"/>
        <v>2.7087589779742641E-2</v>
      </c>
      <c r="AY21" s="128">
        <f t="shared" si="3"/>
        <v>0.16311757129838872</v>
      </c>
      <c r="AZ21" s="128">
        <f t="shared" si="3"/>
        <v>1.5971147353848199E-2</v>
      </c>
      <c r="BA21" s="128">
        <f t="shared" si="3"/>
        <v>0.31135857739523992</v>
      </c>
      <c r="BB21" s="128">
        <f t="shared" si="3"/>
        <v>2.5459264888921553E-2</v>
      </c>
      <c r="BC21" s="128">
        <f t="shared" si="3"/>
        <v>5.7740867801657693E-2</v>
      </c>
      <c r="BD21" s="128">
        <f t="shared" si="3"/>
        <v>3.9987374028836481E-2</v>
      </c>
      <c r="BE21" s="128">
        <f t="shared" si="3"/>
        <v>1.304577776884551E-2</v>
      </c>
      <c r="BF21" s="128">
        <f t="shared" si="3"/>
        <v>0.84818844874999821</v>
      </c>
      <c r="BG21" s="128">
        <f t="shared" si="3"/>
        <v>5.1927942769632703E-2</v>
      </c>
    </row>
    <row r="22" spans="1:59" s="121" customFormat="1" x14ac:dyDescent="0.4">
      <c r="A22" s="111"/>
      <c r="B22" s="127" t="s">
        <v>189</v>
      </c>
      <c r="C22" s="128">
        <v>9</v>
      </c>
      <c r="D22" s="128">
        <v>2.2999999999999998</v>
      </c>
      <c r="E22" s="128">
        <v>6.2</v>
      </c>
      <c r="F22" s="129">
        <v>23963.37</v>
      </c>
      <c r="G22" s="129">
        <v>21470.36</v>
      </c>
      <c r="H22" s="129">
        <v>70912.800000000003</v>
      </c>
      <c r="I22" s="129">
        <v>254320</v>
      </c>
      <c r="J22" s="129">
        <v>1614.68</v>
      </c>
      <c r="K22" s="129">
        <v>14900</v>
      </c>
      <c r="L22" s="129">
        <v>50457.82</v>
      </c>
      <c r="M22" s="130">
        <v>33</v>
      </c>
      <c r="N22" s="129">
        <v>14100</v>
      </c>
      <c r="O22" s="129">
        <v>425</v>
      </c>
      <c r="P22" s="130">
        <v>17</v>
      </c>
      <c r="Q22" s="129">
        <v>1550</v>
      </c>
      <c r="R22" s="129">
        <v>96385.2</v>
      </c>
      <c r="S22" s="130">
        <v>38</v>
      </c>
      <c r="T22" s="129">
        <v>13</v>
      </c>
      <c r="U22" s="130">
        <v>21</v>
      </c>
      <c r="V22" s="129">
        <v>125</v>
      </c>
      <c r="W22" s="130">
        <v>23</v>
      </c>
      <c r="X22" s="128">
        <v>1.5</v>
      </c>
      <c r="Y22" s="128" t="e">
        <v>#VALUE!</v>
      </c>
      <c r="Z22" s="130">
        <v>47</v>
      </c>
      <c r="AA22" s="129">
        <v>342</v>
      </c>
      <c r="AB22" s="130">
        <v>35</v>
      </c>
      <c r="AC22" s="129">
        <v>184</v>
      </c>
      <c r="AD22" s="130">
        <v>12.5</v>
      </c>
      <c r="AE22" s="129">
        <v>270</v>
      </c>
      <c r="AF22" s="128">
        <v>0.5</v>
      </c>
      <c r="AG22" s="128">
        <v>0.2</v>
      </c>
      <c r="AH22" s="128">
        <v>0.11</v>
      </c>
      <c r="AI22" s="128">
        <v>2.6</v>
      </c>
      <c r="AJ22" s="128">
        <v>0.35</v>
      </c>
      <c r="AK22" s="128">
        <v>1.1599999999999999</v>
      </c>
      <c r="AL22" s="129">
        <v>683</v>
      </c>
      <c r="AM22" s="130">
        <v>24.7</v>
      </c>
      <c r="AN22" s="130">
        <v>53.3</v>
      </c>
      <c r="AO22" s="128">
        <v>6.7</v>
      </c>
      <c r="AP22" s="130">
        <v>28.9</v>
      </c>
      <c r="AQ22" s="128">
        <v>6.59</v>
      </c>
      <c r="AR22" s="128">
        <v>1.97</v>
      </c>
      <c r="AS22" s="128">
        <v>6.71</v>
      </c>
      <c r="AT22" s="128">
        <v>1.02</v>
      </c>
      <c r="AU22" s="128">
        <v>6.44</v>
      </c>
      <c r="AV22" s="128">
        <v>1.27</v>
      </c>
      <c r="AW22" s="128">
        <v>3.7</v>
      </c>
      <c r="AX22" s="128">
        <v>0.51</v>
      </c>
      <c r="AY22" s="128">
        <v>3.39</v>
      </c>
      <c r="AZ22" s="128">
        <v>0.503</v>
      </c>
      <c r="BA22" s="128">
        <v>4.84</v>
      </c>
      <c r="BB22" s="128">
        <v>0.78</v>
      </c>
      <c r="BC22" s="128">
        <v>0.5</v>
      </c>
      <c r="BD22" s="128">
        <v>11</v>
      </c>
      <c r="BE22" s="128">
        <v>0.05</v>
      </c>
      <c r="BF22" s="128">
        <v>5.9</v>
      </c>
      <c r="BG22" s="128">
        <v>1.69</v>
      </c>
    </row>
    <row r="23" spans="1:59" s="121" customFormat="1" x14ac:dyDescent="0.4">
      <c r="A23" s="111"/>
      <c r="B23" s="127" t="s">
        <v>209</v>
      </c>
      <c r="C23" s="131">
        <f>C20/C22-1</f>
        <v>-3.0095798125324591E-2</v>
      </c>
      <c r="D23" s="131">
        <f t="shared" ref="D23:BF23" si="4">D20/D22-1</f>
        <v>0.38525150996501911</v>
      </c>
      <c r="E23" s="131">
        <f t="shared" si="4"/>
        <v>0.21094891647424041</v>
      </c>
      <c r="F23" s="131">
        <f t="shared" si="4"/>
        <v>3.2670065422688577E-3</v>
      </c>
      <c r="G23" s="131">
        <f t="shared" si="4"/>
        <v>-2.3565985908693632E-2</v>
      </c>
      <c r="H23" s="131">
        <f t="shared" si="4"/>
        <v>6.1895834681433559E-3</v>
      </c>
      <c r="I23" s="131">
        <f t="shared" si="4"/>
        <v>5.8168158564797512E-3</v>
      </c>
      <c r="J23" s="131">
        <f t="shared" si="4"/>
        <v>0.14303351611969672</v>
      </c>
      <c r="K23" s="131">
        <f t="shared" si="4"/>
        <v>-6.3778169976523857E-3</v>
      </c>
      <c r="L23" s="131">
        <f t="shared" si="4"/>
        <v>2.3566551543014791E-2</v>
      </c>
      <c r="M23" s="131">
        <f t="shared" si="4"/>
        <v>6.3937261186500782E-2</v>
      </c>
      <c r="N23" s="131">
        <f t="shared" si="4"/>
        <v>-2.9597599177875744E-2</v>
      </c>
      <c r="O23" s="131">
        <f t="shared" si="4"/>
        <v>9.9382163297030424E-3</v>
      </c>
      <c r="P23" s="131">
        <f t="shared" si="4"/>
        <v>-4.0572980215378807E-2</v>
      </c>
      <c r="Q23" s="131">
        <f t="shared" si="4"/>
        <v>1.3405082540427493E-3</v>
      </c>
      <c r="R23" s="131">
        <f t="shared" si="4"/>
        <v>6.5041828252896394E-3</v>
      </c>
      <c r="S23" s="131">
        <f t="shared" si="4"/>
        <v>-1.2745356665308072E-2</v>
      </c>
      <c r="T23" s="131">
        <f t="shared" si="4"/>
        <v>-7.2047243032737573E-2</v>
      </c>
      <c r="U23" s="131">
        <f t="shared" si="4"/>
        <v>-0.16301150944461917</v>
      </c>
      <c r="V23" s="131">
        <f t="shared" si="4"/>
        <v>0.1678671668081253</v>
      </c>
      <c r="W23" s="131">
        <f t="shared" si="4"/>
        <v>-9.8719286382914828E-2</v>
      </c>
      <c r="X23" s="131">
        <f t="shared" si="4"/>
        <v>0.350271157996908</v>
      </c>
      <c r="Y23" s="131" t="e">
        <f t="shared" si="4"/>
        <v>#VALUE!</v>
      </c>
      <c r="Z23" s="131">
        <f t="shared" si="4"/>
        <v>-2.5254155743650974E-2</v>
      </c>
      <c r="AA23" s="131">
        <f t="shared" si="4"/>
        <v>5.4117993895095307E-3</v>
      </c>
      <c r="AB23" s="131">
        <f t="shared" si="4"/>
        <v>-1.3385956144516764E-2</v>
      </c>
      <c r="AC23" s="131">
        <f t="shared" si="4"/>
        <v>1.7028274159269552E-2</v>
      </c>
      <c r="AD23" s="131">
        <f t="shared" si="4"/>
        <v>-6.0499744093080454E-2</v>
      </c>
      <c r="AE23" s="131">
        <f t="shared" si="4"/>
        <v>4.1314490527997183E-3</v>
      </c>
      <c r="AF23" s="131">
        <f t="shared" si="4"/>
        <v>0.20995040856123115</v>
      </c>
      <c r="AG23" s="131">
        <f t="shared" si="4"/>
        <v>0.40025886779530895</v>
      </c>
      <c r="AH23" s="131">
        <f t="shared" si="4"/>
        <v>-0.26744850210537841</v>
      </c>
      <c r="AI23" s="131">
        <f t="shared" si="4"/>
        <v>-0.21436625698698297</v>
      </c>
      <c r="AJ23" s="131">
        <f t="shared" si="4"/>
        <v>-0.47437579832075583</v>
      </c>
      <c r="AK23" s="131">
        <f t="shared" si="4"/>
        <v>8.5425042823279895E-2</v>
      </c>
      <c r="AL23" s="131">
        <f t="shared" si="4"/>
        <v>3.7568231161881904E-3</v>
      </c>
      <c r="AM23" s="131">
        <f t="shared" si="4"/>
        <v>2.9990275787549647E-2</v>
      </c>
      <c r="AN23" s="131">
        <f t="shared" si="4"/>
        <v>2.4136406454784431E-3</v>
      </c>
      <c r="AO23" s="131">
        <f t="shared" si="4"/>
        <v>1.8858880454211135E-3</v>
      </c>
      <c r="AP23" s="131">
        <f t="shared" si="4"/>
        <v>-1.1154085318191287E-3</v>
      </c>
      <c r="AQ23" s="131">
        <f t="shared" si="4"/>
        <v>6.6869444194584293E-2</v>
      </c>
      <c r="AR23" s="131">
        <f t="shared" si="4"/>
        <v>1.2720658568441845E-2</v>
      </c>
      <c r="AS23" s="131">
        <f t="shared" si="4"/>
        <v>-3.9501665349133241E-2</v>
      </c>
      <c r="AT23" s="131">
        <f t="shared" si="4"/>
        <v>-5.7369136610792681E-2</v>
      </c>
      <c r="AU23" s="131">
        <f t="shared" si="4"/>
        <v>-6.9258904680870037E-3</v>
      </c>
      <c r="AV23" s="131">
        <f t="shared" si="4"/>
        <v>3.9884879262016115E-2</v>
      </c>
      <c r="AW23" s="131">
        <f t="shared" si="4"/>
        <v>0.28875293274216873</v>
      </c>
      <c r="AX23" s="131">
        <f t="shared" si="4"/>
        <v>-1.192518735526138E-2</v>
      </c>
      <c r="AY23" s="131">
        <f t="shared" si="4"/>
        <v>7.8511699107847832E-2</v>
      </c>
      <c r="AZ23" s="131">
        <f t="shared" si="4"/>
        <v>2.5796772964512549E-3</v>
      </c>
      <c r="BA23" s="131">
        <f t="shared" si="4"/>
        <v>1.769230872259242E-2</v>
      </c>
      <c r="BB23" s="131">
        <f t="shared" si="4"/>
        <v>-0.12657207569126661</v>
      </c>
      <c r="BC23" s="131">
        <f t="shared" si="4"/>
        <v>-5.7383121917341406E-2</v>
      </c>
      <c r="BD23" s="131">
        <f t="shared" si="4"/>
        <v>-3.3718590768985091E-2</v>
      </c>
      <c r="BE23" s="131">
        <f t="shared" si="4"/>
        <v>1.5149888502757225E-2</v>
      </c>
      <c r="BF23" s="131">
        <f t="shared" si="4"/>
        <v>-0.24736796172892062</v>
      </c>
      <c r="BG23" s="131">
        <f>BG20/BG22-1</f>
        <v>5.0998209515841442E-2</v>
      </c>
    </row>
    <row r="24" spans="1:59" x14ac:dyDescent="0.45">
      <c r="C24" s="117"/>
      <c r="D24" s="117"/>
      <c r="E24" s="117"/>
      <c r="F24" s="123"/>
      <c r="G24" s="123"/>
      <c r="H24" s="123"/>
      <c r="I24" s="123"/>
      <c r="J24" s="123"/>
      <c r="K24" s="117"/>
      <c r="L24" s="123"/>
      <c r="M24" s="117"/>
      <c r="N24" s="123"/>
      <c r="O24" s="123"/>
      <c r="P24" s="117"/>
      <c r="Q24" s="117"/>
      <c r="R24" s="123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</row>
    <row r="25" spans="1:59" s="112" customFormat="1" x14ac:dyDescent="0.4">
      <c r="A25" s="111" t="s">
        <v>190</v>
      </c>
      <c r="B25" s="111" t="s">
        <v>203</v>
      </c>
      <c r="C25" s="113" t="s">
        <v>56</v>
      </c>
      <c r="D25" s="113">
        <v>0.55409769666539621</v>
      </c>
      <c r="E25" s="113">
        <v>3.4986300178540755</v>
      </c>
      <c r="F25" s="115">
        <v>13613.819113729685</v>
      </c>
      <c r="G25" s="115">
        <v>57756.276329511493</v>
      </c>
      <c r="H25" s="115">
        <v>81426.049120068317</v>
      </c>
      <c r="I25" s="115">
        <v>221520.3259810523</v>
      </c>
      <c r="J25" s="115">
        <v>120.86501580810408</v>
      </c>
      <c r="K25" s="115">
        <v>197.67529286102209</v>
      </c>
      <c r="L25" s="115">
        <v>95178.863170280791</v>
      </c>
      <c r="M25" s="114">
        <v>45.312019743281219</v>
      </c>
      <c r="N25" s="115">
        <v>5669.0527341390261</v>
      </c>
      <c r="O25" s="115">
        <v>325.23753858500055</v>
      </c>
      <c r="P25" s="115">
        <v>402.93526909096693</v>
      </c>
      <c r="Q25" s="115">
        <v>1342.7727869259263</v>
      </c>
      <c r="R25" s="115">
        <v>81884.254763789446</v>
      </c>
      <c r="S25" s="114">
        <v>53.888094172213201</v>
      </c>
      <c r="T25" s="115">
        <v>174.28360030526517</v>
      </c>
      <c r="U25" s="115">
        <v>125.51828531140117</v>
      </c>
      <c r="V25" s="114">
        <v>86.964988827519576</v>
      </c>
      <c r="W25" s="114">
        <v>14.502459652251028</v>
      </c>
      <c r="X25" s="113">
        <v>1.2016649867939169</v>
      </c>
      <c r="Y25" s="113" t="s">
        <v>56</v>
      </c>
      <c r="Z25" s="113">
        <v>0.6481575386113605</v>
      </c>
      <c r="AA25" s="115">
        <v>109.32071706624232</v>
      </c>
      <c r="AB25" s="114">
        <v>14.586288824487852</v>
      </c>
      <c r="AC25" s="114">
        <v>14.393917377158942</v>
      </c>
      <c r="AD25" s="113">
        <v>0.51047599860916604</v>
      </c>
      <c r="AE25" s="124">
        <v>9.7887572610359818E-4</v>
      </c>
      <c r="AF25" s="113">
        <v>0.16417069798265133</v>
      </c>
      <c r="AG25" s="113">
        <v>0.22217583916206707</v>
      </c>
      <c r="AH25" s="113">
        <v>7.3395646311376503E-2</v>
      </c>
      <c r="AI25" s="113">
        <v>1.69764699479077</v>
      </c>
      <c r="AJ25" s="113">
        <v>0.77093485633409664</v>
      </c>
      <c r="AK25" s="113">
        <v>2.9981032173931735E-2</v>
      </c>
      <c r="AL25" s="113">
        <v>6.4177881205895622</v>
      </c>
      <c r="AM25" s="113">
        <v>0.56753324100785818</v>
      </c>
      <c r="AN25" s="113">
        <v>1.7074774348001112</v>
      </c>
      <c r="AO25" s="113">
        <v>0.31782143421000647</v>
      </c>
      <c r="AP25" s="113">
        <v>2.696603448506889</v>
      </c>
      <c r="AQ25" s="113">
        <v>1.2745069235079423</v>
      </c>
      <c r="AR25" s="113">
        <v>0.61802320557017654</v>
      </c>
      <c r="AS25" s="113">
        <v>2.0491030791700897</v>
      </c>
      <c r="AT25" s="113">
        <v>0.35340113878400509</v>
      </c>
      <c r="AU25" s="113">
        <v>2.1903283726406673</v>
      </c>
      <c r="AV25" s="113">
        <v>0.54281403129918671</v>
      </c>
      <c r="AW25" s="113">
        <v>1.9503150734583221</v>
      </c>
      <c r="AX25" s="113">
        <v>0.22873099684910275</v>
      </c>
      <c r="AY25" s="113">
        <v>1.6950309101955694</v>
      </c>
      <c r="AZ25" s="113">
        <v>0.25960894485155445</v>
      </c>
      <c r="BA25" s="113">
        <v>0.51058534196776639</v>
      </c>
      <c r="BB25" s="113">
        <v>3.6330963153800327E-2</v>
      </c>
      <c r="BC25" s="113">
        <v>2.6956592613285382E-2</v>
      </c>
      <c r="BD25" s="113">
        <v>3.4787392751376114</v>
      </c>
      <c r="BE25" s="113" t="s">
        <v>56</v>
      </c>
      <c r="BF25" s="113">
        <v>3.5890042842624148E-2</v>
      </c>
      <c r="BG25" s="113">
        <v>2.5092228781585207E-2</v>
      </c>
    </row>
    <row r="26" spans="1:59" s="112" customFormat="1" x14ac:dyDescent="0.4">
      <c r="A26" s="111"/>
      <c r="B26" s="111" t="s">
        <v>204</v>
      </c>
      <c r="C26" s="113">
        <v>4.2103149679855667</v>
      </c>
      <c r="D26" s="113" t="s">
        <v>56</v>
      </c>
      <c r="E26" s="113" t="s">
        <v>56</v>
      </c>
      <c r="F26" s="115">
        <v>13648.979156925448</v>
      </c>
      <c r="G26" s="115">
        <v>56769.368453698051</v>
      </c>
      <c r="H26" s="115">
        <v>81432.47857270042</v>
      </c>
      <c r="I26" s="115">
        <v>222745.0376048715</v>
      </c>
      <c r="J26" s="115">
        <v>224.21247811673126</v>
      </c>
      <c r="K26" s="115">
        <v>170.69784969314199</v>
      </c>
      <c r="L26" s="115">
        <v>94983.659225421536</v>
      </c>
      <c r="M26" s="114">
        <v>46.509817499821239</v>
      </c>
      <c r="N26" s="115">
        <v>5833.2513849497764</v>
      </c>
      <c r="O26" s="115">
        <v>328.75576951798939</v>
      </c>
      <c r="P26" s="115">
        <v>389.07072693327029</v>
      </c>
      <c r="Q26" s="115">
        <v>1351.2816093568151</v>
      </c>
      <c r="R26" s="115">
        <v>80978.526765960676</v>
      </c>
      <c r="S26" s="114">
        <v>52.96546948987838</v>
      </c>
      <c r="T26" s="115">
        <v>177.32056373594514</v>
      </c>
      <c r="U26" s="115">
        <v>126.11678081198572</v>
      </c>
      <c r="V26" s="114">
        <v>76.841199648029516</v>
      </c>
      <c r="W26" s="114">
        <v>14.505563609126606</v>
      </c>
      <c r="X26" s="113">
        <v>1.715501936864567</v>
      </c>
      <c r="Y26" s="113">
        <v>0.65860456963670444</v>
      </c>
      <c r="Z26" s="113">
        <v>0.10356410328984982</v>
      </c>
      <c r="AA26" s="115">
        <v>107.77887733916504</v>
      </c>
      <c r="AB26" s="114">
        <v>14.228691713081169</v>
      </c>
      <c r="AC26" s="114">
        <v>14.134445370374754</v>
      </c>
      <c r="AD26" s="113">
        <v>0.5215801097396684</v>
      </c>
      <c r="AE26" s="113" t="s">
        <v>56</v>
      </c>
      <c r="AF26" s="113">
        <v>0.14863067791271375</v>
      </c>
      <c r="AG26" s="113">
        <v>9.4896450119396042E-2</v>
      </c>
      <c r="AH26" s="113">
        <v>6.0481751345311863E-2</v>
      </c>
      <c r="AI26" s="113">
        <v>0.61659355027775153</v>
      </c>
      <c r="AJ26" s="113">
        <v>0.39203354410738256</v>
      </c>
      <c r="AK26" s="113">
        <v>4.6564279089686682E-2</v>
      </c>
      <c r="AL26" s="113">
        <v>6.1631963803411329</v>
      </c>
      <c r="AM26" s="113">
        <v>0.63231566508753112</v>
      </c>
      <c r="AN26" s="113">
        <v>1.8024750178175037</v>
      </c>
      <c r="AO26" s="113">
        <v>0.35901549088279178</v>
      </c>
      <c r="AP26" s="113">
        <v>2.3705832154388764</v>
      </c>
      <c r="AQ26" s="113">
        <v>0.95063635854445216</v>
      </c>
      <c r="AR26" s="113">
        <v>0.54428399239148306</v>
      </c>
      <c r="AS26" s="113">
        <v>1.6426746996475319</v>
      </c>
      <c r="AT26" s="113">
        <v>0.35305179407611831</v>
      </c>
      <c r="AU26" s="113">
        <v>2.2634406853453526</v>
      </c>
      <c r="AV26" s="113">
        <v>0.51273058643006963</v>
      </c>
      <c r="AW26" s="113">
        <v>2.5203728067662237</v>
      </c>
      <c r="AX26" s="113">
        <v>0.27255363925458237</v>
      </c>
      <c r="AY26" s="113">
        <v>1.6812261333478189</v>
      </c>
      <c r="AZ26" s="113">
        <v>0.2460948661671617</v>
      </c>
      <c r="BA26" s="113">
        <v>0.54675312152057498</v>
      </c>
      <c r="BB26" s="113">
        <v>2.8468596538036604E-2</v>
      </c>
      <c r="BC26" s="113">
        <v>5.4783226963182254E-2</v>
      </c>
      <c r="BD26" s="113">
        <v>3.7028871006675823</v>
      </c>
      <c r="BE26" s="113" t="s">
        <v>56</v>
      </c>
      <c r="BF26" s="113">
        <v>1.5157791963398814E-2</v>
      </c>
      <c r="BG26" s="113">
        <v>1.2612833677569761E-2</v>
      </c>
    </row>
    <row r="27" spans="1:59" s="112" customFormat="1" x14ac:dyDescent="0.4">
      <c r="A27" s="111"/>
      <c r="B27" s="111" t="s">
        <v>205</v>
      </c>
      <c r="C27" s="113" t="s">
        <v>56</v>
      </c>
      <c r="D27" s="113">
        <v>0.31842275579218182</v>
      </c>
      <c r="E27" s="113">
        <v>5.2455895763256803</v>
      </c>
      <c r="F27" s="115">
        <v>13986.589074489017</v>
      </c>
      <c r="G27" s="115">
        <v>56584.582091608463</v>
      </c>
      <c r="H27" s="115">
        <v>82268.945487961639</v>
      </c>
      <c r="I27" s="115">
        <v>223169.8213133566</v>
      </c>
      <c r="J27" s="115">
        <v>144.76362797047287</v>
      </c>
      <c r="K27" s="115">
        <v>172.26814788018353</v>
      </c>
      <c r="L27" s="115">
        <v>94126.882650099127</v>
      </c>
      <c r="M27" s="114">
        <v>44.509862476521342</v>
      </c>
      <c r="N27" s="115">
        <v>5607.5875279959891</v>
      </c>
      <c r="O27" s="115">
        <v>329.13707400097053</v>
      </c>
      <c r="P27" s="115">
        <v>402.46889513173016</v>
      </c>
      <c r="Q27" s="115">
        <v>1340.9017389023031</v>
      </c>
      <c r="R27" s="115">
        <v>80317.226394512501</v>
      </c>
      <c r="S27" s="114">
        <v>53.503352062070419</v>
      </c>
      <c r="T27" s="115">
        <v>178.89758470397882</v>
      </c>
      <c r="U27" s="115">
        <v>128.13351155939543</v>
      </c>
      <c r="V27" s="114">
        <v>75.024213673248255</v>
      </c>
      <c r="W27" s="114">
        <v>14.274448456281835</v>
      </c>
      <c r="X27" s="113">
        <v>1.392278468861343</v>
      </c>
      <c r="Y27" s="113" t="s">
        <v>56</v>
      </c>
      <c r="Z27" s="113">
        <v>0.33146415594459394</v>
      </c>
      <c r="AA27" s="115">
        <v>108.11234511688313</v>
      </c>
      <c r="AB27" s="114">
        <v>14.525639058294868</v>
      </c>
      <c r="AC27" s="114">
        <v>14.173669105035057</v>
      </c>
      <c r="AD27" s="113">
        <v>0.52884374437347637</v>
      </c>
      <c r="AE27" s="113">
        <v>6.3022974875666923E-2</v>
      </c>
      <c r="AF27" s="113">
        <v>0.17396226829734873</v>
      </c>
      <c r="AG27" s="113">
        <v>8.9136729077675586E-2</v>
      </c>
      <c r="AH27" s="113">
        <v>6.3061146831350862E-2</v>
      </c>
      <c r="AI27" s="113">
        <v>0.63323481278583049</v>
      </c>
      <c r="AJ27" s="113">
        <v>0.5590299803428731</v>
      </c>
      <c r="AK27" s="113" t="s">
        <v>56</v>
      </c>
      <c r="AL27" s="113">
        <v>6.2457247755858676</v>
      </c>
      <c r="AM27" s="113">
        <v>0.52256142852858678</v>
      </c>
      <c r="AN27" s="113">
        <v>1.8823112072819792</v>
      </c>
      <c r="AO27" s="113">
        <v>0.36492821707360062</v>
      </c>
      <c r="AP27" s="113">
        <v>2.4442392948944036</v>
      </c>
      <c r="AQ27" s="113">
        <v>1.1321478162762222</v>
      </c>
      <c r="AR27" s="113">
        <v>0.54081195512422708</v>
      </c>
      <c r="AS27" s="113">
        <v>1.7016725119235856</v>
      </c>
      <c r="AT27" s="113">
        <v>0.34628624905431793</v>
      </c>
      <c r="AU27" s="113">
        <v>2.60318845018893</v>
      </c>
      <c r="AV27" s="113">
        <v>0.52652347580924941</v>
      </c>
      <c r="AW27" s="113">
        <v>2.4978885946192046</v>
      </c>
      <c r="AX27" s="113">
        <v>0.25670418806321244</v>
      </c>
      <c r="AY27" s="113">
        <v>1.5889233848420099</v>
      </c>
      <c r="AZ27" s="113">
        <v>0.22897791225481998</v>
      </c>
      <c r="BA27" s="113">
        <v>0.65672662251288882</v>
      </c>
      <c r="BB27" s="113">
        <v>2.3249617067157443E-2</v>
      </c>
      <c r="BC27" s="113">
        <v>1.8872469681447037E-2</v>
      </c>
      <c r="BD27" s="113">
        <v>3.5574183261485564</v>
      </c>
      <c r="BE27" s="113" t="s">
        <v>56</v>
      </c>
      <c r="BF27" s="113">
        <v>1.5900098547685499E-2</v>
      </c>
      <c r="BG27" s="113">
        <v>1.3194006217545629E-2</v>
      </c>
    </row>
    <row r="28" spans="1:59" s="112" customFormat="1" x14ac:dyDescent="0.4">
      <c r="A28" s="111"/>
      <c r="B28" s="127" t="s">
        <v>195</v>
      </c>
      <c r="C28" s="128">
        <f t="shared" ref="C28:AH28" si="5">AVERAGE(C25:C27)</f>
        <v>4.2103149679855667</v>
      </c>
      <c r="D28" s="128">
        <f t="shared" si="5"/>
        <v>0.43626022622878902</v>
      </c>
      <c r="E28" s="128">
        <f t="shared" si="5"/>
        <v>4.3721097970898777</v>
      </c>
      <c r="F28" s="129">
        <f t="shared" si="5"/>
        <v>13749.795781714716</v>
      </c>
      <c r="G28" s="129">
        <f t="shared" si="5"/>
        <v>57036.742291606002</v>
      </c>
      <c r="H28" s="129">
        <f t="shared" si="5"/>
        <v>81709.157726910125</v>
      </c>
      <c r="I28" s="129">
        <f t="shared" si="5"/>
        <v>222478.3949664268</v>
      </c>
      <c r="J28" s="129">
        <f t="shared" si="5"/>
        <v>163.28037396510274</v>
      </c>
      <c r="K28" s="129">
        <f t="shared" si="5"/>
        <v>180.21376347811588</v>
      </c>
      <c r="L28" s="129">
        <f t="shared" si="5"/>
        <v>94763.135015267137</v>
      </c>
      <c r="M28" s="130">
        <f t="shared" si="5"/>
        <v>45.443899906541269</v>
      </c>
      <c r="N28" s="129">
        <f t="shared" si="5"/>
        <v>5703.2972156949299</v>
      </c>
      <c r="O28" s="129">
        <f t="shared" si="5"/>
        <v>327.71012736798679</v>
      </c>
      <c r="P28" s="129">
        <f t="shared" si="5"/>
        <v>398.15829705198911</v>
      </c>
      <c r="Q28" s="129">
        <f t="shared" si="5"/>
        <v>1344.9853783950148</v>
      </c>
      <c r="R28" s="129">
        <f t="shared" si="5"/>
        <v>81060.00264142087</v>
      </c>
      <c r="S28" s="130">
        <f t="shared" si="5"/>
        <v>53.452305241387329</v>
      </c>
      <c r="T28" s="129">
        <f t="shared" si="5"/>
        <v>176.83391624839638</v>
      </c>
      <c r="U28" s="129">
        <f t="shared" si="5"/>
        <v>126.58952589426076</v>
      </c>
      <c r="V28" s="130">
        <f t="shared" si="5"/>
        <v>79.610134049599125</v>
      </c>
      <c r="W28" s="130">
        <f t="shared" si="5"/>
        <v>14.427490572553156</v>
      </c>
      <c r="X28" s="128">
        <f t="shared" si="5"/>
        <v>1.4364817975066089</v>
      </c>
      <c r="Y28" s="128">
        <f t="shared" si="5"/>
        <v>0.65860456963670444</v>
      </c>
      <c r="Z28" s="128">
        <f t="shared" si="5"/>
        <v>0.36106193261526803</v>
      </c>
      <c r="AA28" s="129">
        <f t="shared" si="5"/>
        <v>108.4039798407635</v>
      </c>
      <c r="AB28" s="130">
        <f t="shared" si="5"/>
        <v>14.446873198621295</v>
      </c>
      <c r="AC28" s="130">
        <f t="shared" si="5"/>
        <v>14.234010617522918</v>
      </c>
      <c r="AD28" s="128">
        <f t="shared" si="5"/>
        <v>0.52029995090743697</v>
      </c>
      <c r="AE28" s="128">
        <f t="shared" si="5"/>
        <v>3.2000925300885261E-2</v>
      </c>
      <c r="AF28" s="128">
        <f t="shared" si="5"/>
        <v>0.16225454806423792</v>
      </c>
      <c r="AG28" s="128">
        <f t="shared" si="5"/>
        <v>0.1354030061197129</v>
      </c>
      <c r="AH28" s="128">
        <f t="shared" si="5"/>
        <v>6.5646181496013076E-2</v>
      </c>
      <c r="AI28" s="128">
        <f t="shared" ref="AI28:BD28" si="6">AVERAGE(AI25:AI27)</f>
        <v>0.9824917859514507</v>
      </c>
      <c r="AJ28" s="128">
        <f t="shared" si="6"/>
        <v>0.57399946026145077</v>
      </c>
      <c r="AK28" s="128">
        <f t="shared" si="6"/>
        <v>3.8272655631809205E-2</v>
      </c>
      <c r="AL28" s="128">
        <f t="shared" si="6"/>
        <v>6.2755697588388548</v>
      </c>
      <c r="AM28" s="128">
        <f t="shared" si="6"/>
        <v>0.57413677820799203</v>
      </c>
      <c r="AN28" s="128">
        <f t="shared" si="6"/>
        <v>1.7974212199665314</v>
      </c>
      <c r="AO28" s="128">
        <f t="shared" si="6"/>
        <v>0.34725504738879964</v>
      </c>
      <c r="AP28" s="128">
        <f t="shared" si="6"/>
        <v>2.5038086529467232</v>
      </c>
      <c r="AQ28" s="128">
        <f t="shared" si="6"/>
        <v>1.1190970327762055</v>
      </c>
      <c r="AR28" s="128">
        <f t="shared" si="6"/>
        <v>0.56770638436196219</v>
      </c>
      <c r="AS28" s="128">
        <f t="shared" si="6"/>
        <v>1.7978167635804023</v>
      </c>
      <c r="AT28" s="128">
        <f t="shared" si="6"/>
        <v>0.35091306063814715</v>
      </c>
      <c r="AU28" s="128">
        <f t="shared" si="6"/>
        <v>2.3523191693916501</v>
      </c>
      <c r="AV28" s="128">
        <f t="shared" si="6"/>
        <v>0.52735603117950192</v>
      </c>
      <c r="AW28" s="128">
        <f t="shared" si="6"/>
        <v>2.3228588249479167</v>
      </c>
      <c r="AX28" s="128">
        <f t="shared" si="6"/>
        <v>0.25266294138896583</v>
      </c>
      <c r="AY28" s="128">
        <f t="shared" si="6"/>
        <v>1.6550601427951328</v>
      </c>
      <c r="AZ28" s="128">
        <f t="shared" si="6"/>
        <v>0.24489390775784539</v>
      </c>
      <c r="BA28" s="128">
        <f t="shared" si="6"/>
        <v>0.57135502866707677</v>
      </c>
      <c r="BB28" s="128">
        <f t="shared" si="6"/>
        <v>2.9349725586331459E-2</v>
      </c>
      <c r="BC28" s="128">
        <f t="shared" si="6"/>
        <v>3.353742975263823E-2</v>
      </c>
      <c r="BD28" s="128">
        <f t="shared" si="6"/>
        <v>3.5796815673179165</v>
      </c>
      <c r="BE28" s="128" t="s">
        <v>56</v>
      </c>
      <c r="BF28" s="128">
        <f>AVERAGE(BF25:BF27)</f>
        <v>2.231597778456949E-2</v>
      </c>
      <c r="BG28" s="128">
        <f>AVERAGE(BG25:BG27)</f>
        <v>1.6966356225566866E-2</v>
      </c>
    </row>
    <row r="29" spans="1:59" s="112" customFormat="1" x14ac:dyDescent="0.4">
      <c r="A29" s="111"/>
      <c r="B29" s="127" t="s">
        <v>196</v>
      </c>
      <c r="C29" s="128">
        <f t="shared" ref="C29:AH29" si="7">_xlfn.STDEV.P(C25:C27)</f>
        <v>0</v>
      </c>
      <c r="D29" s="128">
        <f t="shared" si="7"/>
        <v>0.11783747043660717</v>
      </c>
      <c r="E29" s="128">
        <f t="shared" si="7"/>
        <v>0.87347977923580544</v>
      </c>
      <c r="F29" s="129">
        <f t="shared" si="7"/>
        <v>168.05228310767541</v>
      </c>
      <c r="G29" s="129">
        <f t="shared" si="7"/>
        <v>514.34970184496785</v>
      </c>
      <c r="H29" s="129">
        <f t="shared" si="7"/>
        <v>395.83842455610329</v>
      </c>
      <c r="I29" s="129">
        <f t="shared" si="7"/>
        <v>699.30081047714179</v>
      </c>
      <c r="J29" s="130">
        <f t="shared" si="7"/>
        <v>44.176365499216168</v>
      </c>
      <c r="K29" s="130">
        <f t="shared" si="7"/>
        <v>12.363797027117233</v>
      </c>
      <c r="L29" s="129">
        <f t="shared" si="7"/>
        <v>456.90184880240389</v>
      </c>
      <c r="M29" s="128">
        <f t="shared" si="7"/>
        <v>0.82178639029119382</v>
      </c>
      <c r="N29" s="130">
        <f t="shared" si="7"/>
        <v>95.255997087110273</v>
      </c>
      <c r="O29" s="128">
        <f t="shared" si="7"/>
        <v>1.7553004955462821</v>
      </c>
      <c r="P29" s="128">
        <f t="shared" si="7"/>
        <v>6.4287025214754454</v>
      </c>
      <c r="Q29" s="128">
        <f t="shared" si="7"/>
        <v>4.5171597580725686</v>
      </c>
      <c r="R29" s="129">
        <f t="shared" si="7"/>
        <v>642.32557489235637</v>
      </c>
      <c r="S29" s="128">
        <f t="shared" si="7"/>
        <v>0.37838552609716763</v>
      </c>
      <c r="T29" s="128">
        <f t="shared" si="7"/>
        <v>1.9148250295603852</v>
      </c>
      <c r="U29" s="128">
        <f t="shared" si="7"/>
        <v>1.1187695671766569</v>
      </c>
      <c r="V29" s="128">
        <f t="shared" si="7"/>
        <v>5.2533022066355253</v>
      </c>
      <c r="W29" s="128">
        <f t="shared" si="7"/>
        <v>0.10822453711820572</v>
      </c>
      <c r="X29" s="128">
        <f t="shared" si="7"/>
        <v>0.21208890197582794</v>
      </c>
      <c r="Y29" s="128">
        <f t="shared" si="7"/>
        <v>0</v>
      </c>
      <c r="Z29" s="128">
        <f t="shared" si="7"/>
        <v>0.22331222348497703</v>
      </c>
      <c r="AA29" s="128">
        <f t="shared" si="7"/>
        <v>0.66237227454457159</v>
      </c>
      <c r="AB29" s="128">
        <f t="shared" si="7"/>
        <v>0.15625186720844544</v>
      </c>
      <c r="AC29" s="128">
        <f t="shared" si="7"/>
        <v>0.11419939921950981</v>
      </c>
      <c r="AD29" s="128">
        <f t="shared" si="7"/>
        <v>7.5530402749440419E-3</v>
      </c>
      <c r="AE29" s="128">
        <f t="shared" si="7"/>
        <v>3.1022049574781659E-2</v>
      </c>
      <c r="AF29" s="128">
        <f t="shared" si="7"/>
        <v>1.0429959754991372E-2</v>
      </c>
      <c r="AG29" s="128">
        <f t="shared" si="7"/>
        <v>6.1402698161491305E-2</v>
      </c>
      <c r="AH29" s="128">
        <f t="shared" si="7"/>
        <v>5.5799626021307332E-3</v>
      </c>
      <c r="AI29" s="128">
        <f t="shared" ref="AI29:BD29" si="8">_xlfn.STDEV.P(AI25:AI27)</f>
        <v>0.50573673154582022</v>
      </c>
      <c r="AJ29" s="128">
        <f t="shared" si="8"/>
        <v>0.15504755205754567</v>
      </c>
      <c r="AK29" s="128">
        <f t="shared" si="8"/>
        <v>8.2916234578774908E-3</v>
      </c>
      <c r="AL29" s="128">
        <f t="shared" si="8"/>
        <v>0.10605747127449094</v>
      </c>
      <c r="AM29" s="128">
        <f t="shared" si="8"/>
        <v>4.5049625513237011E-2</v>
      </c>
      <c r="AN29" s="128">
        <f t="shared" si="8"/>
        <v>7.1464992150466089E-2</v>
      </c>
      <c r="AO29" s="128">
        <f t="shared" si="8"/>
        <v>2.0952219792040948E-2</v>
      </c>
      <c r="AP29" s="128">
        <f t="shared" si="8"/>
        <v>0.13960343693597327</v>
      </c>
      <c r="AQ29" s="128">
        <f t="shared" si="8"/>
        <v>0.13254125879618534</v>
      </c>
      <c r="AR29" s="128">
        <f t="shared" si="8"/>
        <v>3.5607589388320551E-2</v>
      </c>
      <c r="AS29" s="128">
        <f t="shared" si="8"/>
        <v>0.17931126524439761</v>
      </c>
      <c r="AT29" s="128">
        <f t="shared" si="8"/>
        <v>3.2747569380972411E-3</v>
      </c>
      <c r="AU29" s="128">
        <f t="shared" si="8"/>
        <v>0.17988496250486555</v>
      </c>
      <c r="AV29" s="128">
        <f t="shared" si="8"/>
        <v>1.2295616431116249E-2</v>
      </c>
      <c r="AW29" s="128">
        <f t="shared" si="8"/>
        <v>0.26358808778018722</v>
      </c>
      <c r="AX29" s="128">
        <f t="shared" si="8"/>
        <v>1.8117298416361033E-2</v>
      </c>
      <c r="AY29" s="128">
        <f t="shared" si="8"/>
        <v>4.7104111854249793E-2</v>
      </c>
      <c r="AZ29" s="128">
        <f t="shared" si="8"/>
        <v>1.2533867860354283E-2</v>
      </c>
      <c r="BA29" s="128">
        <f t="shared" si="8"/>
        <v>6.214638013741338E-2</v>
      </c>
      <c r="BB29" s="128">
        <f t="shared" si="8"/>
        <v>5.3766591336655341E-3</v>
      </c>
      <c r="BC29" s="128">
        <f t="shared" si="8"/>
        <v>1.5381291346479734E-2</v>
      </c>
      <c r="BD29" s="128">
        <f t="shared" si="8"/>
        <v>9.2852215385444248E-2</v>
      </c>
      <c r="BE29" s="128" t="s">
        <v>56</v>
      </c>
      <c r="BF29" s="128">
        <f>_xlfn.STDEV.P(BF25:BF27)</f>
        <v>9.6030962512616749E-3</v>
      </c>
      <c r="BG29" s="128">
        <f>_xlfn.STDEV.P(BG25:BG27)</f>
        <v>5.75075612291083E-3</v>
      </c>
    </row>
    <row r="30" spans="1:59" s="121" customFormat="1" x14ac:dyDescent="0.4">
      <c r="A30" s="111"/>
      <c r="B30" s="127" t="s">
        <v>189</v>
      </c>
      <c r="C30" s="128">
        <v>3</v>
      </c>
      <c r="D30" s="128">
        <v>0.1</v>
      </c>
      <c r="E30" s="128" t="s">
        <v>197</v>
      </c>
      <c r="F30" s="129">
        <v>13725.15</v>
      </c>
      <c r="G30" s="129">
        <v>56691.4</v>
      </c>
      <c r="H30" s="129">
        <v>82026</v>
      </c>
      <c r="I30" s="129">
        <v>222062.5</v>
      </c>
      <c r="J30" s="129">
        <v>117.83</v>
      </c>
      <c r="K30" s="129">
        <v>183</v>
      </c>
      <c r="L30" s="129">
        <v>95055.1</v>
      </c>
      <c r="M30" s="130">
        <v>43</v>
      </c>
      <c r="N30" s="129">
        <v>5400</v>
      </c>
      <c r="O30" s="129">
        <v>326</v>
      </c>
      <c r="P30" s="129">
        <v>392</v>
      </c>
      <c r="Q30" s="129">
        <v>1471.55</v>
      </c>
      <c r="R30" s="129">
        <v>80839.199999999997</v>
      </c>
      <c r="S30" s="130">
        <v>52</v>
      </c>
      <c r="T30" s="129">
        <v>178</v>
      </c>
      <c r="U30" s="129">
        <v>119</v>
      </c>
      <c r="V30" s="130">
        <v>78</v>
      </c>
      <c r="W30" s="130">
        <v>15</v>
      </c>
      <c r="X30" s="128">
        <v>1.2</v>
      </c>
      <c r="Y30" s="128" t="e">
        <v>#VALUE!</v>
      </c>
      <c r="Z30" s="128">
        <v>0.19700000000000001</v>
      </c>
      <c r="AA30" s="129">
        <v>109</v>
      </c>
      <c r="AB30" s="130">
        <v>14.3</v>
      </c>
      <c r="AC30" s="130">
        <v>14</v>
      </c>
      <c r="AD30" s="128">
        <v>0.52</v>
      </c>
      <c r="AE30" s="128">
        <v>7.4999999999999997E-2</v>
      </c>
      <c r="AF30" s="128" t="e">
        <v>#VALUE!</v>
      </c>
      <c r="AG30" s="128">
        <v>0.14000000000000001</v>
      </c>
      <c r="AH30" s="128">
        <v>8.5999999999999993E-2</v>
      </c>
      <c r="AI30" s="128">
        <v>2.2999999999999998</v>
      </c>
      <c r="AJ30" s="128">
        <v>0.56000000000000005</v>
      </c>
      <c r="AK30" s="128">
        <v>7.0000000000000001E-3</v>
      </c>
      <c r="AL30" s="128">
        <v>6.5</v>
      </c>
      <c r="AM30" s="128">
        <v>0.60899999999999999</v>
      </c>
      <c r="AN30" s="128">
        <v>1.89</v>
      </c>
      <c r="AO30" s="128">
        <v>0.37</v>
      </c>
      <c r="AP30" s="128">
        <v>2.37</v>
      </c>
      <c r="AQ30" s="128">
        <v>1.0900000000000001</v>
      </c>
      <c r="AR30" s="128">
        <v>0.51700000000000002</v>
      </c>
      <c r="AS30" s="128">
        <v>1.85</v>
      </c>
      <c r="AT30" s="128">
        <v>0.35</v>
      </c>
      <c r="AU30" s="128">
        <v>2.5499999999999998</v>
      </c>
      <c r="AV30" s="128">
        <v>0.56000000000000005</v>
      </c>
      <c r="AW30" s="128">
        <v>1.7</v>
      </c>
      <c r="AX30" s="128">
        <v>0.24</v>
      </c>
      <c r="AY30" s="128">
        <v>1.64</v>
      </c>
      <c r="AZ30" s="128">
        <v>0.248</v>
      </c>
      <c r="BA30" s="128">
        <v>0.56999999999999995</v>
      </c>
      <c r="BB30" s="128">
        <v>3.5999999999999997E-2</v>
      </c>
      <c r="BC30" s="128" t="e">
        <v>#VALUE!</v>
      </c>
      <c r="BD30" s="128">
        <v>3.7</v>
      </c>
      <c r="BE30" s="128">
        <v>8.9999999999999993E-3</v>
      </c>
      <c r="BF30" s="128">
        <v>0.03</v>
      </c>
      <c r="BG30" s="128">
        <v>2.3E-2</v>
      </c>
    </row>
    <row r="31" spans="1:59" s="121" customFormat="1" x14ac:dyDescent="0.4">
      <c r="A31" s="111"/>
      <c r="B31" s="127" t="s">
        <v>209</v>
      </c>
      <c r="C31" s="131">
        <f>C28/C30-1</f>
        <v>0.40343832266185564</v>
      </c>
      <c r="D31" s="131">
        <f t="shared" ref="D31" si="9">D28/D30-1</f>
        <v>3.3626022622878899</v>
      </c>
      <c r="E31" s="131" t="e">
        <f t="shared" ref="E31" si="10">E28/E30-1</f>
        <v>#VALUE!</v>
      </c>
      <c r="F31" s="131">
        <f t="shared" ref="F31" si="11">F28/F30-1</f>
        <v>1.7956657460731495E-3</v>
      </c>
      <c r="G31" s="131">
        <f t="shared" ref="G31" si="12">G28/G30-1</f>
        <v>6.0916169226019612E-3</v>
      </c>
      <c r="H31" s="131">
        <f t="shared" ref="H31" si="13">H28/H30-1</f>
        <v>-3.8627053993840477E-3</v>
      </c>
      <c r="I31" s="131">
        <f t="shared" ref="I31" si="14">I28/I30-1</f>
        <v>1.8728734767319288E-3</v>
      </c>
      <c r="J31" s="131">
        <f t="shared" ref="J31" si="15">J28/J30-1</f>
        <v>0.38572837108633395</v>
      </c>
      <c r="K31" s="131">
        <f t="shared" ref="K31" si="16">K28/K30-1</f>
        <v>-1.5225336185159088E-2</v>
      </c>
      <c r="L31" s="131">
        <f t="shared" ref="L31" si="17">L28/L30-1</f>
        <v>-3.0715341389664363E-3</v>
      </c>
      <c r="M31" s="131">
        <f t="shared" ref="M31" si="18">M28/M30-1</f>
        <v>5.6834881547471294E-2</v>
      </c>
      <c r="N31" s="131">
        <f t="shared" ref="N31" si="19">N28/N30-1</f>
        <v>5.6166151054616753E-2</v>
      </c>
      <c r="O31" s="131">
        <f t="shared" ref="O31" si="20">O28/O30-1</f>
        <v>5.2457894723521026E-3</v>
      </c>
      <c r="P31" s="131">
        <f t="shared" ref="P31" si="21">P28/P30-1</f>
        <v>1.5709941459155941E-2</v>
      </c>
      <c r="Q31" s="131">
        <f t="shared" ref="Q31" si="22">Q28/Q30-1</f>
        <v>-8.6007693659736484E-2</v>
      </c>
      <c r="R31" s="131">
        <f t="shared" ref="R31" si="23">R28/R30-1</f>
        <v>2.7313808328246481E-3</v>
      </c>
      <c r="S31" s="131">
        <f t="shared" ref="S31" si="24">S28/S30-1</f>
        <v>2.7928946949756339E-2</v>
      </c>
      <c r="T31" s="131">
        <f t="shared" ref="T31" si="25">T28/T30-1</f>
        <v>-6.5510323123798564E-3</v>
      </c>
      <c r="U31" s="131">
        <f t="shared" ref="U31" si="26">U28/U30-1</f>
        <v>6.3777528523199623E-2</v>
      </c>
      <c r="V31" s="131">
        <f t="shared" ref="V31" si="27">V28/V30-1</f>
        <v>2.0642744225629839E-2</v>
      </c>
      <c r="W31" s="131">
        <f t="shared" ref="W31" si="28">W28/W30-1</f>
        <v>-3.8167295163123005E-2</v>
      </c>
      <c r="X31" s="131">
        <f t="shared" ref="X31" si="29">X28/X30-1</f>
        <v>0.1970681645888408</v>
      </c>
      <c r="Y31" s="131" t="e">
        <f t="shared" ref="Y31" si="30">Y28/Y30-1</f>
        <v>#VALUE!</v>
      </c>
      <c r="Z31" s="131">
        <f t="shared" ref="Z31" si="31">Z28/Z30-1</f>
        <v>0.83280168840237567</v>
      </c>
      <c r="AA31" s="131">
        <f t="shared" ref="AA31" si="32">AA28/AA30-1</f>
        <v>-5.4680748553808112E-3</v>
      </c>
      <c r="AB31" s="131">
        <f t="shared" ref="AB31" si="33">AB28/AB30-1</f>
        <v>1.0270853050440287E-2</v>
      </c>
      <c r="AC31" s="131">
        <f t="shared" ref="AC31" si="34">AC28/AC30-1</f>
        <v>1.6715044108779775E-2</v>
      </c>
      <c r="AD31" s="131">
        <f t="shared" ref="AD31" si="35">AD28/AD30-1</f>
        <v>5.7682866814801059E-4</v>
      </c>
      <c r="AE31" s="131">
        <f t="shared" ref="AE31" si="36">AE28/AE30-1</f>
        <v>-0.57332099598819652</v>
      </c>
      <c r="AF31" s="131" t="e">
        <f t="shared" ref="AF31" si="37">AF28/AF30-1</f>
        <v>#VALUE!</v>
      </c>
      <c r="AG31" s="131">
        <f t="shared" ref="AG31" si="38">AG28/AG30-1</f>
        <v>-3.2835670573479359E-2</v>
      </c>
      <c r="AH31" s="131">
        <f t="shared" ref="AH31" si="39">AH28/AH30-1</f>
        <v>-0.23667230818589435</v>
      </c>
      <c r="AI31" s="131">
        <f t="shared" ref="AI31" si="40">AI28/AI30-1</f>
        <v>-0.57282965828197785</v>
      </c>
      <c r="AJ31" s="131">
        <f t="shared" ref="AJ31" si="41">AJ28/AJ30-1</f>
        <v>2.499903618116206E-2</v>
      </c>
      <c r="AK31" s="131">
        <f t="shared" ref="AK31" si="42">AK28/AK30-1</f>
        <v>4.4675222331156004</v>
      </c>
      <c r="AL31" s="131">
        <f t="shared" ref="AL31" si="43">AL28/AL30-1</f>
        <v>-3.452772940940696E-2</v>
      </c>
      <c r="AM31" s="131">
        <f t="shared" ref="AM31" si="44">AM28/AM30-1</f>
        <v>-5.7246669609208434E-2</v>
      </c>
      <c r="AN31" s="131">
        <f t="shared" ref="AN31" si="45">AN28/AN30-1</f>
        <v>-4.898348149918974E-2</v>
      </c>
      <c r="AO31" s="131">
        <f t="shared" ref="AO31" si="46">AO28/AO30-1</f>
        <v>-6.1472844895136047E-2</v>
      </c>
      <c r="AP31" s="131">
        <f t="shared" ref="AP31" si="47">AP28/AP30-1</f>
        <v>5.64593472349042E-2</v>
      </c>
      <c r="AQ31" s="131">
        <f t="shared" ref="AQ31" si="48">AQ28/AQ30-1</f>
        <v>2.6694525482757303E-2</v>
      </c>
      <c r="AR31" s="131">
        <f t="shared" ref="AR31" si="49">AR28/AR30-1</f>
        <v>9.8078112885806812E-2</v>
      </c>
      <c r="AS31" s="131">
        <f t="shared" ref="AS31" si="50">AS28/AS30-1</f>
        <v>-2.8207154821404234E-2</v>
      </c>
      <c r="AT31" s="131">
        <f t="shared" ref="AT31" si="51">AT28/AT30-1</f>
        <v>2.6087446804203829E-3</v>
      </c>
      <c r="AU31" s="131">
        <f t="shared" ref="AU31" si="52">AU28/AU30-1</f>
        <v>-7.7521894356215593E-2</v>
      </c>
      <c r="AV31" s="131">
        <f t="shared" ref="AV31" si="53">AV28/AV30-1</f>
        <v>-5.8292801465175237E-2</v>
      </c>
      <c r="AW31" s="131">
        <f t="shared" ref="AW31" si="54">AW28/AW30-1</f>
        <v>0.36638754408700991</v>
      </c>
      <c r="AX31" s="131">
        <f t="shared" ref="AX31" si="55">AX28/AX30-1</f>
        <v>5.2762255787357715E-2</v>
      </c>
      <c r="AY31" s="131">
        <f t="shared" ref="AY31" si="56">AY28/AY30-1</f>
        <v>9.1830138994712929E-3</v>
      </c>
      <c r="AZ31" s="131">
        <f t="shared" ref="AZ31" si="57">AZ28/AZ30-1</f>
        <v>-1.252456549255887E-2</v>
      </c>
      <c r="BA31" s="131">
        <f t="shared" ref="BA31" si="58">BA28/BA30-1</f>
        <v>2.3772432755733153E-3</v>
      </c>
      <c r="BB31" s="131">
        <f t="shared" ref="BB31" si="59">BB28/BB30-1</f>
        <v>-0.18472984482412602</v>
      </c>
      <c r="BC31" s="131" t="e">
        <f t="shared" ref="BC31" si="60">BC28/BC30-1</f>
        <v>#VALUE!</v>
      </c>
      <c r="BD31" s="131">
        <f t="shared" ref="BD31" si="61">BD28/BD30-1</f>
        <v>-3.2518495319482033E-2</v>
      </c>
      <c r="BE31" s="131" t="e">
        <f t="shared" ref="BE31" si="62">BE28/BE30-1</f>
        <v>#VALUE!</v>
      </c>
      <c r="BF31" s="131">
        <f t="shared" ref="BF31" si="63">BF28/BF30-1</f>
        <v>-0.25613407384768361</v>
      </c>
      <c r="BG31" s="131">
        <f t="shared" ref="BG31" si="64">BG28/BG30-1</f>
        <v>-0.26233233801883193</v>
      </c>
    </row>
    <row r="32" spans="1:59" x14ac:dyDescent="0.45">
      <c r="C32" s="117"/>
      <c r="D32" s="117"/>
      <c r="E32" s="117"/>
      <c r="F32" s="123"/>
      <c r="G32" s="123"/>
      <c r="H32" s="123"/>
      <c r="I32" s="123"/>
      <c r="J32" s="123"/>
      <c r="K32" s="117"/>
      <c r="L32" s="123"/>
      <c r="M32" s="117"/>
      <c r="N32" s="123"/>
      <c r="O32" s="123"/>
      <c r="P32" s="117"/>
      <c r="Q32" s="117"/>
      <c r="R32" s="123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</row>
    <row r="33" spans="1:59" s="112" customFormat="1" x14ac:dyDescent="0.4">
      <c r="A33" s="111" t="s">
        <v>191</v>
      </c>
      <c r="B33" s="111" t="s">
        <v>208</v>
      </c>
      <c r="C33" s="113">
        <v>8.5365883935971461</v>
      </c>
      <c r="D33" s="113">
        <v>0.81351647278673844</v>
      </c>
      <c r="E33" s="113">
        <v>5.5674425960506939</v>
      </c>
      <c r="F33" s="115">
        <v>16920.197137837622</v>
      </c>
      <c r="G33" s="115">
        <v>43549.578460178767</v>
      </c>
      <c r="H33" s="115">
        <v>71008.544677381549</v>
      </c>
      <c r="I33" s="115">
        <v>233649.78488878399</v>
      </c>
      <c r="J33" s="115">
        <v>865.3797393167647</v>
      </c>
      <c r="K33" s="115">
        <v>4235.665757035662</v>
      </c>
      <c r="L33" s="115">
        <v>82745.912969545898</v>
      </c>
      <c r="M33" s="114">
        <v>33.925817755792792</v>
      </c>
      <c r="N33" s="115">
        <v>16431.351447693651</v>
      </c>
      <c r="O33" s="115">
        <v>322.64513410426105</v>
      </c>
      <c r="P33" s="115">
        <v>291.45012345471434</v>
      </c>
      <c r="Q33" s="115">
        <v>1318.1378633428319</v>
      </c>
      <c r="R33" s="115">
        <v>87930.92601143237</v>
      </c>
      <c r="S33" s="114">
        <v>44.998674963593579</v>
      </c>
      <c r="T33" s="115">
        <v>123.80069830479115</v>
      </c>
      <c r="U33" s="115">
        <v>128.26285332230063</v>
      </c>
      <c r="V33" s="115">
        <v>115.80359308236193</v>
      </c>
      <c r="W33" s="114">
        <v>20.249291792963032</v>
      </c>
      <c r="X33" s="113">
        <v>1.816185889558569</v>
      </c>
      <c r="Y33" s="113">
        <v>0.73655699449553147</v>
      </c>
      <c r="Z33" s="113">
        <v>9.3099540512352625</v>
      </c>
      <c r="AA33" s="115">
        <v>400.59319837804532</v>
      </c>
      <c r="AB33" s="114">
        <v>24.760488843684644</v>
      </c>
      <c r="AC33" s="115">
        <v>171.11861291315697</v>
      </c>
      <c r="AD33" s="114">
        <v>17.352146722981963</v>
      </c>
      <c r="AE33" s="113">
        <v>3.8105542892874595</v>
      </c>
      <c r="AF33" s="113">
        <v>0.60282726221908212</v>
      </c>
      <c r="AG33" s="113">
        <v>4.6414867877060666E-2</v>
      </c>
      <c r="AH33" s="113">
        <v>7.083674937546601E-2</v>
      </c>
      <c r="AI33" s="113">
        <v>1.6709835227021479</v>
      </c>
      <c r="AJ33" s="113">
        <v>7.8513852930210445E-2</v>
      </c>
      <c r="AK33" s="113">
        <v>5.0354745019305681E-2</v>
      </c>
      <c r="AL33" s="115">
        <v>130.73519717172493</v>
      </c>
      <c r="AM33" s="114">
        <v>15.325639119666933</v>
      </c>
      <c r="AN33" s="114">
        <v>37.781363783339188</v>
      </c>
      <c r="AO33" s="113">
        <v>5.3074117052791019</v>
      </c>
      <c r="AP33" s="114">
        <v>24.74337051472585</v>
      </c>
      <c r="AQ33" s="113">
        <v>6.2249856040831393</v>
      </c>
      <c r="AR33" s="113">
        <v>2.0797318709243715</v>
      </c>
      <c r="AS33" s="113">
        <v>5.9279612030931075</v>
      </c>
      <c r="AT33" s="113">
        <v>0.91713607999080438</v>
      </c>
      <c r="AU33" s="113">
        <v>5.4895564077225369</v>
      </c>
      <c r="AV33" s="113">
        <v>1.0121509321575695</v>
      </c>
      <c r="AW33" s="113">
        <v>2.9602253177090541</v>
      </c>
      <c r="AX33" s="113">
        <v>0.30073526654415206</v>
      </c>
      <c r="AY33" s="113">
        <v>2.0884796171760143</v>
      </c>
      <c r="AZ33" s="113">
        <v>0.27201765245398196</v>
      </c>
      <c r="BA33" s="113">
        <v>4.3832804503285967</v>
      </c>
      <c r="BB33" s="113">
        <v>1.0240542588116057</v>
      </c>
      <c r="BC33" s="113">
        <v>0.2759864600118408</v>
      </c>
      <c r="BD33" s="113">
        <v>1.8375132130677019</v>
      </c>
      <c r="BE33" s="113" t="s">
        <v>56</v>
      </c>
      <c r="BF33" s="113">
        <v>1.0930995842191493</v>
      </c>
      <c r="BG33" s="113">
        <v>0.4088381057151847</v>
      </c>
    </row>
    <row r="34" spans="1:59" s="112" customFormat="1" x14ac:dyDescent="0.4">
      <c r="A34" s="111"/>
      <c r="B34" s="111" t="s">
        <v>206</v>
      </c>
      <c r="C34" s="113">
        <v>5.0766471278201388</v>
      </c>
      <c r="D34" s="113">
        <v>1.0825568168765847</v>
      </c>
      <c r="E34" s="113" t="s">
        <v>56</v>
      </c>
      <c r="F34" s="115">
        <v>16981.471537319987</v>
      </c>
      <c r="G34" s="115">
        <v>43457.753220714032</v>
      </c>
      <c r="H34" s="115">
        <v>71999.295510567026</v>
      </c>
      <c r="I34" s="115">
        <v>232260.28818912036</v>
      </c>
      <c r="J34" s="115">
        <v>1662.7607733884388</v>
      </c>
      <c r="K34" s="115">
        <v>4313.2842447329358</v>
      </c>
      <c r="L34" s="115">
        <v>82441.792686135595</v>
      </c>
      <c r="M34" s="114">
        <v>32.934105755397582</v>
      </c>
      <c r="N34" s="115">
        <v>16794.395495050045</v>
      </c>
      <c r="O34" s="115">
        <v>326.81555764470448</v>
      </c>
      <c r="P34" s="115">
        <v>303.52410032932403</v>
      </c>
      <c r="Q34" s="115">
        <v>1353.1064542732897</v>
      </c>
      <c r="R34" s="115">
        <v>87212.910985856928</v>
      </c>
      <c r="S34" s="114">
        <v>44.607946965655657</v>
      </c>
      <c r="T34" s="115">
        <v>119.52614523147329</v>
      </c>
      <c r="U34" s="115">
        <v>130.77173883916819</v>
      </c>
      <c r="V34" s="115">
        <v>108.28826731307316</v>
      </c>
      <c r="W34" s="114">
        <v>19.068050722745365</v>
      </c>
      <c r="X34" s="113">
        <v>1.5313384436373003</v>
      </c>
      <c r="Y34" s="113">
        <v>0.51175812988001546</v>
      </c>
      <c r="Z34" s="113">
        <v>8.9615231955435775</v>
      </c>
      <c r="AA34" s="115">
        <v>397.89068288892435</v>
      </c>
      <c r="AB34" s="114">
        <v>24.212656485775202</v>
      </c>
      <c r="AC34" s="115">
        <v>166.7192902130638</v>
      </c>
      <c r="AD34" s="114">
        <v>16.824736759442743</v>
      </c>
      <c r="AE34" s="113">
        <v>3.9743117621102741</v>
      </c>
      <c r="AF34" s="113">
        <v>0.52391125796330118</v>
      </c>
      <c r="AG34" s="113" t="s">
        <v>56</v>
      </c>
      <c r="AH34" s="113">
        <v>9.4271070699479709E-2</v>
      </c>
      <c r="AI34" s="113">
        <v>1.3717283549308747</v>
      </c>
      <c r="AJ34" s="113">
        <v>2.3803910706468381E-2</v>
      </c>
      <c r="AK34" s="113">
        <v>0.15438579519505186</v>
      </c>
      <c r="AL34" s="115">
        <v>133.1168450946281</v>
      </c>
      <c r="AM34" s="114">
        <v>15.208232870514564</v>
      </c>
      <c r="AN34" s="114">
        <v>38.162630477139629</v>
      </c>
      <c r="AO34" s="113">
        <v>5.1936164754834593</v>
      </c>
      <c r="AP34" s="114">
        <v>24.053666922019211</v>
      </c>
      <c r="AQ34" s="113">
        <v>6.1843775697766707</v>
      </c>
      <c r="AR34" s="113">
        <v>2.1680207543107088</v>
      </c>
      <c r="AS34" s="113">
        <v>5.3605222866361064</v>
      </c>
      <c r="AT34" s="113">
        <v>0.90186238316151512</v>
      </c>
      <c r="AU34" s="113">
        <v>5.0830512773768373</v>
      </c>
      <c r="AV34" s="113">
        <v>0.91741703806116737</v>
      </c>
      <c r="AW34" s="113">
        <v>3.2769757375995052</v>
      </c>
      <c r="AX34" s="113">
        <v>0.33932483192494783</v>
      </c>
      <c r="AY34" s="113">
        <v>2.166637909649018</v>
      </c>
      <c r="AZ34" s="113">
        <v>0.27079763247268029</v>
      </c>
      <c r="BA34" s="113">
        <v>4.1695413209660064</v>
      </c>
      <c r="BB34" s="113">
        <v>0.95778769662603103</v>
      </c>
      <c r="BC34" s="113">
        <v>0.19504285892661197</v>
      </c>
      <c r="BD34" s="113">
        <v>1.8172261822835549</v>
      </c>
      <c r="BE34" s="113">
        <v>4.4879513549036812E-2</v>
      </c>
      <c r="BF34" s="113">
        <v>0.81829580281929304</v>
      </c>
      <c r="BG34" s="113">
        <v>0.46301220680095806</v>
      </c>
    </row>
    <row r="35" spans="1:59" s="112" customFormat="1" x14ac:dyDescent="0.4">
      <c r="A35" s="111"/>
      <c r="B35" s="111" t="s">
        <v>207</v>
      </c>
      <c r="C35" s="113">
        <v>6.1888436746684459</v>
      </c>
      <c r="D35" s="113">
        <v>0.28979427657858092</v>
      </c>
      <c r="E35" s="113">
        <v>3.3689661743543553</v>
      </c>
      <c r="F35" s="115">
        <v>17065.526164985826</v>
      </c>
      <c r="G35" s="115">
        <v>42960.510058810811</v>
      </c>
      <c r="H35" s="115">
        <v>72923.910775108103</v>
      </c>
      <c r="I35" s="115">
        <v>232158.48885866554</v>
      </c>
      <c r="J35" s="115">
        <v>1576.733346547245</v>
      </c>
      <c r="K35" s="115">
        <v>4250.9386253970888</v>
      </c>
      <c r="L35" s="115">
        <v>82304.605047927893</v>
      </c>
      <c r="M35" s="114">
        <v>33.069215846417208</v>
      </c>
      <c r="N35" s="115">
        <v>16173.43197187879</v>
      </c>
      <c r="O35" s="115">
        <v>322.16801598967618</v>
      </c>
      <c r="P35" s="115">
        <v>290.48091309577865</v>
      </c>
      <c r="Q35" s="115">
        <v>1318.0524808593254</v>
      </c>
      <c r="R35" s="115">
        <v>87785.454155821586</v>
      </c>
      <c r="S35" s="114">
        <v>44.094304567008535</v>
      </c>
      <c r="T35" s="115">
        <v>122.37521886530654</v>
      </c>
      <c r="U35" s="115">
        <v>128.1928351292041</v>
      </c>
      <c r="V35" s="115">
        <v>107.26277860005996</v>
      </c>
      <c r="W35" s="114">
        <v>19.375869214079106</v>
      </c>
      <c r="X35" s="113">
        <v>1.5962123377360702</v>
      </c>
      <c r="Y35" s="113" t="s">
        <v>56</v>
      </c>
      <c r="Z35" s="113">
        <v>9.0086376067315221</v>
      </c>
      <c r="AA35" s="115">
        <v>389.7038171124438</v>
      </c>
      <c r="AB35" s="114">
        <v>23.4488450505578</v>
      </c>
      <c r="AC35" s="115">
        <v>166.81421188277983</v>
      </c>
      <c r="AD35" s="114">
        <v>17.50886923531618</v>
      </c>
      <c r="AE35" s="113">
        <v>4.0581176189360804</v>
      </c>
      <c r="AF35" s="113">
        <v>0.46644789205430687</v>
      </c>
      <c r="AG35" s="113" t="s">
        <v>56</v>
      </c>
      <c r="AH35" s="113">
        <v>8.132775248459502E-2</v>
      </c>
      <c r="AI35" s="113">
        <v>1.7297046783667218</v>
      </c>
      <c r="AJ35" s="113">
        <v>5.1383340801686522E-2</v>
      </c>
      <c r="AK35" s="113" t="s">
        <v>56</v>
      </c>
      <c r="AL35" s="115">
        <v>131.21903346566862</v>
      </c>
      <c r="AM35" s="114">
        <v>15.249422620166442</v>
      </c>
      <c r="AN35" s="114">
        <v>37.554906652626485</v>
      </c>
      <c r="AO35" s="113">
        <v>5.1490336499299412</v>
      </c>
      <c r="AP35" s="114">
        <v>24.836861244022383</v>
      </c>
      <c r="AQ35" s="113">
        <v>5.8349666439196941</v>
      </c>
      <c r="AR35" s="113">
        <v>2.1576431688567754</v>
      </c>
      <c r="AS35" s="113">
        <v>5.4763441020139121</v>
      </c>
      <c r="AT35" s="113">
        <v>0.8864088460058076</v>
      </c>
      <c r="AU35" s="113">
        <v>4.9842829348103059</v>
      </c>
      <c r="AV35" s="113">
        <v>0.90297054128214882</v>
      </c>
      <c r="AW35" s="113">
        <v>3.5239298129106742</v>
      </c>
      <c r="AX35" s="113">
        <v>0.3275632744645447</v>
      </c>
      <c r="AY35" s="113">
        <v>1.9649475359296011</v>
      </c>
      <c r="AZ35" s="113">
        <v>0.28704946137240905</v>
      </c>
      <c r="BA35" s="113">
        <v>4.2629605558999568</v>
      </c>
      <c r="BB35" s="113">
        <v>1.015637175628596</v>
      </c>
      <c r="BC35" s="113">
        <v>0.22337255953417343</v>
      </c>
      <c r="BD35" s="113">
        <v>1.6195386153159057</v>
      </c>
      <c r="BE35" s="113" t="s">
        <v>56</v>
      </c>
      <c r="BF35" s="113">
        <v>0.74216985468404884</v>
      </c>
      <c r="BG35" s="113">
        <v>0.42166347931830295</v>
      </c>
    </row>
    <row r="36" spans="1:59" s="112" customFormat="1" x14ac:dyDescent="0.4">
      <c r="A36" s="111"/>
      <c r="B36" s="127" t="s">
        <v>195</v>
      </c>
      <c r="C36" s="128">
        <f t="shared" ref="C36:AH36" si="65">AVERAGE(C33:C35)</f>
        <v>6.6006930653619094</v>
      </c>
      <c r="D36" s="128">
        <f t="shared" si="65"/>
        <v>0.72862252208063472</v>
      </c>
      <c r="E36" s="128">
        <f t="shared" si="65"/>
        <v>4.4682043852025242</v>
      </c>
      <c r="F36" s="129">
        <f t="shared" si="65"/>
        <v>16989.064946714479</v>
      </c>
      <c r="G36" s="129">
        <f t="shared" si="65"/>
        <v>43322.613913234534</v>
      </c>
      <c r="H36" s="129">
        <f t="shared" si="65"/>
        <v>71977.250321018902</v>
      </c>
      <c r="I36" s="129">
        <f t="shared" si="65"/>
        <v>232689.5206455233</v>
      </c>
      <c r="J36" s="129">
        <f t="shared" si="65"/>
        <v>1368.291286417483</v>
      </c>
      <c r="K36" s="129">
        <f t="shared" si="65"/>
        <v>4266.6295423885613</v>
      </c>
      <c r="L36" s="129">
        <f t="shared" si="65"/>
        <v>82497.436901203124</v>
      </c>
      <c r="M36" s="130">
        <f t="shared" si="65"/>
        <v>33.309713119202527</v>
      </c>
      <c r="N36" s="129">
        <f t="shared" si="65"/>
        <v>16466.392971540827</v>
      </c>
      <c r="O36" s="129">
        <f t="shared" si="65"/>
        <v>323.87623591288053</v>
      </c>
      <c r="P36" s="129">
        <f t="shared" si="65"/>
        <v>295.15171229327234</v>
      </c>
      <c r="Q36" s="129">
        <f t="shared" si="65"/>
        <v>1329.7655994918157</v>
      </c>
      <c r="R36" s="129">
        <f t="shared" si="65"/>
        <v>87643.097051036966</v>
      </c>
      <c r="S36" s="130">
        <f t="shared" si="65"/>
        <v>44.566975498752583</v>
      </c>
      <c r="T36" s="129">
        <f t="shared" si="65"/>
        <v>121.90068746719032</v>
      </c>
      <c r="U36" s="129">
        <f t="shared" si="65"/>
        <v>129.07580909689099</v>
      </c>
      <c r="V36" s="129">
        <f t="shared" si="65"/>
        <v>110.45154633183169</v>
      </c>
      <c r="W36" s="130">
        <f t="shared" si="65"/>
        <v>19.564403909929169</v>
      </c>
      <c r="X36" s="128">
        <f t="shared" si="65"/>
        <v>1.6479122236439796</v>
      </c>
      <c r="Y36" s="128">
        <f t="shared" si="65"/>
        <v>0.62415756218777352</v>
      </c>
      <c r="Z36" s="128">
        <f t="shared" si="65"/>
        <v>9.0933716178367874</v>
      </c>
      <c r="AA36" s="129">
        <f t="shared" si="65"/>
        <v>396.06256612647115</v>
      </c>
      <c r="AB36" s="130">
        <f t="shared" si="65"/>
        <v>24.140663460005882</v>
      </c>
      <c r="AC36" s="129">
        <f t="shared" si="65"/>
        <v>168.21737166966687</v>
      </c>
      <c r="AD36" s="130">
        <f t="shared" si="65"/>
        <v>17.22858423924696</v>
      </c>
      <c r="AE36" s="128">
        <f t="shared" si="65"/>
        <v>3.9476612234446047</v>
      </c>
      <c r="AF36" s="128">
        <f t="shared" si="65"/>
        <v>0.53106213741223007</v>
      </c>
      <c r="AG36" s="128">
        <f t="shared" si="65"/>
        <v>4.6414867877060666E-2</v>
      </c>
      <c r="AH36" s="128">
        <f t="shared" si="65"/>
        <v>8.2145190853180242E-2</v>
      </c>
      <c r="AI36" s="128">
        <f t="shared" ref="AI36:BG36" si="66">AVERAGE(AI33:AI35)</f>
        <v>1.5908055186665815</v>
      </c>
      <c r="AJ36" s="128">
        <f t="shared" si="66"/>
        <v>5.1233701479455114E-2</v>
      </c>
      <c r="AK36" s="128">
        <f t="shared" si="66"/>
        <v>0.10237027010717877</v>
      </c>
      <c r="AL36" s="129">
        <f t="shared" si="66"/>
        <v>131.69035857734056</v>
      </c>
      <c r="AM36" s="130">
        <f t="shared" si="66"/>
        <v>15.261098203449313</v>
      </c>
      <c r="AN36" s="130">
        <f t="shared" si="66"/>
        <v>37.832966971035098</v>
      </c>
      <c r="AO36" s="128">
        <f t="shared" si="66"/>
        <v>5.2166872768974999</v>
      </c>
      <c r="AP36" s="130">
        <f t="shared" si="66"/>
        <v>24.544632893589149</v>
      </c>
      <c r="AQ36" s="128">
        <f t="shared" si="66"/>
        <v>6.0814432725931669</v>
      </c>
      <c r="AR36" s="128">
        <f t="shared" si="66"/>
        <v>2.1351319313639521</v>
      </c>
      <c r="AS36" s="128">
        <f t="shared" si="66"/>
        <v>5.588275863914375</v>
      </c>
      <c r="AT36" s="128">
        <f t="shared" si="66"/>
        <v>0.90180243638604241</v>
      </c>
      <c r="AU36" s="128">
        <f t="shared" si="66"/>
        <v>5.18563020663656</v>
      </c>
      <c r="AV36" s="128">
        <f t="shared" si="66"/>
        <v>0.94417950383362859</v>
      </c>
      <c r="AW36" s="128">
        <f t="shared" si="66"/>
        <v>3.2537102894064112</v>
      </c>
      <c r="AX36" s="128">
        <f t="shared" si="66"/>
        <v>0.32254112431121484</v>
      </c>
      <c r="AY36" s="128">
        <f t="shared" si="66"/>
        <v>2.073355020918211</v>
      </c>
      <c r="AZ36" s="128">
        <f t="shared" si="66"/>
        <v>0.27662158209969046</v>
      </c>
      <c r="BA36" s="128">
        <f t="shared" si="66"/>
        <v>4.2719274423981863</v>
      </c>
      <c r="BB36" s="128">
        <f t="shared" si="66"/>
        <v>0.99915971035541096</v>
      </c>
      <c r="BC36" s="128">
        <f t="shared" si="66"/>
        <v>0.23146729282420875</v>
      </c>
      <c r="BD36" s="128">
        <f t="shared" si="66"/>
        <v>1.7580926702223874</v>
      </c>
      <c r="BE36" s="128">
        <f t="shared" si="66"/>
        <v>4.4879513549036812E-2</v>
      </c>
      <c r="BF36" s="128">
        <f t="shared" si="66"/>
        <v>0.88452174724083044</v>
      </c>
      <c r="BG36" s="128">
        <f t="shared" si="66"/>
        <v>0.43117126394481525</v>
      </c>
    </row>
    <row r="37" spans="1:59" s="112" customFormat="1" x14ac:dyDescent="0.4">
      <c r="A37" s="111"/>
      <c r="B37" s="127" t="s">
        <v>196</v>
      </c>
      <c r="C37" s="128">
        <f t="shared" ref="C37:AH37" si="67">_xlfn.STDEV.P(C33:C35)</f>
        <v>1.4422235913379486</v>
      </c>
      <c r="D37" s="128">
        <f t="shared" si="67"/>
        <v>0.32916393937246924</v>
      </c>
      <c r="E37" s="128">
        <f t="shared" si="67"/>
        <v>1.0992382108481715</v>
      </c>
      <c r="F37" s="130">
        <f t="shared" si="67"/>
        <v>59.57279263016575</v>
      </c>
      <c r="G37" s="129">
        <f t="shared" si="67"/>
        <v>258.77579702911191</v>
      </c>
      <c r="H37" s="129">
        <f t="shared" si="67"/>
        <v>782.10029828520976</v>
      </c>
      <c r="I37" s="129">
        <f t="shared" si="67"/>
        <v>680.28001028205983</v>
      </c>
      <c r="J37" s="129">
        <f t="shared" si="67"/>
        <v>357.34222410984637</v>
      </c>
      <c r="K37" s="130">
        <f t="shared" si="67"/>
        <v>33.573909166970154</v>
      </c>
      <c r="L37" s="129">
        <f t="shared" si="67"/>
        <v>184.4096516338235</v>
      </c>
      <c r="M37" s="128">
        <f t="shared" si="67"/>
        <v>0.43912972767725467</v>
      </c>
      <c r="N37" s="129">
        <f t="shared" si="67"/>
        <v>254.71533859384223</v>
      </c>
      <c r="O37" s="128">
        <f t="shared" si="67"/>
        <v>2.0875215936919882</v>
      </c>
      <c r="P37" s="128">
        <f t="shared" si="67"/>
        <v>5.9333803321902518</v>
      </c>
      <c r="Q37" s="130">
        <f t="shared" si="67"/>
        <v>16.504513503675632</v>
      </c>
      <c r="R37" s="129">
        <f t="shared" si="67"/>
        <v>309.93069461845926</v>
      </c>
      <c r="S37" s="128">
        <f t="shared" si="67"/>
        <v>0.37034258858520824</v>
      </c>
      <c r="T37" s="128">
        <f t="shared" si="67"/>
        <v>1.7770454936966555</v>
      </c>
      <c r="U37" s="128">
        <f t="shared" si="67"/>
        <v>1.1995440536294013</v>
      </c>
      <c r="V37" s="128">
        <f t="shared" si="67"/>
        <v>3.8075547787720998</v>
      </c>
      <c r="W37" s="128">
        <f t="shared" si="67"/>
        <v>0.50032763608572928</v>
      </c>
      <c r="X37" s="128">
        <f t="shared" si="67"/>
        <v>0.12189934512849983</v>
      </c>
      <c r="Y37" s="128">
        <f t="shared" si="67"/>
        <v>0.11239943230775776</v>
      </c>
      <c r="Z37" s="128">
        <f t="shared" si="67"/>
        <v>0.1543500454119367</v>
      </c>
      <c r="AA37" s="128">
        <f t="shared" si="67"/>
        <v>4.6296986410046221</v>
      </c>
      <c r="AB37" s="128">
        <f t="shared" si="67"/>
        <v>0.5378906994496252</v>
      </c>
      <c r="AC37" s="128">
        <f t="shared" si="67"/>
        <v>2.0518533241180452</v>
      </c>
      <c r="AD37" s="128">
        <f t="shared" si="67"/>
        <v>0.29264321471290078</v>
      </c>
      <c r="AE37" s="128">
        <f t="shared" si="67"/>
        <v>0.10280917259679276</v>
      </c>
      <c r="AF37" s="128">
        <f t="shared" si="67"/>
        <v>5.5905780615275034E-2</v>
      </c>
      <c r="AG37" s="128">
        <f t="shared" si="67"/>
        <v>0</v>
      </c>
      <c r="AH37" s="128">
        <f t="shared" si="67"/>
        <v>9.5844668811610034E-3</v>
      </c>
      <c r="AI37" s="128">
        <f t="shared" ref="AI37:BG37" si="68">_xlfn.STDEV.P(AI33:AI35)</f>
        <v>0.15675489632651995</v>
      </c>
      <c r="AJ37" s="128">
        <f t="shared" si="68"/>
        <v>2.233549101730796E-2</v>
      </c>
      <c r="AK37" s="128">
        <f t="shared" si="68"/>
        <v>5.2015525087873098E-2</v>
      </c>
      <c r="AL37" s="128">
        <f t="shared" si="68"/>
        <v>1.0278366367721632</v>
      </c>
      <c r="AM37" s="128">
        <f t="shared" si="68"/>
        <v>4.8636723222639601E-2</v>
      </c>
      <c r="AN37" s="128">
        <f t="shared" si="68"/>
        <v>0.2507711153695143</v>
      </c>
      <c r="AO37" s="128">
        <f t="shared" si="68"/>
        <v>6.6683823687908289E-2</v>
      </c>
      <c r="AP37" s="128">
        <f t="shared" si="68"/>
        <v>0.34925713359052879</v>
      </c>
      <c r="AQ37" s="128">
        <f t="shared" si="68"/>
        <v>0.1750719841936263</v>
      </c>
      <c r="AR37" s="128">
        <f t="shared" si="68"/>
        <v>3.9402187693031249E-2</v>
      </c>
      <c r="AS37" s="128">
        <f t="shared" si="68"/>
        <v>0.24480369069805075</v>
      </c>
      <c r="AT37" s="128">
        <f t="shared" si="68"/>
        <v>1.2544412363122802E-2</v>
      </c>
      <c r="AU37" s="128">
        <f t="shared" si="68"/>
        <v>0.21865825413683057</v>
      </c>
      <c r="AV37" s="128">
        <f t="shared" si="68"/>
        <v>4.8423559132540886E-2</v>
      </c>
      <c r="AW37" s="128">
        <f t="shared" si="68"/>
        <v>0.23071866025869039</v>
      </c>
      <c r="AX37" s="128">
        <f t="shared" si="68"/>
        <v>1.6149409342999126E-2</v>
      </c>
      <c r="AY37" s="128">
        <f t="shared" si="68"/>
        <v>8.3031386723096776E-2</v>
      </c>
      <c r="AZ37" s="128">
        <f t="shared" si="68"/>
        <v>7.390426770874591E-3</v>
      </c>
      <c r="BA37" s="128">
        <f t="shared" si="68"/>
        <v>8.7488695061223518E-2</v>
      </c>
      <c r="BB37" s="128">
        <f t="shared" si="68"/>
        <v>2.9455553662486412E-2</v>
      </c>
      <c r="BC37" s="128">
        <f t="shared" si="68"/>
        <v>3.3537145271462225E-2</v>
      </c>
      <c r="BD37" s="128">
        <f t="shared" si="68"/>
        <v>9.832195584839469E-2</v>
      </c>
      <c r="BE37" s="128">
        <f t="shared" si="68"/>
        <v>0</v>
      </c>
      <c r="BF37" s="128">
        <f t="shared" si="68"/>
        <v>0.15072563496585031</v>
      </c>
      <c r="BG37" s="128">
        <f t="shared" si="68"/>
        <v>2.3115749082836794E-2</v>
      </c>
    </row>
    <row r="38" spans="1:59" s="121" customFormat="1" x14ac:dyDescent="0.4">
      <c r="A38" s="111"/>
      <c r="B38" s="127" t="s">
        <v>189</v>
      </c>
      <c r="C38" s="128">
        <v>4.4000000000000004</v>
      </c>
      <c r="D38" s="128">
        <v>1.3</v>
      </c>
      <c r="E38" s="128">
        <v>5.51</v>
      </c>
      <c r="F38" s="129">
        <v>17805.599999999999</v>
      </c>
      <c r="G38" s="129">
        <v>43001.03</v>
      </c>
      <c r="H38" s="129">
        <v>71971.199999999997</v>
      </c>
      <c r="I38" s="129">
        <v>230477.5</v>
      </c>
      <c r="J38" s="129">
        <v>1265.56</v>
      </c>
      <c r="K38" s="129">
        <v>4270</v>
      </c>
      <c r="L38" s="129">
        <v>81475.8</v>
      </c>
      <c r="M38" s="130">
        <v>33</v>
      </c>
      <c r="N38" s="129">
        <v>16300</v>
      </c>
      <c r="O38" s="129">
        <v>308</v>
      </c>
      <c r="P38" s="130">
        <v>293</v>
      </c>
      <c r="Q38" s="129">
        <v>1316.65</v>
      </c>
      <c r="R38" s="129">
        <v>87834.9</v>
      </c>
      <c r="S38" s="130">
        <v>44</v>
      </c>
      <c r="T38" s="129">
        <v>116</v>
      </c>
      <c r="U38" s="129">
        <v>127</v>
      </c>
      <c r="V38" s="129">
        <v>102</v>
      </c>
      <c r="W38" s="130">
        <v>22</v>
      </c>
      <c r="X38" s="128">
        <v>1.6</v>
      </c>
      <c r="Y38" s="128" t="e">
        <v>#VALUE!</v>
      </c>
      <c r="Z38" s="128">
        <v>9.1999999999999993</v>
      </c>
      <c r="AA38" s="129">
        <v>396</v>
      </c>
      <c r="AB38" s="130">
        <v>26</v>
      </c>
      <c r="AC38" s="129">
        <v>170</v>
      </c>
      <c r="AD38" s="130">
        <v>18.3</v>
      </c>
      <c r="AE38" s="128">
        <v>3.8</v>
      </c>
      <c r="AF38" s="128" t="e">
        <v>#VALUE!</v>
      </c>
      <c r="AG38" s="128">
        <v>0.1</v>
      </c>
      <c r="AH38" s="128">
        <v>0.1</v>
      </c>
      <c r="AI38" s="128">
        <v>2.6</v>
      </c>
      <c r="AJ38" s="128">
        <v>0.3</v>
      </c>
      <c r="AK38" s="128">
        <v>0.1</v>
      </c>
      <c r="AL38" s="129">
        <v>131</v>
      </c>
      <c r="AM38" s="130">
        <v>15.2</v>
      </c>
      <c r="AN38" s="130">
        <v>37.6</v>
      </c>
      <c r="AO38" s="128">
        <v>5.35</v>
      </c>
      <c r="AP38" s="130">
        <v>24.5</v>
      </c>
      <c r="AQ38" s="128">
        <v>6.1</v>
      </c>
      <c r="AR38" s="128">
        <v>2.0699999999999998</v>
      </c>
      <c r="AS38" s="128">
        <v>6.16</v>
      </c>
      <c r="AT38" s="128">
        <v>0.92</v>
      </c>
      <c r="AU38" s="128">
        <v>5.28</v>
      </c>
      <c r="AV38" s="128">
        <v>0.98</v>
      </c>
      <c r="AW38" s="128">
        <v>2.56</v>
      </c>
      <c r="AX38" s="128">
        <v>0.34</v>
      </c>
      <c r="AY38" s="128">
        <v>2.0099999999999998</v>
      </c>
      <c r="AZ38" s="128">
        <v>0.27900000000000003</v>
      </c>
      <c r="BA38" s="128">
        <v>4.32</v>
      </c>
      <c r="BB38" s="128">
        <v>1.1499999999999999</v>
      </c>
      <c r="BC38" s="128">
        <v>0.23</v>
      </c>
      <c r="BD38" s="128">
        <v>1.7</v>
      </c>
      <c r="BE38" s="128">
        <v>0.01</v>
      </c>
      <c r="BF38" s="128">
        <v>1.22</v>
      </c>
      <c r="BG38" s="128">
        <v>0.40300000000000002</v>
      </c>
    </row>
    <row r="39" spans="1:59" s="121" customFormat="1" x14ac:dyDescent="0.4">
      <c r="A39" s="111"/>
      <c r="B39" s="127" t="s">
        <v>209</v>
      </c>
      <c r="C39" s="131">
        <f>C36/C38-1</f>
        <v>0.50015751485497928</v>
      </c>
      <c r="D39" s="131">
        <f t="shared" ref="D39" si="69">D36/D38-1</f>
        <v>-0.43952113686105021</v>
      </c>
      <c r="E39" s="131">
        <f t="shared" ref="E39" si="70">E36/E38-1</f>
        <v>-0.18907361430081226</v>
      </c>
      <c r="F39" s="131">
        <f t="shared" ref="F39" si="71">F36/F38-1</f>
        <v>-4.585832846326543E-2</v>
      </c>
      <c r="G39" s="131">
        <f t="shared" ref="G39" si="72">G36/G38-1</f>
        <v>7.4785165200585979E-3</v>
      </c>
      <c r="H39" s="131">
        <f t="shared" ref="H39" si="73">H36/H38-1</f>
        <v>8.4065862718807338E-5</v>
      </c>
      <c r="I39" s="131">
        <f t="shared" ref="I39" si="74">I36/I38-1</f>
        <v>9.5975557072742745E-3</v>
      </c>
      <c r="J39" s="131">
        <f t="shared" ref="J39" si="75">J36/J38-1</f>
        <v>8.1174568110151224E-2</v>
      </c>
      <c r="K39" s="131">
        <f t="shared" ref="K39" si="76">K36/K38-1</f>
        <v>-7.8933433523153962E-4</v>
      </c>
      <c r="L39" s="131">
        <f t="shared" ref="L39" si="77">L36/L38-1</f>
        <v>1.2539145380629835E-2</v>
      </c>
      <c r="M39" s="131">
        <f t="shared" ref="M39" si="78">M36/M38-1</f>
        <v>9.385246036440309E-3</v>
      </c>
      <c r="N39" s="131">
        <f t="shared" ref="N39" si="79">N36/N38-1</f>
        <v>1.020815776324091E-2</v>
      </c>
      <c r="O39" s="131">
        <f t="shared" ref="O39" si="80">O36/O38-1</f>
        <v>5.1546220496365258E-2</v>
      </c>
      <c r="P39" s="131">
        <f t="shared" ref="P39" si="81">P36/P38-1</f>
        <v>7.3437279633867814E-3</v>
      </c>
      <c r="Q39" s="131">
        <f t="shared" ref="Q39" si="82">Q36/Q38-1</f>
        <v>9.961340896833315E-3</v>
      </c>
      <c r="R39" s="131">
        <f t="shared" ref="R39" si="83">R36/R38-1</f>
        <v>-2.1836758391371447E-3</v>
      </c>
      <c r="S39" s="131">
        <f t="shared" ref="S39" si="84">S36/S38-1</f>
        <v>1.2885806789831422E-2</v>
      </c>
      <c r="T39" s="131">
        <f t="shared" ref="T39" si="85">T36/T38-1</f>
        <v>5.0867995406813193E-2</v>
      </c>
      <c r="U39" s="131">
        <f t="shared" ref="U39" si="86">U36/U38-1</f>
        <v>1.6344953518826699E-2</v>
      </c>
      <c r="V39" s="131">
        <f t="shared" ref="V39" si="87">V36/V38-1</f>
        <v>8.2858297370898892E-2</v>
      </c>
      <c r="W39" s="131">
        <f t="shared" ref="W39" si="88">W36/W38-1</f>
        <v>-0.11070891318503773</v>
      </c>
      <c r="X39" s="131">
        <f t="shared" ref="X39" si="89">X36/X38-1</f>
        <v>2.9945139777487251E-2</v>
      </c>
      <c r="Y39" s="131" t="e">
        <f t="shared" ref="Y39" si="90">Y36/Y38-1</f>
        <v>#VALUE!</v>
      </c>
      <c r="Z39" s="131">
        <f t="shared" ref="Z39" si="91">Z36/Z38-1</f>
        <v>-1.1590041539479512E-2</v>
      </c>
      <c r="AA39" s="131">
        <f t="shared" ref="AA39" si="92">AA36/AA38-1</f>
        <v>1.5799526886661752E-4</v>
      </c>
      <c r="AB39" s="131">
        <f t="shared" ref="AB39" si="93">AB36/AB38-1</f>
        <v>-7.1512943845927657E-2</v>
      </c>
      <c r="AC39" s="131">
        <f t="shared" ref="AC39" si="94">AC36/AC38-1</f>
        <v>-1.0486049001959596E-2</v>
      </c>
      <c r="AD39" s="131">
        <f t="shared" ref="AD39" si="95">AD36/AD38-1</f>
        <v>-5.8547309330767239E-2</v>
      </c>
      <c r="AE39" s="131">
        <f t="shared" ref="AE39" si="96">AE36/AE38-1</f>
        <v>3.8858216695948578E-2</v>
      </c>
      <c r="AF39" s="131" t="e">
        <f t="shared" ref="AF39" si="97">AF36/AF38-1</f>
        <v>#VALUE!</v>
      </c>
      <c r="AG39" s="131">
        <f t="shared" ref="AG39" si="98">AG36/AG38-1</f>
        <v>-0.53585132122939338</v>
      </c>
      <c r="AH39" s="131">
        <f t="shared" ref="AH39" si="99">AH36/AH38-1</f>
        <v>-0.17854809146819761</v>
      </c>
      <c r="AI39" s="131">
        <f t="shared" ref="AI39" si="100">AI36/AI38-1</f>
        <v>-0.38815172358977634</v>
      </c>
      <c r="AJ39" s="131">
        <f t="shared" ref="AJ39" si="101">AJ36/AJ38-1</f>
        <v>-0.82922099506848301</v>
      </c>
      <c r="AK39" s="131">
        <f t="shared" ref="AK39" si="102">AK36/AK38-1</f>
        <v>2.3702701071787624E-2</v>
      </c>
      <c r="AL39" s="131">
        <f t="shared" ref="AL39" si="103">AL36/AL38-1</f>
        <v>5.2699128041264753E-3</v>
      </c>
      <c r="AM39" s="131">
        <f t="shared" ref="AM39" si="104">AM36/AM38-1</f>
        <v>4.0196186479810603E-3</v>
      </c>
      <c r="AN39" s="131">
        <f t="shared" ref="AN39" si="105">AN36/AN38-1</f>
        <v>6.195930080720613E-3</v>
      </c>
      <c r="AO39" s="131">
        <f t="shared" ref="AO39" si="106">AO36/AO38-1</f>
        <v>-2.4918266000467204E-2</v>
      </c>
      <c r="AP39" s="131">
        <f t="shared" ref="AP39" si="107">AP36/AP38-1</f>
        <v>1.8217507587408033E-3</v>
      </c>
      <c r="AQ39" s="131">
        <f t="shared" ref="AQ39" si="108">AQ36/AQ38-1</f>
        <v>-3.0420864601364839E-3</v>
      </c>
      <c r="AR39" s="131">
        <f t="shared" ref="AR39" si="109">AR36/AR38-1</f>
        <v>3.1464701142005946E-2</v>
      </c>
      <c r="AS39" s="131">
        <f t="shared" ref="AS39" si="110">AS36/AS38-1</f>
        <v>-9.2812359754159912E-2</v>
      </c>
      <c r="AT39" s="131">
        <f t="shared" ref="AT39" si="111">AT36/AT38-1</f>
        <v>-1.9779960449954004E-2</v>
      </c>
      <c r="AU39" s="131">
        <f t="shared" ref="AU39" si="112">AU36/AU38-1</f>
        <v>-1.7873066924893988E-2</v>
      </c>
      <c r="AV39" s="131">
        <f t="shared" ref="AV39" si="113">AV36/AV38-1</f>
        <v>-3.6551526700378978E-2</v>
      </c>
      <c r="AW39" s="131">
        <f t="shared" ref="AW39" si="114">AW36/AW38-1</f>
        <v>0.27098058179937934</v>
      </c>
      <c r="AX39" s="131">
        <f t="shared" ref="AX39" si="115">AX36/AX38-1</f>
        <v>-5.1349634378779929E-2</v>
      </c>
      <c r="AY39" s="131">
        <f t="shared" ref="AY39" si="116">AY36/AY38-1</f>
        <v>3.1519910904582726E-2</v>
      </c>
      <c r="AZ39" s="131">
        <f t="shared" ref="AZ39" si="117">AZ36/AZ38-1</f>
        <v>-8.5247953416113242E-3</v>
      </c>
      <c r="BA39" s="131">
        <f t="shared" ref="BA39" si="118">BA36/BA38-1</f>
        <v>-1.1127906852271718E-2</v>
      </c>
      <c r="BB39" s="131">
        <f t="shared" ref="BB39" si="119">BB36/BB38-1</f>
        <v>-0.13116546925616435</v>
      </c>
      <c r="BC39" s="131">
        <f t="shared" ref="BC39" si="120">BC36/BC38-1</f>
        <v>6.3795340182988269E-3</v>
      </c>
      <c r="BD39" s="131">
        <f t="shared" ref="BD39" si="121">BD36/BD38-1</f>
        <v>3.4172158954345555E-2</v>
      </c>
      <c r="BE39" s="131">
        <f t="shared" ref="BE39" si="122">BE36/BE38-1</f>
        <v>3.4879513549036814</v>
      </c>
      <c r="BF39" s="131">
        <f t="shared" ref="BF39" si="123">BF36/BF38-1</f>
        <v>-0.27498217439276196</v>
      </c>
      <c r="BG39" s="131">
        <f t="shared" ref="BG39" si="124">BG36/BG38-1</f>
        <v>6.9903880756365222E-2</v>
      </c>
    </row>
    <row r="41" spans="1:59" s="112" customFormat="1" x14ac:dyDescent="0.4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</row>
    <row r="42" spans="1:59" s="112" customFormat="1" x14ac:dyDescent="0.4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</row>
    <row r="43" spans="1:59" s="112" customFormat="1" x14ac:dyDescent="0.4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</row>
    <row r="44" spans="1:59" s="112" customFormat="1" x14ac:dyDescent="0.4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</row>
    <row r="45" spans="1:59" s="112" customFormat="1" x14ac:dyDescent="0.4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</row>
    <row r="46" spans="1:59" s="112" customFormat="1" x14ac:dyDescent="0.4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</row>
  </sheetData>
  <phoneticPr fontId="1" type="noConversion"/>
  <conditionalFormatting sqref="A4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47"/>
  <sheetViews>
    <sheetView workbookViewId="0">
      <pane xSplit="1" ySplit="7" topLeftCell="B8" activePane="bottomRight" state="frozen"/>
      <selection pane="topRight" activeCell="C1" sqref="C1"/>
      <selection pane="bottomLeft" activeCell="A8" sqref="A8"/>
      <selection pane="bottomRight"/>
    </sheetView>
  </sheetViews>
  <sheetFormatPr defaultRowHeight="13.9" x14ac:dyDescent="0.4"/>
  <cols>
    <col min="1" max="1" width="27" style="84" bestFit="1" customWidth="1"/>
    <col min="3" max="5" width="13.73046875" bestFit="1" customWidth="1"/>
    <col min="6" max="6" width="14.265625" bestFit="1" customWidth="1"/>
    <col min="7" max="7" width="13.73046875" bestFit="1" customWidth="1"/>
    <col min="8" max="8" width="14.265625" bestFit="1" customWidth="1"/>
    <col min="9" max="19" width="13.73046875" bestFit="1" customWidth="1"/>
  </cols>
  <sheetData>
    <row r="1" spans="1:19" x14ac:dyDescent="0.4">
      <c r="A1" s="6" t="s">
        <v>232</v>
      </c>
      <c r="C1" s="3"/>
      <c r="D1" s="3"/>
    </row>
    <row r="2" spans="1:19" x14ac:dyDescent="0.4">
      <c r="A2" s="43" t="s">
        <v>234</v>
      </c>
      <c r="C2" s="3"/>
      <c r="D2" s="3"/>
    </row>
    <row r="3" spans="1:19" ht="15" x14ac:dyDescent="0.4">
      <c r="A3" s="44" t="s">
        <v>229</v>
      </c>
      <c r="C3" s="3"/>
      <c r="D3" s="3"/>
    </row>
    <row r="4" spans="1:19" s="1" customFormat="1" x14ac:dyDescent="0.4">
      <c r="A4" s="41" t="s">
        <v>95</v>
      </c>
    </row>
    <row r="5" spans="1:19" ht="15.4" x14ac:dyDescent="0.45">
      <c r="A5" s="45" t="s">
        <v>105</v>
      </c>
      <c r="B5" s="2" t="s">
        <v>3</v>
      </c>
      <c r="C5" s="2" t="s">
        <v>0</v>
      </c>
      <c r="D5" s="2" t="s">
        <v>1</v>
      </c>
      <c r="E5" s="2" t="s">
        <v>2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</row>
    <row r="6" spans="1:19" s="47" customFormat="1" ht="15.4" x14ac:dyDescent="0.45">
      <c r="A6" s="45" t="s">
        <v>106</v>
      </c>
      <c r="B6" s="46">
        <v>47</v>
      </c>
      <c r="C6" s="46">
        <v>25</v>
      </c>
      <c r="D6" s="46">
        <v>27</v>
      </c>
      <c r="E6" s="46">
        <v>45</v>
      </c>
      <c r="F6" s="46">
        <v>51</v>
      </c>
      <c r="G6" s="46">
        <v>55</v>
      </c>
      <c r="H6" s="46">
        <v>57</v>
      </c>
      <c r="I6" s="46">
        <v>59</v>
      </c>
      <c r="J6" s="46">
        <v>60</v>
      </c>
      <c r="K6" s="46">
        <v>66</v>
      </c>
      <c r="L6" s="46">
        <v>71</v>
      </c>
      <c r="M6" s="46">
        <v>73</v>
      </c>
      <c r="N6" s="46">
        <v>90</v>
      </c>
      <c r="O6" s="46">
        <v>93</v>
      </c>
      <c r="P6" s="46">
        <v>118</v>
      </c>
      <c r="Q6" s="46">
        <v>178</v>
      </c>
      <c r="R6" s="46">
        <v>181</v>
      </c>
      <c r="S6" s="46">
        <v>182</v>
      </c>
    </row>
    <row r="7" spans="1:19" ht="15.4" x14ac:dyDescent="0.45">
      <c r="A7" s="45" t="s">
        <v>107</v>
      </c>
      <c r="B7" s="48" t="s">
        <v>18</v>
      </c>
      <c r="C7" s="48" t="s">
        <v>18</v>
      </c>
      <c r="D7" s="48" t="s">
        <v>18</v>
      </c>
      <c r="E7" s="48" t="s">
        <v>18</v>
      </c>
      <c r="F7" s="48" t="s">
        <v>18</v>
      </c>
      <c r="G7" s="48" t="s">
        <v>18</v>
      </c>
      <c r="H7" s="48" t="s">
        <v>18</v>
      </c>
      <c r="I7" s="48" t="s">
        <v>18</v>
      </c>
      <c r="J7" s="48" t="s">
        <v>18</v>
      </c>
      <c r="K7" s="48" t="s">
        <v>18</v>
      </c>
      <c r="L7" s="48" t="s">
        <v>18</v>
      </c>
      <c r="M7" s="48" t="s">
        <v>18</v>
      </c>
      <c r="N7" s="48" t="s">
        <v>18</v>
      </c>
      <c r="O7" s="48" t="s">
        <v>18</v>
      </c>
      <c r="P7" s="48" t="s">
        <v>18</v>
      </c>
      <c r="Q7" s="48" t="s">
        <v>18</v>
      </c>
      <c r="R7" s="48" t="s">
        <v>18</v>
      </c>
      <c r="S7" s="48" t="s">
        <v>18</v>
      </c>
    </row>
    <row r="8" spans="1:19" ht="15.4" x14ac:dyDescent="0.45">
      <c r="A8" s="45" t="s">
        <v>20</v>
      </c>
      <c r="B8" s="49">
        <v>1.1950759867523171</v>
      </c>
      <c r="C8" s="49">
        <v>2.1542936726049353</v>
      </c>
      <c r="D8" s="49">
        <v>1.7326314051558565</v>
      </c>
      <c r="E8" s="49">
        <v>0.27427894782206735</v>
      </c>
      <c r="F8" s="49">
        <v>9.5938912429803916E-2</v>
      </c>
      <c r="G8" s="49">
        <v>0.78189940721402595</v>
      </c>
      <c r="H8" s="50">
        <v>23.491197075322845</v>
      </c>
      <c r="I8" s="49">
        <v>9.0120643087774469E-2</v>
      </c>
      <c r="J8" s="49">
        <v>0.79320800876911202</v>
      </c>
      <c r="K8" s="49">
        <v>1.2378747961238734</v>
      </c>
      <c r="L8" s="49">
        <v>0.20796039295131677</v>
      </c>
      <c r="M8" s="49">
        <v>0.70981683204794022</v>
      </c>
      <c r="N8" s="49">
        <v>1.4190750419735771E-2</v>
      </c>
      <c r="O8" s="49">
        <v>4.0873123781546023E-3</v>
      </c>
      <c r="P8" s="49">
        <v>0.42955950375708046</v>
      </c>
      <c r="Q8" s="49">
        <v>1.3533064103600514E-2</v>
      </c>
      <c r="R8" s="49">
        <v>2.7472477135278132E-3</v>
      </c>
      <c r="S8" s="49">
        <v>1.7845038648052189E-2</v>
      </c>
    </row>
    <row r="9" spans="1:19" ht="15.4" x14ac:dyDescent="0.45">
      <c r="A9" s="51" t="s">
        <v>19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spans="1:19" ht="15.4" x14ac:dyDescent="0.45">
      <c r="A10" s="51">
        <v>1</v>
      </c>
      <c r="B10" s="53">
        <v>105911.1723522695</v>
      </c>
      <c r="C10" s="53">
        <v>33822.559797997921</v>
      </c>
      <c r="D10" s="53">
        <v>91.165850795688101</v>
      </c>
      <c r="E10" s="54">
        <v>103.311026022037</v>
      </c>
      <c r="F10" s="53">
        <v>2570.1853653377398</v>
      </c>
      <c r="G10" s="53">
        <v>7237.3586042456009</v>
      </c>
      <c r="H10" s="53">
        <v>551965.18759840622</v>
      </c>
      <c r="I10" s="55">
        <v>84.702976681318106</v>
      </c>
      <c r="J10" s="53">
        <v>172.10676000253599</v>
      </c>
      <c r="K10" s="55">
        <v>246.52311029552001</v>
      </c>
      <c r="L10" s="55">
        <v>6.8623628138225836</v>
      </c>
      <c r="M10" s="54">
        <v>1.22242903211613</v>
      </c>
      <c r="N10" s="54">
        <v>10.931207937847001</v>
      </c>
      <c r="O10" s="54">
        <v>98.044175727381003</v>
      </c>
      <c r="P10" s="54">
        <v>9.8149912994449995</v>
      </c>
      <c r="Q10" s="54">
        <v>1.6875246248790601</v>
      </c>
      <c r="R10" s="54">
        <v>6.8504965109848603</v>
      </c>
      <c r="S10" s="54">
        <v>0.16536601083889119</v>
      </c>
    </row>
    <row r="11" spans="1:19" ht="15.4" x14ac:dyDescent="0.45">
      <c r="A11" s="51">
        <v>2</v>
      </c>
      <c r="B11" s="53">
        <v>84645.283284137855</v>
      </c>
      <c r="C11" s="53">
        <v>28635.552412651177</v>
      </c>
      <c r="D11" s="53">
        <v>98.159493336534794</v>
      </c>
      <c r="E11" s="54">
        <v>81.316271744228899</v>
      </c>
      <c r="F11" s="53">
        <v>2722.6151977194668</v>
      </c>
      <c r="G11" s="53">
        <v>5639.4157244862299</v>
      </c>
      <c r="H11" s="53">
        <v>586269.60785545537</v>
      </c>
      <c r="I11" s="55">
        <v>85.393294198752102</v>
      </c>
      <c r="J11" s="53">
        <v>182.26323137210699</v>
      </c>
      <c r="K11" s="55">
        <v>219.88584080179101</v>
      </c>
      <c r="L11" s="54">
        <v>7.3729522147987101</v>
      </c>
      <c r="M11" s="54">
        <v>1.3009872892701499</v>
      </c>
      <c r="N11" s="54">
        <v>9.2620842520606494</v>
      </c>
      <c r="O11" s="54">
        <v>82.449391246356598</v>
      </c>
      <c r="P11" s="54">
        <v>9.3989042479209797</v>
      </c>
      <c r="Q11" s="54">
        <v>1.39744554892572</v>
      </c>
      <c r="R11" s="54">
        <v>4.8261068901485897</v>
      </c>
      <c r="S11" s="54">
        <v>0.123595692158014</v>
      </c>
    </row>
    <row r="12" spans="1:19" ht="15.4" x14ac:dyDescent="0.45">
      <c r="A12" s="51">
        <v>3</v>
      </c>
      <c r="B12" s="53">
        <v>56338.046244471785</v>
      </c>
      <c r="C12" s="53">
        <v>21742.176287821549</v>
      </c>
      <c r="D12" s="53">
        <v>105.69595341478799</v>
      </c>
      <c r="E12" s="55">
        <v>53.806896905407001</v>
      </c>
      <c r="F12" s="53">
        <v>2954.5027491074702</v>
      </c>
      <c r="G12" s="53">
        <v>4075.1756391575291</v>
      </c>
      <c r="H12" s="53">
        <v>630732.2861800344</v>
      </c>
      <c r="I12" s="55">
        <v>86.623267648804003</v>
      </c>
      <c r="J12" s="53">
        <v>194.53987243938201</v>
      </c>
      <c r="K12" s="55">
        <v>188.482358639577</v>
      </c>
      <c r="L12" s="54">
        <v>7.9529163689537397</v>
      </c>
      <c r="M12" s="54">
        <v>1.4124474604817601</v>
      </c>
      <c r="N12" s="54">
        <v>5.9537252389104296</v>
      </c>
      <c r="O12" s="55">
        <v>56.606453877142897</v>
      </c>
      <c r="P12" s="54">
        <v>7.2085030964954537</v>
      </c>
      <c r="Q12" s="54">
        <v>0.938906422178025</v>
      </c>
      <c r="R12" s="54">
        <v>3.4201040097617801</v>
      </c>
      <c r="S12" s="54">
        <v>9.8882205873637094E-2</v>
      </c>
    </row>
    <row r="13" spans="1:19" ht="15.4" x14ac:dyDescent="0.45">
      <c r="A13" s="51">
        <v>4</v>
      </c>
      <c r="B13" s="53">
        <v>29574.745485312407</v>
      </c>
      <c r="C13" s="53">
        <v>15571.942585875824</v>
      </c>
      <c r="D13" s="53">
        <v>112.62616379591201</v>
      </c>
      <c r="E13" s="55">
        <v>22.737924309816439</v>
      </c>
      <c r="F13" s="53">
        <v>3166.7231347591314</v>
      </c>
      <c r="G13" s="53">
        <v>2718.6013636790358</v>
      </c>
      <c r="H13" s="53">
        <v>672081.37557052064</v>
      </c>
      <c r="I13" s="55">
        <v>88.060361953165597</v>
      </c>
      <c r="J13" s="53">
        <v>210.102481120866</v>
      </c>
      <c r="K13" s="53">
        <v>147.30435268451899</v>
      </c>
      <c r="L13" s="54">
        <v>8.7644131764107058</v>
      </c>
      <c r="M13" s="54">
        <v>1.5846889087623</v>
      </c>
      <c r="N13" s="54">
        <v>2.9327060863884902</v>
      </c>
      <c r="O13" s="55">
        <v>27.865725721612201</v>
      </c>
      <c r="P13" s="54">
        <v>5.3393933781973137</v>
      </c>
      <c r="Q13" s="54">
        <v>0.32100359654434502</v>
      </c>
      <c r="R13" s="54">
        <v>1.32137497224092</v>
      </c>
      <c r="S13" s="54">
        <v>5.2372740252833901E-2</v>
      </c>
    </row>
    <row r="14" spans="1:19" ht="15.4" x14ac:dyDescent="0.45">
      <c r="A14" s="51">
        <v>5</v>
      </c>
      <c r="B14" s="53">
        <v>13206.337575512807</v>
      </c>
      <c r="C14" s="53">
        <v>10855.316980707319</v>
      </c>
      <c r="D14" s="53">
        <v>117.93316888485499</v>
      </c>
      <c r="E14" s="55">
        <v>12.470094753136507</v>
      </c>
      <c r="F14" s="53">
        <v>3234.9396007326886</v>
      </c>
      <c r="G14" s="53">
        <v>1566.2413516802544</v>
      </c>
      <c r="H14" s="53">
        <v>698989.10369281203</v>
      </c>
      <c r="I14" s="55">
        <v>88.691009078146195</v>
      </c>
      <c r="J14" s="53">
        <v>219.62950935351901</v>
      </c>
      <c r="K14" s="53">
        <v>132.87325372301601</v>
      </c>
      <c r="L14" s="54">
        <v>9.2155149004352293</v>
      </c>
      <c r="M14" s="54">
        <v>1.62586816819809</v>
      </c>
      <c r="N14" s="55">
        <v>0.97742259505809248</v>
      </c>
      <c r="O14" s="55">
        <v>11.2296056828985</v>
      </c>
      <c r="P14" s="54">
        <v>4.1771003439370959</v>
      </c>
      <c r="Q14" s="54">
        <v>0.139547257672862</v>
      </c>
      <c r="R14" s="54">
        <v>0.49508974730536248</v>
      </c>
      <c r="S14" s="54">
        <v>4.7802885275394301E-2</v>
      </c>
    </row>
    <row r="15" spans="1:19" ht="15.4" x14ac:dyDescent="0.45">
      <c r="A15" s="51">
        <v>6</v>
      </c>
      <c r="B15" s="53">
        <v>3115.292972870458</v>
      </c>
      <c r="C15" s="53">
        <v>9005.790639818928</v>
      </c>
      <c r="D15" s="53">
        <v>121.595399556456</v>
      </c>
      <c r="E15" s="55">
        <v>3.8207831272125099</v>
      </c>
      <c r="F15" s="53">
        <v>3303.8215195762232</v>
      </c>
      <c r="G15" s="53">
        <v>913.9887673082884</v>
      </c>
      <c r="H15" s="53">
        <v>714346.78515958961</v>
      </c>
      <c r="I15" s="55">
        <v>89.572128961767504</v>
      </c>
      <c r="J15" s="53">
        <v>223.38681119142399</v>
      </c>
      <c r="K15" s="53">
        <v>112.45818775989832</v>
      </c>
      <c r="L15" s="54">
        <v>9.4314944412138502</v>
      </c>
      <c r="M15" s="54">
        <v>1.6677965924979401</v>
      </c>
      <c r="N15" s="55">
        <v>0.23334032349628564</v>
      </c>
      <c r="O15" s="55">
        <v>2.1668292309198707</v>
      </c>
      <c r="P15" s="54">
        <v>3.0780317251466585</v>
      </c>
      <c r="Q15" s="54">
        <v>2.9293034001922645E-2</v>
      </c>
      <c r="R15" s="54">
        <v>0.114583179672722</v>
      </c>
      <c r="S15" s="54">
        <v>3.7700400192620151E-2</v>
      </c>
    </row>
    <row r="16" spans="1:19" ht="15" x14ac:dyDescent="0.4">
      <c r="A16" s="57" t="s">
        <v>108</v>
      </c>
    </row>
    <row r="17" spans="1:19" s="61" customFormat="1" ht="15.4" x14ac:dyDescent="0.45">
      <c r="A17" s="58" t="s">
        <v>109</v>
      </c>
      <c r="B17" s="59"/>
      <c r="C17" s="60">
        <f>C42</f>
        <v>0.24318337736809431</v>
      </c>
      <c r="D17" s="60">
        <f t="shared" ref="D17:S17" si="0">D42</f>
        <v>-2.876330850526235E-4</v>
      </c>
      <c r="E17" s="60">
        <f t="shared" si="0"/>
        <v>9.8060348067325622E-4</v>
      </c>
      <c r="F17" s="60">
        <f t="shared" si="0"/>
        <v>-7.2391989108251467E-3</v>
      </c>
      <c r="G17" s="60">
        <f t="shared" si="0"/>
        <v>5.9620920273679372E-2</v>
      </c>
      <c r="H17" s="60">
        <f t="shared" si="0"/>
        <v>-1.5775797379632561</v>
      </c>
      <c r="I17" s="60">
        <f t="shared" si="0"/>
        <v>-4.6799382531959102E-5</v>
      </c>
      <c r="J17" s="60">
        <f t="shared" si="0"/>
        <v>-5.0813944476974665E-4</v>
      </c>
      <c r="K17" s="60">
        <f t="shared" si="0"/>
        <v>1.2831081244656769E-3</v>
      </c>
      <c r="L17" s="60">
        <f t="shared" si="0"/>
        <v>-2.5358346287255625E-5</v>
      </c>
      <c r="M17" s="60">
        <f t="shared" si="0"/>
        <v>-4.4938540172227517E-6</v>
      </c>
      <c r="N17" s="60">
        <f t="shared" si="0"/>
        <v>1.0800877149763214E-4</v>
      </c>
      <c r="O17" s="60">
        <f t="shared" si="0"/>
        <v>9.5443034762801864E-4</v>
      </c>
      <c r="P17" s="60">
        <f t="shared" si="0"/>
        <v>6.7239178797677928E-5</v>
      </c>
      <c r="Q17" s="60">
        <f t="shared" si="0"/>
        <v>1.6942000249490486E-5</v>
      </c>
      <c r="R17" s="60">
        <f t="shared" si="0"/>
        <v>6.5062933828405128E-5</v>
      </c>
      <c r="S17" s="60">
        <f t="shared" si="0"/>
        <v>1.2237362117207056E-6</v>
      </c>
    </row>
    <row r="18" spans="1:19" ht="15.4" x14ac:dyDescent="0.45">
      <c r="A18" s="62" t="s">
        <v>110</v>
      </c>
      <c r="B18" s="63"/>
      <c r="C18" s="65">
        <f>C43</f>
        <v>8071.9106918395009</v>
      </c>
      <c r="D18" s="65">
        <f t="shared" ref="D18:S18" si="1">D43</f>
        <v>121.8987288790115</v>
      </c>
      <c r="E18" s="65">
        <f t="shared" si="1"/>
        <v>-1.6081261884286988</v>
      </c>
      <c r="F18" s="65">
        <f t="shared" si="1"/>
        <v>3345.3931619552418</v>
      </c>
      <c r="G18" s="65">
        <f t="shared" si="1"/>
        <v>782.38664359191307</v>
      </c>
      <c r="H18" s="65">
        <f t="shared" si="1"/>
        <v>719380.88375255419</v>
      </c>
      <c r="I18" s="65">
        <f t="shared" si="1"/>
        <v>89.457578469890962</v>
      </c>
      <c r="J18" s="65">
        <f t="shared" si="1"/>
        <v>225.13454326949878</v>
      </c>
      <c r="K18" s="65">
        <f t="shared" si="1"/>
        <v>111.97412494711538</v>
      </c>
      <c r="L18" s="65">
        <f t="shared" si="1"/>
        <v>9.5040577312570313</v>
      </c>
      <c r="M18" s="65">
        <f t="shared" si="1"/>
        <v>1.6883294857081597</v>
      </c>
      <c r="N18" s="65">
        <f t="shared" si="1"/>
        <v>-0.22224943258424634</v>
      </c>
      <c r="O18" s="65">
        <f t="shared" si="1"/>
        <v>-0.18105298400156755</v>
      </c>
      <c r="P18" s="65">
        <f t="shared" si="1"/>
        <v>3.2216509834525526</v>
      </c>
      <c r="Q18" s="65">
        <f t="shared" si="1"/>
        <v>-7.4457107079221929E-2</v>
      </c>
      <c r="R18" s="65">
        <f t="shared" si="1"/>
        <v>-0.33701303420039919</v>
      </c>
      <c r="S18" s="65">
        <f t="shared" si="1"/>
        <v>2.7903522470971519E-2</v>
      </c>
    </row>
    <row r="19" spans="1:19" ht="15.4" x14ac:dyDescent="0.45">
      <c r="A19" s="62" t="s">
        <v>111</v>
      </c>
      <c r="B19" s="63"/>
      <c r="C19" s="64">
        <f>C38</f>
        <v>0.99936967776547092</v>
      </c>
      <c r="D19" s="64">
        <f t="shared" ref="D19:S19" si="2">D38</f>
        <v>0.99796116922013656</v>
      </c>
      <c r="E19" s="64">
        <f t="shared" si="2"/>
        <v>0.99629935305476636</v>
      </c>
      <c r="F19" s="64">
        <f t="shared" si="2"/>
        <v>0.99476341754111508</v>
      </c>
      <c r="G19" s="64">
        <f t="shared" si="2"/>
        <v>0.99687125209049354</v>
      </c>
      <c r="H19" s="64">
        <f t="shared" si="2"/>
        <v>0.9999534097550159</v>
      </c>
      <c r="I19" s="64">
        <f t="shared" si="2"/>
        <v>0.99020012208611508</v>
      </c>
      <c r="J19" s="64">
        <f t="shared" si="2"/>
        <v>0.99722009311974336</v>
      </c>
      <c r="K19" s="64">
        <f t="shared" si="2"/>
        <v>0.9960086138626163</v>
      </c>
      <c r="L19" s="64">
        <f t="shared" si="2"/>
        <v>0.99637560569994099</v>
      </c>
      <c r="M19" s="64">
        <f t="shared" si="2"/>
        <v>0.99072805715794732</v>
      </c>
      <c r="N19" s="64">
        <f t="shared" si="2"/>
        <v>0.99718689101649483</v>
      </c>
      <c r="O19" s="64">
        <f t="shared" si="2"/>
        <v>0.99703969031645134</v>
      </c>
      <c r="P19" s="64">
        <f t="shared" si="2"/>
        <v>0.98174061517064759</v>
      </c>
      <c r="Q19" s="64">
        <f t="shared" si="2"/>
        <v>0.99178804961787326</v>
      </c>
      <c r="R19" s="64">
        <f t="shared" si="2"/>
        <v>0.99021938897349226</v>
      </c>
      <c r="S19" s="64">
        <f t="shared" si="2"/>
        <v>0.97533668046357536</v>
      </c>
    </row>
    <row r="20" spans="1:19" ht="15.4" x14ac:dyDescent="0.45">
      <c r="A20" s="66"/>
    </row>
    <row r="21" spans="1:19" ht="15.4" x14ac:dyDescent="0.45">
      <c r="A21" s="67" t="s">
        <v>112</v>
      </c>
      <c r="B21" s="68">
        <v>355368</v>
      </c>
      <c r="C21" s="70">
        <f>C17*$B$21+C18</f>
        <v>94491.50114038444</v>
      </c>
      <c r="D21" s="71">
        <f t="shared" ref="D21:S21" si="3">D17*$B$21+D18</f>
        <v>19.683134710030785</v>
      </c>
      <c r="E21" s="70">
        <f t="shared" si="3"/>
        <v>346.86697153146503</v>
      </c>
      <c r="F21" s="70">
        <f t="shared" si="3"/>
        <v>772.81352341313095</v>
      </c>
      <c r="G21" s="70">
        <f t="shared" si="3"/>
        <v>21969.753839408804</v>
      </c>
      <c r="H21" s="70">
        <f t="shared" si="3"/>
        <v>158759.52743202774</v>
      </c>
      <c r="I21" s="71">
        <f t="shared" si="3"/>
        <v>72.826575498273712</v>
      </c>
      <c r="J21" s="71">
        <f t="shared" si="3"/>
        <v>44.558045060563444</v>
      </c>
      <c r="K21" s="70">
        <f t="shared" si="3"/>
        <v>567.94969292223402</v>
      </c>
      <c r="L21" s="69">
        <f t="shared" si="3"/>
        <v>0.49251292784757439</v>
      </c>
      <c r="M21" s="69">
        <f t="shared" si="3"/>
        <v>9.1357571315744845E-2</v>
      </c>
      <c r="N21" s="71">
        <f t="shared" si="3"/>
        <v>38.160611676986285</v>
      </c>
      <c r="O21" s="70">
        <f t="shared" si="3"/>
        <v>338.99295079187215</v>
      </c>
      <c r="P21" s="71">
        <f t="shared" si="3"/>
        <v>27.116303474425763</v>
      </c>
      <c r="Q21" s="69">
        <f t="shared" si="3"/>
        <v>5.9461876375817138</v>
      </c>
      <c r="R21" s="71">
        <f t="shared" si="3"/>
        <v>22.784271634532274</v>
      </c>
      <c r="S21" s="69">
        <f t="shared" si="3"/>
        <v>0.46278021255773522</v>
      </c>
    </row>
    <row r="22" spans="1:19" ht="15.4" x14ac:dyDescent="0.45">
      <c r="A22" s="67" t="s">
        <v>21</v>
      </c>
      <c r="B22" s="72"/>
      <c r="C22" s="70">
        <f>C46*C47</f>
        <v>1274.9910702469933</v>
      </c>
      <c r="D22" s="71">
        <f t="shared" ref="D22:S22" si="4">D46*D47</f>
        <v>2.7141111954394335</v>
      </c>
      <c r="E22" s="71">
        <f t="shared" si="4"/>
        <v>12.476488227843232</v>
      </c>
      <c r="F22" s="70">
        <f t="shared" si="4"/>
        <v>109.65024547311542</v>
      </c>
      <c r="G22" s="70">
        <f t="shared" si="4"/>
        <v>697.29966001400646</v>
      </c>
      <c r="H22" s="70">
        <f t="shared" si="4"/>
        <v>2248.0396238811495</v>
      </c>
      <c r="I22" s="69">
        <f t="shared" si="4"/>
        <v>0.97195016065314732</v>
      </c>
      <c r="J22" s="69">
        <f t="shared" si="4"/>
        <v>5.6008965416349197</v>
      </c>
      <c r="K22" s="71">
        <f t="shared" si="4"/>
        <v>16.956983904514079</v>
      </c>
      <c r="L22" s="69">
        <f t="shared" si="4"/>
        <v>0.31928765880626386</v>
      </c>
      <c r="M22" s="88">
        <f t="shared" si="4"/>
        <v>9.0757417576666416E-2</v>
      </c>
      <c r="N22" s="69">
        <f t="shared" si="4"/>
        <v>1.1976200353011923</v>
      </c>
      <c r="O22" s="70">
        <f t="shared" si="4"/>
        <v>10.857044483897967</v>
      </c>
      <c r="P22" s="69">
        <f t="shared" si="4"/>
        <v>1.9143534281199002</v>
      </c>
      <c r="Q22" s="69">
        <f t="shared" si="4"/>
        <v>0.32183512011325482</v>
      </c>
      <c r="R22" s="69">
        <f t="shared" si="4"/>
        <v>1.3499135336902477</v>
      </c>
      <c r="S22" s="88">
        <f t="shared" si="4"/>
        <v>4.0624808381164619E-2</v>
      </c>
    </row>
    <row r="23" spans="1:19" s="86" customFormat="1" ht="15.4" x14ac:dyDescent="0.45">
      <c r="A23" s="85" t="s">
        <v>113</v>
      </c>
      <c r="B23" s="74"/>
      <c r="C23" s="74">
        <f>C22/C21</f>
        <v>1.3493182506993518E-2</v>
      </c>
      <c r="D23" s="74">
        <f t="shared" ref="D23:S23" si="5">D22/D21</f>
        <v>0.13789019053231835</v>
      </c>
      <c r="E23" s="74">
        <f t="shared" si="5"/>
        <v>3.5969086859892807E-2</v>
      </c>
      <c r="F23" s="74">
        <f t="shared" si="5"/>
        <v>0.14188448073326293</v>
      </c>
      <c r="G23" s="74">
        <f t="shared" si="5"/>
        <v>3.173907478031035E-2</v>
      </c>
      <c r="H23" s="74">
        <f t="shared" si="5"/>
        <v>1.4160029701799401E-2</v>
      </c>
      <c r="I23" s="74">
        <f t="shared" si="5"/>
        <v>1.3346091780413134E-2</v>
      </c>
      <c r="J23" s="74">
        <f t="shared" si="5"/>
        <v>0.12569888409651192</v>
      </c>
      <c r="K23" s="74">
        <f t="shared" si="5"/>
        <v>2.9856489255705783E-2</v>
      </c>
      <c r="L23" s="74">
        <f t="shared" si="5"/>
        <v>0.6482827977767901</v>
      </c>
      <c r="M23" s="74">
        <f t="shared" si="5"/>
        <v>0.99343071701190244</v>
      </c>
      <c r="N23" s="74">
        <f t="shared" si="5"/>
        <v>3.1383669775488614E-2</v>
      </c>
      <c r="O23" s="74">
        <f t="shared" si="5"/>
        <v>3.2027345874114502E-2</v>
      </c>
      <c r="P23" s="74">
        <f t="shared" si="5"/>
        <v>7.0597875920860198E-2</v>
      </c>
      <c r="Q23" s="74">
        <f t="shared" si="5"/>
        <v>5.4124615590527114E-2</v>
      </c>
      <c r="R23" s="74">
        <f t="shared" si="5"/>
        <v>5.9247605336845317E-2</v>
      </c>
      <c r="S23" s="74">
        <f t="shared" si="5"/>
        <v>8.778423813031197E-2</v>
      </c>
    </row>
    <row r="24" spans="1:19" ht="15.4" x14ac:dyDescent="0.45">
      <c r="A24" s="67" t="s">
        <v>138</v>
      </c>
      <c r="B24" s="68">
        <v>355368</v>
      </c>
      <c r="C24" s="70">
        <v>93382.514394588943</v>
      </c>
      <c r="D24" s="126">
        <v>11.304738815529044</v>
      </c>
      <c r="E24" s="87">
        <v>331.78709891981174</v>
      </c>
      <c r="F24" s="87">
        <v>773.88044067800274</v>
      </c>
      <c r="G24" s="70">
        <v>22541.476008410875</v>
      </c>
      <c r="H24" s="70">
        <v>172283.85558337811</v>
      </c>
      <c r="I24" s="126">
        <v>72.637962961351974</v>
      </c>
      <c r="J24" s="126">
        <v>30.428445478948735</v>
      </c>
      <c r="K24" s="87">
        <v>539.2439852031024</v>
      </c>
      <c r="L24" s="125">
        <v>0.2536615120536605</v>
      </c>
      <c r="M24" s="125" t="s">
        <v>142</v>
      </c>
      <c r="N24" s="126">
        <v>39.655403883780529</v>
      </c>
      <c r="O24" s="87">
        <v>367.12894159377043</v>
      </c>
      <c r="P24" s="126">
        <v>24.863522467811482</v>
      </c>
      <c r="Q24" s="125">
        <v>6.3560103621028246</v>
      </c>
      <c r="R24" s="126">
        <v>25.508488066260515</v>
      </c>
      <c r="S24" s="125">
        <v>0.48098802003323704</v>
      </c>
    </row>
    <row r="25" spans="1:19" ht="15.4" x14ac:dyDescent="0.45">
      <c r="A25" s="67" t="s">
        <v>140</v>
      </c>
      <c r="B25" s="73"/>
      <c r="C25" s="104">
        <f>C21/C24-1</f>
        <v>1.1875743044457598E-2</v>
      </c>
      <c r="D25" s="104">
        <f t="shared" ref="D25:S25" si="6">D21/D24-1</f>
        <v>0.74114015646186737</v>
      </c>
      <c r="E25" s="104">
        <f t="shared" si="6"/>
        <v>4.5450448979928115E-2</v>
      </c>
      <c r="F25" s="104">
        <f t="shared" si="6"/>
        <v>-1.3786590392916853E-3</v>
      </c>
      <c r="G25" s="104">
        <f t="shared" si="6"/>
        <v>-2.5363120355949342E-2</v>
      </c>
      <c r="H25" s="104">
        <f t="shared" si="6"/>
        <v>-7.8500264029702782E-2</v>
      </c>
      <c r="I25" s="104">
        <f t="shared" si="6"/>
        <v>2.5966110451376423E-3</v>
      </c>
      <c r="J25" s="104">
        <f t="shared" si="6"/>
        <v>0.46435495994660547</v>
      </c>
      <c r="K25" s="104">
        <f t="shared" si="6"/>
        <v>5.3233246001473278E-2</v>
      </c>
      <c r="L25" s="104">
        <f t="shared" si="6"/>
        <v>0.9416147284629699</v>
      </c>
      <c r="M25" s="104"/>
      <c r="N25" s="104">
        <f t="shared" si="6"/>
        <v>-3.7694539971779961E-2</v>
      </c>
      <c r="O25" s="104">
        <f t="shared" si="6"/>
        <v>-7.6637899152692923E-2</v>
      </c>
      <c r="P25" s="104">
        <f t="shared" si="6"/>
        <v>9.0605866869054807E-2</v>
      </c>
      <c r="Q25" s="104">
        <f t="shared" si="6"/>
        <v>-6.447798244078462E-2</v>
      </c>
      <c r="R25" s="104">
        <f t="shared" si="6"/>
        <v>-0.10679646808747945</v>
      </c>
      <c r="S25" s="104">
        <f t="shared" si="6"/>
        <v>-3.7855012426803558E-2</v>
      </c>
    </row>
    <row r="26" spans="1:19" ht="15.4" x14ac:dyDescent="0.45">
      <c r="A26" s="56"/>
    </row>
    <row r="27" spans="1:19" ht="15.4" x14ac:dyDescent="0.45">
      <c r="A27" s="75" t="s">
        <v>114</v>
      </c>
      <c r="B27" s="76"/>
      <c r="C27" s="77">
        <f>C18</f>
        <v>8071.9106918395009</v>
      </c>
      <c r="D27" s="77">
        <f t="shared" ref="D27:S27" si="7">D18</f>
        <v>121.8987288790115</v>
      </c>
      <c r="E27" s="107">
        <f t="shared" si="7"/>
        <v>-1.6081261884286988</v>
      </c>
      <c r="F27" s="77">
        <f t="shared" si="7"/>
        <v>3345.3931619552418</v>
      </c>
      <c r="G27" s="77">
        <f t="shared" si="7"/>
        <v>782.38664359191307</v>
      </c>
      <c r="H27" s="77">
        <f t="shared" si="7"/>
        <v>719380.88375255419</v>
      </c>
      <c r="I27" s="106">
        <f t="shared" si="7"/>
        <v>89.457578469890962</v>
      </c>
      <c r="J27" s="77">
        <f t="shared" si="7"/>
        <v>225.13454326949878</v>
      </c>
      <c r="K27" s="77">
        <f t="shared" si="7"/>
        <v>111.97412494711538</v>
      </c>
      <c r="L27" s="107">
        <f t="shared" si="7"/>
        <v>9.5040577312570313</v>
      </c>
      <c r="M27" s="107">
        <f t="shared" si="7"/>
        <v>1.6883294857081597</v>
      </c>
      <c r="N27" s="107">
        <f t="shared" si="7"/>
        <v>-0.22224943258424634</v>
      </c>
      <c r="O27" s="107">
        <f t="shared" si="7"/>
        <v>-0.18105298400156755</v>
      </c>
      <c r="P27" s="107">
        <f t="shared" si="7"/>
        <v>3.2216509834525526</v>
      </c>
      <c r="Q27" s="107">
        <f t="shared" si="7"/>
        <v>-7.4457107079221929E-2</v>
      </c>
      <c r="R27" s="107">
        <f t="shared" si="7"/>
        <v>-0.33701303420039919</v>
      </c>
      <c r="S27" s="107">
        <f t="shared" si="7"/>
        <v>2.7903522470971519E-2</v>
      </c>
    </row>
    <row r="28" spans="1:19" ht="15.4" x14ac:dyDescent="0.45">
      <c r="A28" s="75" t="s">
        <v>137</v>
      </c>
      <c r="B28" s="76"/>
      <c r="C28" s="77">
        <v>8425.2565541697477</v>
      </c>
      <c r="D28" s="110">
        <v>137.9655264272142</v>
      </c>
      <c r="E28" s="108">
        <v>6.7872606920401806</v>
      </c>
      <c r="F28" s="77">
        <v>3401.7549444303418</v>
      </c>
      <c r="G28" s="77">
        <v>811.32277002722947</v>
      </c>
      <c r="H28" s="77">
        <v>705621.8442923486</v>
      </c>
      <c r="I28" s="109">
        <v>89.732187527399674</v>
      </c>
      <c r="J28" s="110">
        <v>227.97656641049397</v>
      </c>
      <c r="K28" s="110">
        <v>127.87707034643796</v>
      </c>
      <c r="L28" s="78">
        <v>9.6200058135471949</v>
      </c>
      <c r="M28" s="108">
        <v>1.6979924927976036</v>
      </c>
      <c r="N28" s="108">
        <v>7.0922251518503773E-2</v>
      </c>
      <c r="O28" s="108">
        <v>7.1749639191654419E-2</v>
      </c>
      <c r="P28" s="108">
        <v>1.0690882071319054</v>
      </c>
      <c r="Q28" s="78" t="s">
        <v>141</v>
      </c>
      <c r="R28" s="78" t="s">
        <v>141</v>
      </c>
      <c r="S28" s="108">
        <v>1.0334296407479333E-2</v>
      </c>
    </row>
    <row r="29" spans="1:19" ht="15.4" x14ac:dyDescent="0.45">
      <c r="A29" s="75" t="s">
        <v>139</v>
      </c>
      <c r="B29" s="76"/>
      <c r="C29" s="105">
        <f>C28/C27-1</f>
        <v>4.3774748732969826E-2</v>
      </c>
      <c r="D29" s="105">
        <f t="shared" ref="D29:P29" si="8">D28/D27-1</f>
        <v>0.13180447159666064</v>
      </c>
      <c r="E29" s="105">
        <f t="shared" si="8"/>
        <v>-5.2206020527978705</v>
      </c>
      <c r="F29" s="105">
        <f t="shared" si="8"/>
        <v>1.6847581060445149E-2</v>
      </c>
      <c r="G29" s="105">
        <f t="shared" si="8"/>
        <v>3.6984433045113674E-2</v>
      </c>
      <c r="H29" s="105">
        <f t="shared" si="8"/>
        <v>-1.912622335532943E-2</v>
      </c>
      <c r="I29" s="105">
        <f t="shared" si="8"/>
        <v>3.0697126191621127E-3</v>
      </c>
      <c r="J29" s="105">
        <f t="shared" si="8"/>
        <v>1.2623665385693927E-2</v>
      </c>
      <c r="K29" s="105">
        <f t="shared" si="8"/>
        <v>0.14202339519807294</v>
      </c>
      <c r="L29" s="105">
        <f t="shared" si="8"/>
        <v>1.219985037641691E-2</v>
      </c>
      <c r="M29" s="105">
        <f t="shared" si="8"/>
        <v>5.7234130963428331E-3</v>
      </c>
      <c r="N29" s="105">
        <f t="shared" si="8"/>
        <v>-1.319111057759933</v>
      </c>
      <c r="O29" s="105">
        <f t="shared" si="8"/>
        <v>-1.3962908404262104</v>
      </c>
      <c r="P29" s="105">
        <f t="shared" si="8"/>
        <v>-0.66815517490159859</v>
      </c>
      <c r="Q29" s="105"/>
      <c r="R29" s="105"/>
      <c r="S29" s="105">
        <f>S28/S27-1</f>
        <v>-0.62964186983094095</v>
      </c>
    </row>
    <row r="31" spans="1:19" ht="15.4" x14ac:dyDescent="0.45">
      <c r="A31" s="79" t="s">
        <v>22</v>
      </c>
      <c r="B31" s="80"/>
      <c r="C31" s="82">
        <f>COUNT(C10:C15)</f>
        <v>6</v>
      </c>
      <c r="D31" s="82">
        <f t="shared" ref="D31:S31" si="9">COUNT(D10:D15)</f>
        <v>6</v>
      </c>
      <c r="E31" s="82">
        <f t="shared" si="9"/>
        <v>6</v>
      </c>
      <c r="F31" s="82">
        <f t="shared" si="9"/>
        <v>6</v>
      </c>
      <c r="G31" s="82">
        <f t="shared" si="9"/>
        <v>6</v>
      </c>
      <c r="H31" s="82">
        <f t="shared" si="9"/>
        <v>6</v>
      </c>
      <c r="I31" s="82">
        <f t="shared" si="9"/>
        <v>6</v>
      </c>
      <c r="J31" s="82">
        <f t="shared" si="9"/>
        <v>6</v>
      </c>
      <c r="K31" s="82">
        <f t="shared" si="9"/>
        <v>6</v>
      </c>
      <c r="L31" s="82">
        <f t="shared" si="9"/>
        <v>6</v>
      </c>
      <c r="M31" s="82">
        <f t="shared" si="9"/>
        <v>6</v>
      </c>
      <c r="N31" s="82">
        <f t="shared" si="9"/>
        <v>6</v>
      </c>
      <c r="O31" s="82">
        <f t="shared" si="9"/>
        <v>6</v>
      </c>
      <c r="P31" s="82">
        <f t="shared" si="9"/>
        <v>6</v>
      </c>
      <c r="Q31" s="82">
        <f t="shared" si="9"/>
        <v>6</v>
      </c>
      <c r="R31" s="82">
        <f t="shared" si="9"/>
        <v>6</v>
      </c>
      <c r="S31" s="82">
        <f t="shared" si="9"/>
        <v>6</v>
      </c>
    </row>
    <row r="32" spans="1:19" ht="15.4" x14ac:dyDescent="0.45">
      <c r="A32" s="79" t="s">
        <v>23</v>
      </c>
      <c r="B32" s="81"/>
      <c r="C32" s="82">
        <f>AVERAGE(C10:C15)</f>
        <v>19938.889784145449</v>
      </c>
      <c r="D32" s="82">
        <f t="shared" ref="D32:S32" si="10">AVERAGE(D10:D15)</f>
        <v>107.86267163070563</v>
      </c>
      <c r="E32" s="82">
        <f t="shared" si="10"/>
        <v>46.243832810306394</v>
      </c>
      <c r="F32" s="82">
        <f t="shared" si="10"/>
        <v>2992.1312612054535</v>
      </c>
      <c r="G32" s="82">
        <f t="shared" si="10"/>
        <v>3691.7969084261563</v>
      </c>
      <c r="H32" s="82">
        <f t="shared" si="10"/>
        <v>642397.39100946975</v>
      </c>
      <c r="I32" s="82">
        <f t="shared" si="10"/>
        <v>87.17383975365891</v>
      </c>
      <c r="J32" s="82">
        <f t="shared" si="10"/>
        <v>200.33811091330566</v>
      </c>
      <c r="K32" s="82">
        <f t="shared" si="10"/>
        <v>174.58785065072024</v>
      </c>
      <c r="L32" s="82">
        <f t="shared" si="10"/>
        <v>8.2666089859391363</v>
      </c>
      <c r="M32" s="82">
        <f t="shared" si="10"/>
        <v>1.4690362418877283</v>
      </c>
      <c r="N32" s="82">
        <f t="shared" si="10"/>
        <v>5.0484144056268248</v>
      </c>
      <c r="O32" s="82">
        <f t="shared" si="10"/>
        <v>46.393696914385174</v>
      </c>
      <c r="P32" s="82">
        <f t="shared" si="10"/>
        <v>6.5028206818570844</v>
      </c>
      <c r="Q32" s="82">
        <f t="shared" si="10"/>
        <v>0.75228674736698908</v>
      </c>
      <c r="R32" s="82">
        <f t="shared" si="10"/>
        <v>2.8379592183523723</v>
      </c>
      <c r="S32" s="82">
        <f t="shared" si="10"/>
        <v>8.7619989098565096E-2</v>
      </c>
    </row>
    <row r="33" spans="1:19" ht="15.4" x14ac:dyDescent="0.45">
      <c r="A33" s="79" t="s">
        <v>24</v>
      </c>
      <c r="B33" s="80"/>
      <c r="C33" s="82">
        <f>_xlfn.STDEV.S(C10:C15)</f>
        <v>9927.2781340047532</v>
      </c>
      <c r="D33" s="82">
        <f t="shared" ref="D33:S33" si="11">_xlfn.STDEV.S(D10:D15)</f>
        <v>11.750095758493455</v>
      </c>
      <c r="E33" s="82">
        <f t="shared" si="11"/>
        <v>40.092015947186539</v>
      </c>
      <c r="F33" s="82">
        <f t="shared" si="11"/>
        <v>296.20336988545279</v>
      </c>
      <c r="G33" s="82">
        <f t="shared" si="11"/>
        <v>2436.9045982434459</v>
      </c>
      <c r="H33" s="82">
        <f t="shared" si="11"/>
        <v>64381.460574717814</v>
      </c>
      <c r="I33" s="82">
        <f t="shared" si="11"/>
        <v>1.9192786109949602</v>
      </c>
      <c r="J33" s="82">
        <f t="shared" si="11"/>
        <v>20.765710090994897</v>
      </c>
      <c r="K33" s="82">
        <f t="shared" si="11"/>
        <v>52.467587543517482</v>
      </c>
      <c r="L33" s="82">
        <f t="shared" si="11"/>
        <v>1.0367374175737667</v>
      </c>
      <c r="M33" s="82">
        <f t="shared" si="11"/>
        <v>0.18424729360743794</v>
      </c>
      <c r="N33" s="82">
        <f t="shared" si="11"/>
        <v>4.413977694836146</v>
      </c>
      <c r="O33" s="82">
        <f t="shared" si="11"/>
        <v>39.007435993410127</v>
      </c>
      <c r="P33" s="82">
        <f t="shared" si="11"/>
        <v>2.7693854723056957</v>
      </c>
      <c r="Q33" s="82">
        <f t="shared" si="11"/>
        <v>0.69424799859532804</v>
      </c>
      <c r="R33" s="82">
        <f t="shared" si="11"/>
        <v>2.6682549139755105</v>
      </c>
      <c r="S33" s="82">
        <f t="shared" si="11"/>
        <v>5.0567318098460046E-2</v>
      </c>
    </row>
    <row r="34" spans="1:19" ht="15.4" x14ac:dyDescent="0.45">
      <c r="A34" s="79" t="s">
        <v>25</v>
      </c>
      <c r="B34" s="81"/>
      <c r="C34" s="82">
        <f>AVERAGE($B10:$B15)</f>
        <v>48798.479652429145</v>
      </c>
      <c r="D34" s="82">
        <f t="shared" ref="D34:S34" si="12">AVERAGE($B10:$B15)</f>
        <v>48798.479652429145</v>
      </c>
      <c r="E34" s="82">
        <f t="shared" si="12"/>
        <v>48798.479652429145</v>
      </c>
      <c r="F34" s="82">
        <f t="shared" si="12"/>
        <v>48798.479652429145</v>
      </c>
      <c r="G34" s="82">
        <f t="shared" si="12"/>
        <v>48798.479652429145</v>
      </c>
      <c r="H34" s="82">
        <f t="shared" si="12"/>
        <v>48798.479652429145</v>
      </c>
      <c r="I34" s="82">
        <f t="shared" si="12"/>
        <v>48798.479652429145</v>
      </c>
      <c r="J34" s="82">
        <f t="shared" si="12"/>
        <v>48798.479652429145</v>
      </c>
      <c r="K34" s="82">
        <f t="shared" si="12"/>
        <v>48798.479652429145</v>
      </c>
      <c r="L34" s="82">
        <f t="shared" si="12"/>
        <v>48798.479652429145</v>
      </c>
      <c r="M34" s="82">
        <f t="shared" si="12"/>
        <v>48798.479652429145</v>
      </c>
      <c r="N34" s="82">
        <f t="shared" si="12"/>
        <v>48798.479652429145</v>
      </c>
      <c r="O34" s="82">
        <f t="shared" si="12"/>
        <v>48798.479652429145</v>
      </c>
      <c r="P34" s="82">
        <f t="shared" si="12"/>
        <v>48798.479652429145</v>
      </c>
      <c r="Q34" s="82">
        <f t="shared" si="12"/>
        <v>48798.479652429145</v>
      </c>
      <c r="R34" s="82">
        <f t="shared" si="12"/>
        <v>48798.479652429145</v>
      </c>
      <c r="S34" s="82">
        <f t="shared" si="12"/>
        <v>48798.479652429145</v>
      </c>
    </row>
    <row r="35" spans="1:19" ht="15.4" x14ac:dyDescent="0.45">
      <c r="A35" s="79" t="s">
        <v>26</v>
      </c>
      <c r="B35" s="80"/>
      <c r="C35" s="82">
        <f>_xlfn.STDEV.S($B10:$B15)</f>
        <v>40809.322808846751</v>
      </c>
      <c r="D35" s="82">
        <f t="shared" ref="D35:S35" si="13">_xlfn.STDEV.S($B10:$B15)</f>
        <v>40809.322808846751</v>
      </c>
      <c r="E35" s="82">
        <f t="shared" si="13"/>
        <v>40809.322808846751</v>
      </c>
      <c r="F35" s="82">
        <f t="shared" si="13"/>
        <v>40809.322808846751</v>
      </c>
      <c r="G35" s="82">
        <f t="shared" si="13"/>
        <v>40809.322808846751</v>
      </c>
      <c r="H35" s="82">
        <f t="shared" si="13"/>
        <v>40809.322808846751</v>
      </c>
      <c r="I35" s="82">
        <f t="shared" si="13"/>
        <v>40809.322808846751</v>
      </c>
      <c r="J35" s="82">
        <f t="shared" si="13"/>
        <v>40809.322808846751</v>
      </c>
      <c r="K35" s="82">
        <f t="shared" si="13"/>
        <v>40809.322808846751</v>
      </c>
      <c r="L35" s="82">
        <f t="shared" si="13"/>
        <v>40809.322808846751</v>
      </c>
      <c r="M35" s="82">
        <f t="shared" si="13"/>
        <v>40809.322808846751</v>
      </c>
      <c r="N35" s="82">
        <f t="shared" si="13"/>
        <v>40809.322808846751</v>
      </c>
      <c r="O35" s="82">
        <f t="shared" si="13"/>
        <v>40809.322808846751</v>
      </c>
      <c r="P35" s="82">
        <f t="shared" si="13"/>
        <v>40809.322808846751</v>
      </c>
      <c r="Q35" s="82">
        <f t="shared" si="13"/>
        <v>40809.322808846751</v>
      </c>
      <c r="R35" s="82">
        <f t="shared" si="13"/>
        <v>40809.322808846751</v>
      </c>
      <c r="S35" s="82">
        <f t="shared" si="13"/>
        <v>40809.322808846751</v>
      </c>
    </row>
    <row r="36" spans="1:19" ht="15.4" x14ac:dyDescent="0.45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5.4" x14ac:dyDescent="0.45">
      <c r="A37" s="79" t="s">
        <v>27</v>
      </c>
      <c r="B37" s="80"/>
      <c r="C37" s="81">
        <f>CORREL(C10:C15,$B10:$B15)</f>
        <v>0.99968478920381243</v>
      </c>
      <c r="D37" s="81">
        <f t="shared" ref="D37:S37" si="14">CORREL(D10:D15,$B10:$B15)</f>
        <v>-0.99898006447583154</v>
      </c>
      <c r="E37" s="81">
        <f t="shared" si="14"/>
        <v>0.99814796150408802</v>
      </c>
      <c r="F37" s="81">
        <f t="shared" si="14"/>
        <v>-0.99737827204181417</v>
      </c>
      <c r="G37" s="81">
        <f t="shared" si="14"/>
        <v>0.99843440049434073</v>
      </c>
      <c r="H37" s="81">
        <f t="shared" si="14"/>
        <v>-0.99997670460617027</v>
      </c>
      <c r="I37" s="81">
        <f t="shared" si="14"/>
        <v>-0.99508799715709317</v>
      </c>
      <c r="J37" s="81">
        <f t="shared" si="14"/>
        <v>-0.99860907922957687</v>
      </c>
      <c r="K37" s="81">
        <f t="shared" si="14"/>
        <v>0.99800231155174002</v>
      </c>
      <c r="L37" s="81">
        <f t="shared" si="14"/>
        <v>-0.99818615783827669</v>
      </c>
      <c r="M37" s="81">
        <f t="shared" si="14"/>
        <v>-0.99535323235419659</v>
      </c>
      <c r="N37" s="81">
        <f t="shared" si="14"/>
        <v>0.99859245491666659</v>
      </c>
      <c r="O37" s="81">
        <f t="shared" si="14"/>
        <v>0.99851874810463692</v>
      </c>
      <c r="P37" s="81">
        <f t="shared" si="14"/>
        <v>0.99082824705932138</v>
      </c>
      <c r="Q37" s="81">
        <f t="shared" si="14"/>
        <v>0.99588556050274835</v>
      </c>
      <c r="R37" s="81">
        <f t="shared" si="14"/>
        <v>0.99509767810677374</v>
      </c>
      <c r="S37" s="81">
        <f t="shared" si="14"/>
        <v>0.98759135297124556</v>
      </c>
    </row>
    <row r="38" spans="1:19" ht="15.4" x14ac:dyDescent="0.45">
      <c r="A38" s="79" t="s">
        <v>115</v>
      </c>
      <c r="B38" s="80"/>
      <c r="C38" s="81">
        <f>C37^2</f>
        <v>0.99936967776547092</v>
      </c>
      <c r="D38" s="81">
        <f t="shared" ref="D38:S38" si="15">D37^2</f>
        <v>0.99796116922013656</v>
      </c>
      <c r="E38" s="81">
        <f t="shared" si="15"/>
        <v>0.99629935305476636</v>
      </c>
      <c r="F38" s="81">
        <f t="shared" si="15"/>
        <v>0.99476341754111508</v>
      </c>
      <c r="G38" s="81">
        <f t="shared" si="15"/>
        <v>0.99687125209049354</v>
      </c>
      <c r="H38" s="81">
        <f t="shared" si="15"/>
        <v>0.9999534097550159</v>
      </c>
      <c r="I38" s="81">
        <f t="shared" si="15"/>
        <v>0.99020012208611508</v>
      </c>
      <c r="J38" s="81">
        <f t="shared" si="15"/>
        <v>0.99722009311974336</v>
      </c>
      <c r="K38" s="81">
        <f t="shared" si="15"/>
        <v>0.9960086138626163</v>
      </c>
      <c r="L38" s="81">
        <f t="shared" si="15"/>
        <v>0.99637560569994099</v>
      </c>
      <c r="M38" s="81">
        <f t="shared" si="15"/>
        <v>0.99072805715794732</v>
      </c>
      <c r="N38" s="81">
        <f t="shared" si="15"/>
        <v>0.99718689101649483</v>
      </c>
      <c r="O38" s="81">
        <f t="shared" si="15"/>
        <v>0.99703969031645134</v>
      </c>
      <c r="P38" s="81">
        <f t="shared" si="15"/>
        <v>0.98174061517064759</v>
      </c>
      <c r="Q38" s="81">
        <f t="shared" si="15"/>
        <v>0.99178804961787326</v>
      </c>
      <c r="R38" s="81">
        <f t="shared" si="15"/>
        <v>0.99021938897349226</v>
      </c>
      <c r="S38" s="81">
        <f t="shared" si="15"/>
        <v>0.97533668046357536</v>
      </c>
    </row>
    <row r="39" spans="1:19" ht="15.4" x14ac:dyDescent="0.45">
      <c r="A39" s="79" t="s">
        <v>28</v>
      </c>
      <c r="B39" s="80"/>
      <c r="C39" s="81">
        <f>1-(1-C38)*(C31-1)/(C31-2)</f>
        <v>0.99921209720683868</v>
      </c>
      <c r="D39" s="81">
        <f t="shared" ref="D39:S39" si="16">1-(1-D38)*(D31-1)/(D31-2)</f>
        <v>0.99745146152517072</v>
      </c>
      <c r="E39" s="81">
        <f t="shared" si="16"/>
        <v>0.99537419131845795</v>
      </c>
      <c r="F39" s="81">
        <f t="shared" si="16"/>
        <v>0.99345427192639391</v>
      </c>
      <c r="G39" s="81">
        <f t="shared" si="16"/>
        <v>0.9960890651131169</v>
      </c>
      <c r="H39" s="81">
        <f t="shared" si="16"/>
        <v>0.99994176219376985</v>
      </c>
      <c r="I39" s="81">
        <f t="shared" si="16"/>
        <v>0.98775015260764387</v>
      </c>
      <c r="J39" s="81">
        <f t="shared" si="16"/>
        <v>0.99652511639967922</v>
      </c>
      <c r="K39" s="81">
        <f t="shared" si="16"/>
        <v>0.99501076732827043</v>
      </c>
      <c r="L39" s="81">
        <f t="shared" si="16"/>
        <v>0.99546950712492621</v>
      </c>
      <c r="M39" s="81">
        <f t="shared" si="16"/>
        <v>0.9884100714474342</v>
      </c>
      <c r="N39" s="81">
        <f t="shared" si="16"/>
        <v>0.99648361377061856</v>
      </c>
      <c r="O39" s="81">
        <f t="shared" si="16"/>
        <v>0.99629961289556412</v>
      </c>
      <c r="P39" s="81">
        <f t="shared" si="16"/>
        <v>0.97717576896330949</v>
      </c>
      <c r="Q39" s="81">
        <f t="shared" si="16"/>
        <v>0.98973506202234152</v>
      </c>
      <c r="R39" s="81">
        <f t="shared" si="16"/>
        <v>0.98777423621686533</v>
      </c>
      <c r="S39" s="81">
        <f t="shared" si="16"/>
        <v>0.96917085057946917</v>
      </c>
    </row>
    <row r="40" spans="1:19" ht="15.4" x14ac:dyDescent="0.45">
      <c r="A40" s="79" t="s">
        <v>29</v>
      </c>
      <c r="B40" s="80"/>
      <c r="C40" s="81">
        <f>SQRT(1-C39)*C33</f>
        <v>278.6547880252968</v>
      </c>
      <c r="D40" s="81">
        <f t="shared" ref="D40:S40" si="17">SQRT(1-D39)*D33</f>
        <v>0.5931806876857173</v>
      </c>
      <c r="E40" s="81">
        <f t="shared" si="17"/>
        <v>2.7267902211709352</v>
      </c>
      <c r="F40" s="81">
        <f t="shared" si="17"/>
        <v>23.964533260075033</v>
      </c>
      <c r="G40" s="81">
        <f t="shared" si="17"/>
        <v>152.39784300110685</v>
      </c>
      <c r="H40" s="81">
        <f t="shared" si="17"/>
        <v>491.3187389961227</v>
      </c>
      <c r="I40" s="81">
        <f t="shared" si="17"/>
        <v>0.21242389245556728</v>
      </c>
      <c r="J40" s="81">
        <f t="shared" si="17"/>
        <v>1.2241000544878733</v>
      </c>
      <c r="K40" s="81">
        <f t="shared" si="17"/>
        <v>3.7060218426042604</v>
      </c>
      <c r="L40" s="81">
        <f t="shared" si="17"/>
        <v>6.9781692562377817E-2</v>
      </c>
      <c r="M40" s="81">
        <f t="shared" si="17"/>
        <v>1.9835424378031218E-2</v>
      </c>
      <c r="N40" s="81">
        <f t="shared" si="17"/>
        <v>0.26174501520787352</v>
      </c>
      <c r="O40" s="81">
        <f t="shared" si="17"/>
        <v>2.3728538182277048</v>
      </c>
      <c r="P40" s="81">
        <f t="shared" si="17"/>
        <v>0.41839018418765195</v>
      </c>
      <c r="Q40" s="81">
        <f t="shared" si="17"/>
        <v>7.033845119941258E-2</v>
      </c>
      <c r="R40" s="81">
        <f t="shared" si="17"/>
        <v>0.29502941499822816</v>
      </c>
      <c r="S40" s="81">
        <f t="shared" si="17"/>
        <v>8.8787267865560356E-3</v>
      </c>
    </row>
    <row r="41" spans="1:19" ht="15.4" x14ac:dyDescent="0.45">
      <c r="A41" s="79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spans="1:19" ht="15.4" x14ac:dyDescent="0.45">
      <c r="A42" s="79" t="s">
        <v>30</v>
      </c>
      <c r="B42" s="80"/>
      <c r="C42" s="83">
        <f>C37*(C33/C35)</f>
        <v>0.24318337736809431</v>
      </c>
      <c r="D42" s="83">
        <f t="shared" ref="D42:S42" si="18">D37*(D33/D35)</f>
        <v>-2.876330850526235E-4</v>
      </c>
      <c r="E42" s="83">
        <f t="shared" si="18"/>
        <v>9.8060348067325622E-4</v>
      </c>
      <c r="F42" s="83">
        <f t="shared" si="18"/>
        <v>-7.2391989108251467E-3</v>
      </c>
      <c r="G42" s="83">
        <f t="shared" si="18"/>
        <v>5.9620920273679372E-2</v>
      </c>
      <c r="H42" s="83">
        <f t="shared" si="18"/>
        <v>-1.5775797379632561</v>
      </c>
      <c r="I42" s="83">
        <f t="shared" si="18"/>
        <v>-4.6799382531959102E-5</v>
      </c>
      <c r="J42" s="83">
        <f t="shared" si="18"/>
        <v>-5.0813944476974665E-4</v>
      </c>
      <c r="K42" s="83">
        <f t="shared" si="18"/>
        <v>1.2831081244656769E-3</v>
      </c>
      <c r="L42" s="83">
        <f t="shared" si="18"/>
        <v>-2.5358346287255625E-5</v>
      </c>
      <c r="M42" s="83">
        <f t="shared" si="18"/>
        <v>-4.4938540172227517E-6</v>
      </c>
      <c r="N42" s="83">
        <f t="shared" si="18"/>
        <v>1.0800877149763214E-4</v>
      </c>
      <c r="O42" s="83">
        <f t="shared" si="18"/>
        <v>9.5443034762801864E-4</v>
      </c>
      <c r="P42" s="83">
        <f t="shared" si="18"/>
        <v>6.7239178797677928E-5</v>
      </c>
      <c r="Q42" s="83">
        <f t="shared" si="18"/>
        <v>1.6942000249490486E-5</v>
      </c>
      <c r="R42" s="83">
        <f t="shared" si="18"/>
        <v>6.5062933828405128E-5</v>
      </c>
      <c r="S42" s="83">
        <f t="shared" si="18"/>
        <v>1.2237362117207056E-6</v>
      </c>
    </row>
    <row r="43" spans="1:19" ht="15.4" x14ac:dyDescent="0.45">
      <c r="A43" s="79" t="s">
        <v>31</v>
      </c>
      <c r="B43" s="80"/>
      <c r="C43" s="82">
        <f>C32-C42*C34</f>
        <v>8071.9106918395009</v>
      </c>
      <c r="D43" s="82">
        <f t="shared" ref="D43:S43" si="19">D32-D42*D34</f>
        <v>121.8987288790115</v>
      </c>
      <c r="E43" s="82">
        <f t="shared" si="19"/>
        <v>-1.6081261884286988</v>
      </c>
      <c r="F43" s="82">
        <f t="shared" si="19"/>
        <v>3345.3931619552418</v>
      </c>
      <c r="G43" s="82">
        <f t="shared" si="19"/>
        <v>782.38664359191307</v>
      </c>
      <c r="H43" s="82">
        <f t="shared" si="19"/>
        <v>719380.88375255419</v>
      </c>
      <c r="I43" s="82">
        <f t="shared" si="19"/>
        <v>89.457578469890962</v>
      </c>
      <c r="J43" s="82">
        <f t="shared" si="19"/>
        <v>225.13454326949878</v>
      </c>
      <c r="K43" s="82">
        <f t="shared" si="19"/>
        <v>111.97412494711538</v>
      </c>
      <c r="L43" s="82">
        <f t="shared" si="19"/>
        <v>9.5040577312570313</v>
      </c>
      <c r="M43" s="82">
        <f t="shared" si="19"/>
        <v>1.6883294857081597</v>
      </c>
      <c r="N43" s="82">
        <f t="shared" si="19"/>
        <v>-0.22224943258424634</v>
      </c>
      <c r="O43" s="82">
        <f t="shared" si="19"/>
        <v>-0.18105298400156755</v>
      </c>
      <c r="P43" s="82">
        <f t="shared" si="19"/>
        <v>3.2216509834525526</v>
      </c>
      <c r="Q43" s="82">
        <f t="shared" si="19"/>
        <v>-7.4457107079221929E-2</v>
      </c>
      <c r="R43" s="82">
        <f t="shared" si="19"/>
        <v>-0.33701303420039919</v>
      </c>
      <c r="S43" s="82">
        <f t="shared" si="19"/>
        <v>2.7903522470971519E-2</v>
      </c>
    </row>
    <row r="44" spans="1:19" ht="15.4" x14ac:dyDescent="0.45">
      <c r="A44" s="79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</row>
    <row r="45" spans="1:19" ht="15.4" x14ac:dyDescent="0.45">
      <c r="A45" s="79" t="s">
        <v>32</v>
      </c>
      <c r="B45" s="80"/>
      <c r="C45" s="81">
        <v>0.95</v>
      </c>
      <c r="D45" s="81">
        <v>0.95</v>
      </c>
      <c r="E45" s="81">
        <v>0.95</v>
      </c>
      <c r="F45" s="81">
        <v>0.95</v>
      </c>
      <c r="G45" s="81">
        <v>0.95</v>
      </c>
      <c r="H45" s="81">
        <v>0.95</v>
      </c>
      <c r="I45" s="81">
        <v>0.95</v>
      </c>
      <c r="J45" s="81">
        <v>0.95</v>
      </c>
      <c r="K45" s="81">
        <v>0.95</v>
      </c>
      <c r="L45" s="81">
        <v>0.95</v>
      </c>
      <c r="M45" s="81">
        <v>0.95</v>
      </c>
      <c r="N45" s="81">
        <v>0.95</v>
      </c>
      <c r="O45" s="81">
        <v>0.95</v>
      </c>
      <c r="P45" s="81">
        <v>0.95</v>
      </c>
      <c r="Q45" s="81">
        <v>0.95</v>
      </c>
      <c r="R45" s="81">
        <v>0.95</v>
      </c>
      <c r="S45" s="81">
        <v>0.95</v>
      </c>
    </row>
    <row r="46" spans="1:19" ht="15.4" x14ac:dyDescent="0.45">
      <c r="A46" s="79" t="s">
        <v>33</v>
      </c>
      <c r="B46" s="80"/>
      <c r="C46" s="81">
        <f>_xlfn.T.INV.2T(1-C45,C31-2)</f>
        <v>2.776445105197793</v>
      </c>
      <c r="D46" s="81">
        <f t="shared" ref="D46:R46" si="20">_xlfn.T.INV.2T(1-D45,D31-2)</f>
        <v>2.776445105197793</v>
      </c>
      <c r="E46" s="81">
        <f t="shared" si="20"/>
        <v>2.776445105197793</v>
      </c>
      <c r="F46" s="81">
        <f t="shared" si="20"/>
        <v>2.776445105197793</v>
      </c>
      <c r="G46" s="81">
        <f t="shared" si="20"/>
        <v>2.776445105197793</v>
      </c>
      <c r="H46" s="81">
        <f t="shared" si="20"/>
        <v>2.776445105197793</v>
      </c>
      <c r="I46" s="81">
        <f t="shared" si="20"/>
        <v>2.776445105197793</v>
      </c>
      <c r="J46" s="81">
        <f t="shared" si="20"/>
        <v>2.776445105197793</v>
      </c>
      <c r="K46" s="81">
        <f t="shared" si="20"/>
        <v>2.776445105197793</v>
      </c>
      <c r="L46" s="81">
        <f t="shared" si="20"/>
        <v>2.776445105197793</v>
      </c>
      <c r="M46" s="81">
        <f t="shared" si="20"/>
        <v>2.776445105197793</v>
      </c>
      <c r="N46" s="81">
        <f t="shared" si="20"/>
        <v>2.776445105197793</v>
      </c>
      <c r="O46" s="81">
        <f t="shared" si="20"/>
        <v>2.776445105197793</v>
      </c>
      <c r="P46" s="81">
        <f t="shared" si="20"/>
        <v>2.776445105197793</v>
      </c>
      <c r="Q46" s="81">
        <f t="shared" si="20"/>
        <v>2.776445105197793</v>
      </c>
      <c r="R46" s="81">
        <f t="shared" si="20"/>
        <v>2.776445105197793</v>
      </c>
      <c r="S46" s="81">
        <f>_xlfn.T.INV.2T(1-S45,S31-2)</f>
        <v>2.776445105197793</v>
      </c>
    </row>
    <row r="47" spans="1:19" ht="15.4" x14ac:dyDescent="0.45">
      <c r="A47" s="79" t="s">
        <v>34</v>
      </c>
      <c r="B47" s="80"/>
      <c r="C47" s="81">
        <f>C40*SQRT(1+(C34^2/_xlfn.VAR.P($B10:$B15)))</f>
        <v>459.21710026251839</v>
      </c>
      <c r="D47" s="81">
        <f t="shared" ref="D47:R47" si="21">D40*SQRT(1+(D34^2/_xlfn.VAR.P($B10:$B15)))</f>
        <v>0.97754902135768362</v>
      </c>
      <c r="E47" s="81">
        <f t="shared" si="21"/>
        <v>4.4936916651029595</v>
      </c>
      <c r="F47" s="81">
        <f t="shared" si="21"/>
        <v>39.493035633169477</v>
      </c>
      <c r="G47" s="81">
        <f t="shared" si="21"/>
        <v>251.14836908123601</v>
      </c>
      <c r="H47" s="81">
        <f t="shared" si="21"/>
        <v>809.68271970246644</v>
      </c>
      <c r="I47" s="81">
        <f t="shared" si="21"/>
        <v>0.35007000816747857</v>
      </c>
      <c r="J47" s="81">
        <f t="shared" si="21"/>
        <v>2.0172905746090426</v>
      </c>
      <c r="K47" s="81">
        <f t="shared" si="21"/>
        <v>6.1074443261164602</v>
      </c>
      <c r="L47" s="81">
        <f t="shared" si="21"/>
        <v>0.11499872920538724</v>
      </c>
      <c r="M47" s="81">
        <f t="shared" si="21"/>
        <v>3.2688352961403461E-2</v>
      </c>
      <c r="N47" s="81">
        <f t="shared" si="21"/>
        <v>0.43135015817857286</v>
      </c>
      <c r="O47" s="81">
        <f t="shared" si="21"/>
        <v>3.9104120818281101</v>
      </c>
      <c r="P47" s="81">
        <f t="shared" si="21"/>
        <v>0.68949802916543612</v>
      </c>
      <c r="Q47" s="81">
        <f t="shared" si="21"/>
        <v>0.11591625547025804</v>
      </c>
      <c r="R47" s="81">
        <f t="shared" si="21"/>
        <v>0.48620213349908109</v>
      </c>
      <c r="S47" s="81">
        <f>S40*SQRT(1+(S34^2/_xlfn.VAR.P($B10:$B15)))</f>
        <v>1.4631950873118568E-2</v>
      </c>
    </row>
  </sheetData>
  <phoneticPr fontId="1" type="noConversion"/>
  <conditionalFormatting sqref="A4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20"/>
  <sheetViews>
    <sheetView workbookViewId="0">
      <pane xSplit="1" ySplit="6" topLeftCell="B7" activePane="bottomRight" state="frozen"/>
      <selection pane="topRight" activeCell="B1" sqref="B1"/>
      <selection pane="bottomLeft" activeCell="A4" sqref="A4"/>
      <selection pane="bottomRight"/>
    </sheetView>
  </sheetViews>
  <sheetFormatPr defaultRowHeight="13.9" x14ac:dyDescent="0.4"/>
  <cols>
    <col min="5" max="5" width="11.1328125" bestFit="1" customWidth="1"/>
    <col min="8" max="8" width="9" customWidth="1"/>
    <col min="12" max="12" width="9" customWidth="1"/>
    <col min="16" max="16" width="9" customWidth="1"/>
    <col min="20" max="20" width="9" customWidth="1"/>
    <col min="24" max="24" width="9" customWidth="1"/>
    <col min="28" max="28" width="9" customWidth="1"/>
    <col min="32" max="32" width="9" customWidth="1"/>
    <col min="36" max="36" width="9" customWidth="1"/>
  </cols>
  <sheetData>
    <row r="1" spans="1:36" x14ac:dyDescent="0.4">
      <c r="A1" s="6" t="s">
        <v>232</v>
      </c>
    </row>
    <row r="2" spans="1:36" x14ac:dyDescent="0.4">
      <c r="A2" s="43" t="s">
        <v>237</v>
      </c>
    </row>
    <row r="3" spans="1:36" ht="15" x14ac:dyDescent="0.4">
      <c r="A3" s="44" t="s">
        <v>230</v>
      </c>
    </row>
    <row r="4" spans="1:36" ht="15.4" x14ac:dyDescent="0.45">
      <c r="A4" s="44"/>
      <c r="C4" s="93" t="s">
        <v>211</v>
      </c>
      <c r="D4" s="93"/>
      <c r="E4" s="95" t="s">
        <v>212</v>
      </c>
    </row>
    <row r="5" spans="1:36" s="94" customFormat="1" ht="15.4" x14ac:dyDescent="0.45">
      <c r="A5" s="93" t="s">
        <v>135</v>
      </c>
      <c r="B5" s="93" t="s">
        <v>213</v>
      </c>
      <c r="C5" s="95" t="s">
        <v>210</v>
      </c>
      <c r="D5" s="95"/>
      <c r="E5" s="95" t="s">
        <v>97</v>
      </c>
      <c r="F5" s="95"/>
      <c r="G5" s="95"/>
      <c r="H5" s="95"/>
      <c r="I5" s="95" t="s">
        <v>98</v>
      </c>
      <c r="J5" s="95"/>
      <c r="K5" s="95"/>
      <c r="L5" s="95"/>
      <c r="M5" s="95" t="s">
        <v>99</v>
      </c>
      <c r="N5" s="95"/>
      <c r="O5" s="95"/>
      <c r="P5" s="95"/>
      <c r="Q5" s="95" t="s">
        <v>100</v>
      </c>
      <c r="R5" s="95"/>
      <c r="S5" s="95"/>
      <c r="T5" s="95"/>
      <c r="U5" s="95" t="s">
        <v>101</v>
      </c>
      <c r="V5" s="95"/>
      <c r="W5" s="95"/>
      <c r="X5" s="95"/>
      <c r="Y5" s="95" t="s">
        <v>102</v>
      </c>
      <c r="Z5" s="95"/>
      <c r="AA5" s="95"/>
      <c r="AB5" s="95"/>
      <c r="AC5" s="95" t="s">
        <v>129</v>
      </c>
      <c r="AD5" s="95"/>
      <c r="AE5" s="95"/>
      <c r="AF5" s="95"/>
      <c r="AG5" s="95" t="s">
        <v>130</v>
      </c>
      <c r="AH5" s="95"/>
      <c r="AI5" s="95"/>
      <c r="AJ5" s="95"/>
    </row>
    <row r="6" spans="1:36" s="94" customFormat="1" ht="15.4" x14ac:dyDescent="0.45">
      <c r="A6" s="93"/>
      <c r="B6" s="93"/>
      <c r="C6" s="95" t="s">
        <v>217</v>
      </c>
      <c r="D6" s="95" t="s">
        <v>219</v>
      </c>
      <c r="E6" s="95" t="s">
        <v>217</v>
      </c>
      <c r="F6" s="95" t="s">
        <v>219</v>
      </c>
      <c r="G6" s="95" t="s">
        <v>223</v>
      </c>
      <c r="H6" s="95" t="s">
        <v>225</v>
      </c>
      <c r="I6" s="95" t="s">
        <v>217</v>
      </c>
      <c r="J6" s="95" t="s">
        <v>219</v>
      </c>
      <c r="K6" s="95" t="s">
        <v>223</v>
      </c>
      <c r="L6" s="95" t="s">
        <v>225</v>
      </c>
      <c r="M6" s="95" t="s">
        <v>217</v>
      </c>
      <c r="N6" s="95" t="s">
        <v>219</v>
      </c>
      <c r="O6" s="95" t="s">
        <v>223</v>
      </c>
      <c r="P6" s="95" t="s">
        <v>225</v>
      </c>
      <c r="Q6" s="95" t="s">
        <v>217</v>
      </c>
      <c r="R6" s="95" t="s">
        <v>219</v>
      </c>
      <c r="S6" s="95" t="s">
        <v>223</v>
      </c>
      <c r="T6" s="95" t="s">
        <v>225</v>
      </c>
      <c r="U6" s="95" t="s">
        <v>217</v>
      </c>
      <c r="V6" s="95" t="s">
        <v>219</v>
      </c>
      <c r="W6" s="95" t="s">
        <v>223</v>
      </c>
      <c r="X6" s="95" t="s">
        <v>225</v>
      </c>
      <c r="Y6" s="95" t="s">
        <v>217</v>
      </c>
      <c r="Z6" s="95" t="s">
        <v>219</v>
      </c>
      <c r="AA6" s="95" t="s">
        <v>223</v>
      </c>
      <c r="AB6" s="95" t="s">
        <v>225</v>
      </c>
      <c r="AC6" s="95" t="s">
        <v>217</v>
      </c>
      <c r="AD6" s="95" t="s">
        <v>219</v>
      </c>
      <c r="AE6" s="95" t="s">
        <v>223</v>
      </c>
      <c r="AF6" s="95" t="s">
        <v>225</v>
      </c>
      <c r="AG6" s="95" t="s">
        <v>217</v>
      </c>
      <c r="AH6" s="95" t="s">
        <v>219</v>
      </c>
      <c r="AI6" s="95" t="s">
        <v>223</v>
      </c>
      <c r="AJ6" s="95" t="s">
        <v>225</v>
      </c>
    </row>
    <row r="7" spans="1:36" s="94" customFormat="1" ht="15.4" x14ac:dyDescent="0.45">
      <c r="A7" s="93" t="s">
        <v>0</v>
      </c>
      <c r="B7" s="96">
        <v>2.1542936726049353</v>
      </c>
      <c r="C7" s="90">
        <v>93382.514394588943</v>
      </c>
      <c r="D7" s="90">
        <v>684.9796668038806</v>
      </c>
      <c r="E7" s="97">
        <v>94086.361100919996</v>
      </c>
      <c r="F7" s="97">
        <v>1570.6817221536601</v>
      </c>
      <c r="G7" s="132">
        <f>F7/E7</f>
        <v>1.6694042619725694E-2</v>
      </c>
      <c r="H7" s="132">
        <f>E7/$C7-1</f>
        <v>7.537243036281227E-3</v>
      </c>
      <c r="I7" s="97">
        <v>94491.50114038444</v>
      </c>
      <c r="J7" s="97">
        <v>1274.9910702469933</v>
      </c>
      <c r="K7" s="132">
        <f>J7/I7</f>
        <v>1.3493182506993518E-2</v>
      </c>
      <c r="L7" s="132">
        <f>I7/$C7-1</f>
        <v>1.1875743044457598E-2</v>
      </c>
      <c r="M7" s="97">
        <v>93892.591917679994</v>
      </c>
      <c r="N7" s="97">
        <v>1592.5268280621999</v>
      </c>
      <c r="O7" s="132">
        <f>N7/M7</f>
        <v>1.6961155247034211E-2</v>
      </c>
      <c r="P7" s="132">
        <f>M7/$C7-1</f>
        <v>5.4622380474327326E-3</v>
      </c>
      <c r="Q7" s="97">
        <v>94119.384472949605</v>
      </c>
      <c r="R7" s="97">
        <v>2149.9048209309999</v>
      </c>
      <c r="S7" s="132">
        <f>R7/Q7</f>
        <v>2.2842317052645979E-2</v>
      </c>
      <c r="T7" s="132">
        <f>Q7/$C7-1</f>
        <v>7.8908785347866495E-3</v>
      </c>
      <c r="U7" s="97">
        <v>92715.036306455004</v>
      </c>
      <c r="V7" s="97">
        <v>1969.8633272458001</v>
      </c>
      <c r="W7" s="132">
        <f>V7/U7</f>
        <v>2.1246427825738275E-2</v>
      </c>
      <c r="X7" s="132">
        <f>U7/$C7-1</f>
        <v>-7.1477844911468358E-3</v>
      </c>
      <c r="Y7" s="97">
        <v>93262.077046014994</v>
      </c>
      <c r="Z7" s="97">
        <v>1549.0485327996</v>
      </c>
      <c r="AA7" s="132">
        <f>Z7/Y7</f>
        <v>1.6609629357014086E-2</v>
      </c>
      <c r="AB7" s="132">
        <f>Y7/$C7-1</f>
        <v>-1.2897205580162385E-3</v>
      </c>
      <c r="AC7" s="97">
        <v>92664.528927060004</v>
      </c>
      <c r="AD7" s="97">
        <v>1510.01405830982</v>
      </c>
      <c r="AE7" s="132">
        <f>AD7/AC7</f>
        <v>1.6295491660011707E-2</v>
      </c>
      <c r="AF7" s="132">
        <f>AC7/$C7-1</f>
        <v>-7.6886499810348008E-3</v>
      </c>
      <c r="AG7" s="97">
        <v>93875.647837821307</v>
      </c>
      <c r="AH7" s="97">
        <v>1648.2030823827299</v>
      </c>
      <c r="AI7" s="132">
        <f>AH7/AG7</f>
        <v>1.7557301817295048E-2</v>
      </c>
      <c r="AJ7" s="132">
        <f>AG7/$C7-1</f>
        <v>5.2807899469125008E-3</v>
      </c>
    </row>
    <row r="8" spans="1:36" s="94" customFormat="1" ht="15.4" x14ac:dyDescent="0.45">
      <c r="A8" s="93" t="s">
        <v>5</v>
      </c>
      <c r="B8" s="96">
        <v>0.78189940721402595</v>
      </c>
      <c r="C8" s="90">
        <v>22541.476008410875</v>
      </c>
      <c r="D8" s="90">
        <v>169.85433412171915</v>
      </c>
      <c r="E8" s="97">
        <v>22892.742210982058</v>
      </c>
      <c r="F8" s="97">
        <v>719.21854571890003</v>
      </c>
      <c r="G8" s="132">
        <f t="shared" ref="G8:G14" si="0">F8/E8</f>
        <v>3.1416880472007323E-2</v>
      </c>
      <c r="H8" s="132">
        <f t="shared" ref="H8:H14" si="1">E8/$C8-1</f>
        <v>1.5583105668862007E-2</v>
      </c>
      <c r="I8" s="97">
        <v>21967.98166717459</v>
      </c>
      <c r="J8" s="97">
        <v>697.29966001400646</v>
      </c>
      <c r="K8" s="132">
        <f t="shared" ref="K8:K14" si="2">J8/I8</f>
        <v>3.1741635193365925E-2</v>
      </c>
      <c r="L8" s="132">
        <f t="shared" ref="L8:L14" si="3">I8/$C8-1</f>
        <v>-2.5441738643126044E-2</v>
      </c>
      <c r="M8" s="97">
        <v>22783.0571980565</v>
      </c>
      <c r="N8" s="97">
        <v>335.72870646461917</v>
      </c>
      <c r="O8" s="132">
        <f t="shared" ref="O8:O14" si="4">N8/M8</f>
        <v>1.4735893587330254E-2</v>
      </c>
      <c r="P8" s="132">
        <f t="shared" ref="P8:P14" si="5">M8/$C8-1</f>
        <v>1.0717185935627427E-2</v>
      </c>
      <c r="Q8" s="97">
        <v>22773.823773959361</v>
      </c>
      <c r="R8" s="97">
        <v>301.78515144487</v>
      </c>
      <c r="S8" s="132">
        <f t="shared" ref="S8:S14" si="6">R8/Q8</f>
        <v>1.3251404526540028E-2</v>
      </c>
      <c r="T8" s="132">
        <f t="shared" ref="T8:T14" si="7">Q8/$C8-1</f>
        <v>1.030756661461707E-2</v>
      </c>
      <c r="U8" s="97">
        <v>22714.389494782543</v>
      </c>
      <c r="V8" s="97">
        <v>596.83534604067995</v>
      </c>
      <c r="W8" s="132">
        <f t="shared" ref="W8:W14" si="8">V8/U8</f>
        <v>2.6275649899275173E-2</v>
      </c>
      <c r="X8" s="132">
        <f t="shared" ref="X8:X14" si="9">U8/$C8-1</f>
        <v>7.6709034628943407E-3</v>
      </c>
      <c r="Y8" s="97">
        <v>22663.657375743602</v>
      </c>
      <c r="Z8" s="97">
        <v>469.95748055590002</v>
      </c>
      <c r="AA8" s="132">
        <f t="shared" ref="AA8:AA14" si="10">Z8/Y8</f>
        <v>2.0736171252698377E-2</v>
      </c>
      <c r="AB8" s="132">
        <f t="shared" ref="AB8:AB14" si="11">Y8/$C8-1</f>
        <v>5.420291345923367E-3</v>
      </c>
      <c r="AC8" s="97">
        <v>22428.783453787801</v>
      </c>
      <c r="AD8" s="97">
        <v>257.85843986134427</v>
      </c>
      <c r="AE8" s="132">
        <f t="shared" ref="AE8:AE14" si="12">AD8/AC8</f>
        <v>1.1496764431857619E-2</v>
      </c>
      <c r="AF8" s="132">
        <f t="shared" ref="AF8:AF14" si="13">AC8/$C8-1</f>
        <v>-4.9993423048706465E-3</v>
      </c>
      <c r="AG8" s="97">
        <v>22429.466884540401</v>
      </c>
      <c r="AH8" s="97">
        <v>538.46963907838983</v>
      </c>
      <c r="AI8" s="132">
        <f t="shared" ref="AI8:AI14" si="14">AH8/AG8</f>
        <v>2.4007241984406333E-2</v>
      </c>
      <c r="AJ8" s="132">
        <f t="shared" ref="AJ8:AJ14" si="15">AG8/$C8-1</f>
        <v>-4.9690234937889155E-3</v>
      </c>
    </row>
    <row r="9" spans="1:36" s="94" customFormat="1" ht="15.4" x14ac:dyDescent="0.45">
      <c r="A9" s="93" t="s">
        <v>2</v>
      </c>
      <c r="B9" s="96">
        <v>0.27427894782206735</v>
      </c>
      <c r="C9" s="90">
        <v>331.78709891981174</v>
      </c>
      <c r="D9" s="91">
        <v>9.1207455050457149</v>
      </c>
      <c r="E9" s="97">
        <v>328.97956433494699</v>
      </c>
      <c r="F9" s="100">
        <v>5.2230740814306653</v>
      </c>
      <c r="G9" s="132">
        <f t="shared" si="0"/>
        <v>1.5876591276997525E-2</v>
      </c>
      <c r="H9" s="132">
        <f t="shared" si="1"/>
        <v>-8.4618557924800442E-3</v>
      </c>
      <c r="I9" s="97">
        <v>346.86724217802572</v>
      </c>
      <c r="J9" s="96">
        <v>12.476488227843232</v>
      </c>
      <c r="K9" s="132">
        <f t="shared" si="2"/>
        <v>3.5969058794660738E-2</v>
      </c>
      <c r="L9" s="132">
        <f t="shared" si="3"/>
        <v>4.5451264703509908E-2</v>
      </c>
      <c r="M9" s="97">
        <v>346.81224423322698</v>
      </c>
      <c r="N9" s="100">
        <v>12.04239766766079</v>
      </c>
      <c r="O9" s="132">
        <f t="shared" si="4"/>
        <v>3.4723104123055196E-2</v>
      </c>
      <c r="P9" s="132">
        <f t="shared" si="5"/>
        <v>4.5285501944867912E-2</v>
      </c>
      <c r="Q9" s="97">
        <v>344.32415560659501</v>
      </c>
      <c r="R9" s="100">
        <v>12.117448933281</v>
      </c>
      <c r="S9" s="132">
        <f t="shared" si="6"/>
        <v>3.5191980393979971E-2</v>
      </c>
      <c r="T9" s="132">
        <f t="shared" si="7"/>
        <v>3.7786450189292387E-2</v>
      </c>
      <c r="U9" s="97">
        <v>338.049693544722</v>
      </c>
      <c r="V9" s="96">
        <v>8.3638127580871</v>
      </c>
      <c r="W9" s="132">
        <f t="shared" si="8"/>
        <v>2.4741370626270413E-2</v>
      </c>
      <c r="X9" s="132">
        <f t="shared" si="9"/>
        <v>1.8875340980101907E-2</v>
      </c>
      <c r="Y9" s="97">
        <v>342.58768489018502</v>
      </c>
      <c r="Z9" s="100">
        <v>17.827508477804301</v>
      </c>
      <c r="AA9" s="132">
        <f t="shared" si="10"/>
        <v>5.2037797224143742E-2</v>
      </c>
      <c r="AB9" s="132">
        <f t="shared" si="11"/>
        <v>3.2552760506771916E-2</v>
      </c>
      <c r="AC9" s="97">
        <v>361.030986563</v>
      </c>
      <c r="AD9" s="100">
        <v>12.822429351362</v>
      </c>
      <c r="AE9" s="132">
        <f t="shared" si="12"/>
        <v>3.5516146338105202E-2</v>
      </c>
      <c r="AF9" s="132">
        <f t="shared" si="13"/>
        <v>8.814052064832123E-2</v>
      </c>
      <c r="AG9" s="97">
        <v>334.82202770267901</v>
      </c>
      <c r="AH9" s="100">
        <v>13.163953640271</v>
      </c>
      <c r="AI9" s="132">
        <f t="shared" si="14"/>
        <v>3.9316271186197321E-2</v>
      </c>
      <c r="AJ9" s="132">
        <f t="shared" si="15"/>
        <v>9.1472175764155672E-3</v>
      </c>
    </row>
    <row r="10" spans="1:36" s="94" customFormat="1" ht="15.4" x14ac:dyDescent="0.45">
      <c r="A10" s="93" t="s">
        <v>13</v>
      </c>
      <c r="B10" s="99">
        <v>4.0873123781546023E-3</v>
      </c>
      <c r="C10" s="90">
        <v>367.12894159377043</v>
      </c>
      <c r="D10" s="92">
        <v>15.679573742961956</v>
      </c>
      <c r="E10" s="97">
        <v>364.08210682593898</v>
      </c>
      <c r="F10" s="100">
        <v>9.7977856304891624</v>
      </c>
      <c r="G10" s="132">
        <f t="shared" si="0"/>
        <v>2.6910923241754654E-2</v>
      </c>
      <c r="H10" s="132">
        <f t="shared" si="1"/>
        <v>-8.2990862954160916E-3</v>
      </c>
      <c r="I10" s="97">
        <v>338.99321421464811</v>
      </c>
      <c r="J10" s="96">
        <v>10.857044483897967</v>
      </c>
      <c r="K10" s="132">
        <f t="shared" si="2"/>
        <v>3.2027320986500227E-2</v>
      </c>
      <c r="L10" s="132">
        <f t="shared" si="3"/>
        <v>-7.6637181631554974E-2</v>
      </c>
      <c r="M10" s="97">
        <v>365.781130430887</v>
      </c>
      <c r="N10" s="96">
        <v>4.1875423859891097</v>
      </c>
      <c r="O10" s="132">
        <f t="shared" si="4"/>
        <v>1.1448218723191711E-2</v>
      </c>
      <c r="P10" s="132">
        <f t="shared" si="5"/>
        <v>-3.6712201359891949E-3</v>
      </c>
      <c r="Q10" s="97">
        <v>356.27455311500501</v>
      </c>
      <c r="R10" s="96">
        <v>6.6578990795809503</v>
      </c>
      <c r="S10" s="132">
        <f t="shared" si="6"/>
        <v>1.8687551556430662E-2</v>
      </c>
      <c r="T10" s="132">
        <f t="shared" si="7"/>
        <v>-2.9565602841455818E-2</v>
      </c>
      <c r="U10" s="97">
        <v>353.81851275689303</v>
      </c>
      <c r="V10" s="100">
        <v>12.430777394092001</v>
      </c>
      <c r="W10" s="132">
        <f t="shared" si="8"/>
        <v>3.5133202322381381E-2</v>
      </c>
      <c r="X10" s="132">
        <f t="shared" si="9"/>
        <v>-3.6255460490514646E-2</v>
      </c>
      <c r="Y10" s="97">
        <v>357.28177908474697</v>
      </c>
      <c r="Z10" s="100">
        <v>13.268871466638601</v>
      </c>
      <c r="AA10" s="132">
        <f t="shared" si="10"/>
        <v>3.7138393960726539E-2</v>
      </c>
      <c r="AB10" s="132">
        <f t="shared" si="11"/>
        <v>-2.682208181756307E-2</v>
      </c>
      <c r="AC10" s="97">
        <v>365.80796871900651</v>
      </c>
      <c r="AD10" s="100">
        <v>16.47160493654</v>
      </c>
      <c r="AE10" s="132">
        <f t="shared" si="12"/>
        <v>4.5028010172169265E-2</v>
      </c>
      <c r="AF10" s="132">
        <f t="shared" si="13"/>
        <v>-3.5981169695566972E-3</v>
      </c>
      <c r="AG10" s="97">
        <v>363.453820180908</v>
      </c>
      <c r="AH10" s="100">
        <v>12.662084170809001</v>
      </c>
      <c r="AI10" s="132">
        <f t="shared" si="14"/>
        <v>3.4838220064674207E-2</v>
      </c>
      <c r="AJ10" s="132">
        <f t="shared" si="15"/>
        <v>-1.0010437741323486E-2</v>
      </c>
    </row>
    <row r="11" spans="1:36" s="94" customFormat="1" ht="15.4" x14ac:dyDescent="0.45">
      <c r="A11" s="93" t="s">
        <v>16</v>
      </c>
      <c r="B11" s="99">
        <v>2.7472477135278132E-3</v>
      </c>
      <c r="C11" s="92">
        <v>25.508488066260515</v>
      </c>
      <c r="D11" s="91">
        <v>0.73565775929387389</v>
      </c>
      <c r="E11" s="96">
        <v>25.153105971433501</v>
      </c>
      <c r="F11" s="96">
        <v>1.4252282604589503</v>
      </c>
      <c r="G11" s="132">
        <f t="shared" si="0"/>
        <v>5.6662118073115449E-2</v>
      </c>
      <c r="H11" s="132">
        <f t="shared" si="1"/>
        <v>-1.3931915286546137E-2</v>
      </c>
      <c r="I11" s="100">
        <v>22.784271634532274</v>
      </c>
      <c r="J11" s="96">
        <v>1.3499135336902477</v>
      </c>
      <c r="K11" s="132">
        <f t="shared" si="2"/>
        <v>5.9247605336845317E-2</v>
      </c>
      <c r="L11" s="132">
        <f t="shared" si="3"/>
        <v>-0.10679646808747945</v>
      </c>
      <c r="M11" s="100">
        <v>23.667989988540601</v>
      </c>
      <c r="N11" s="96">
        <v>1.1654571105802314</v>
      </c>
      <c r="O11" s="132">
        <f t="shared" si="4"/>
        <v>4.9241913282222702E-2</v>
      </c>
      <c r="P11" s="132">
        <f t="shared" si="5"/>
        <v>-7.2152378178552246E-2</v>
      </c>
      <c r="Q11" s="100">
        <v>25.27393119453</v>
      </c>
      <c r="R11" s="96">
        <v>0.91420625967171998</v>
      </c>
      <c r="S11" s="132">
        <f t="shared" si="6"/>
        <v>3.6171905851733119E-2</v>
      </c>
      <c r="T11" s="132">
        <f t="shared" si="7"/>
        <v>-9.1952479159577161E-3</v>
      </c>
      <c r="U11" s="100">
        <v>25.349119166176301</v>
      </c>
      <c r="V11" s="96">
        <v>1.2106076789995299</v>
      </c>
      <c r="W11" s="132">
        <f t="shared" si="8"/>
        <v>4.7757386403187586E-2</v>
      </c>
      <c r="X11" s="132">
        <f t="shared" si="9"/>
        <v>-6.2476811510835395E-3</v>
      </c>
      <c r="Y11" s="100">
        <v>24.864328639848399</v>
      </c>
      <c r="Z11" s="96">
        <v>2.0204695503146599</v>
      </c>
      <c r="AA11" s="132">
        <f t="shared" si="10"/>
        <v>8.1259766936823227E-2</v>
      </c>
      <c r="AB11" s="132">
        <f t="shared" si="11"/>
        <v>-2.5252748212236553E-2</v>
      </c>
      <c r="AC11" s="100">
        <v>25.682056291152001</v>
      </c>
      <c r="AD11" s="96">
        <v>1.03494632533</v>
      </c>
      <c r="AE11" s="132">
        <f t="shared" si="12"/>
        <v>4.0298421341228831E-2</v>
      </c>
      <c r="AF11" s="132">
        <f t="shared" si="13"/>
        <v>6.804332128216517E-3</v>
      </c>
      <c r="AG11" s="96">
        <v>24.660555858971001</v>
      </c>
      <c r="AH11" s="96">
        <v>1.3366163062209999</v>
      </c>
      <c r="AI11" s="132">
        <f t="shared" si="14"/>
        <v>5.4200574953170266E-2</v>
      </c>
      <c r="AJ11" s="132">
        <f t="shared" si="15"/>
        <v>-3.3241178586787878E-2</v>
      </c>
    </row>
    <row r="12" spans="1:36" s="94" customFormat="1" ht="15.4" x14ac:dyDescent="0.45">
      <c r="A12" s="93" t="s">
        <v>14</v>
      </c>
      <c r="B12" s="96">
        <v>0.42955950375708046</v>
      </c>
      <c r="C12" s="92">
        <v>24.863522467811482</v>
      </c>
      <c r="D12" s="91">
        <v>1.1245770325114202</v>
      </c>
      <c r="E12" s="96">
        <v>27.512986031158501</v>
      </c>
      <c r="F12" s="96">
        <v>2.2566013514574284</v>
      </c>
      <c r="G12" s="132">
        <f t="shared" si="0"/>
        <v>8.2019499770102144E-2</v>
      </c>
      <c r="H12" s="132">
        <f t="shared" si="1"/>
        <v>0.10656026581820965</v>
      </c>
      <c r="I12" s="100">
        <v>27.116303474425763</v>
      </c>
      <c r="J12" s="96">
        <v>1.9143534281199002</v>
      </c>
      <c r="K12" s="132">
        <f t="shared" si="2"/>
        <v>7.0597875920860198E-2</v>
      </c>
      <c r="L12" s="132">
        <f t="shared" si="3"/>
        <v>9.0605866869054807E-2</v>
      </c>
      <c r="M12" s="100">
        <v>26.419021293176201</v>
      </c>
      <c r="N12" s="96">
        <v>3.2087228707340998</v>
      </c>
      <c r="O12" s="132">
        <f t="shared" si="4"/>
        <v>0.12145502420874632</v>
      </c>
      <c r="P12" s="132">
        <f t="shared" si="5"/>
        <v>6.2561482484168485E-2</v>
      </c>
      <c r="Q12" s="100">
        <v>26.916110684884199</v>
      </c>
      <c r="R12" s="96">
        <v>2.6412724645871002</v>
      </c>
      <c r="S12" s="132">
        <f t="shared" si="6"/>
        <v>9.812979651887116E-2</v>
      </c>
      <c r="T12" s="132">
        <f t="shared" si="7"/>
        <v>8.2554200424739266E-2</v>
      </c>
      <c r="U12" s="100">
        <v>25.146088274890666</v>
      </c>
      <c r="V12" s="96">
        <v>3.1433442697184</v>
      </c>
      <c r="W12" s="132">
        <f t="shared" si="8"/>
        <v>0.12500331007177565</v>
      </c>
      <c r="X12" s="132">
        <f t="shared" si="9"/>
        <v>1.1364673185185081E-2</v>
      </c>
      <c r="Y12" s="100">
        <v>26.529239252880199</v>
      </c>
      <c r="Z12" s="96">
        <v>3.1228797800903001</v>
      </c>
      <c r="AA12" s="132">
        <f t="shared" si="10"/>
        <v>0.11771463743541981</v>
      </c>
      <c r="AB12" s="132">
        <f t="shared" si="11"/>
        <v>6.6994400621439132E-2</v>
      </c>
      <c r="AC12" s="100">
        <v>24.635641594102999</v>
      </c>
      <c r="AD12" s="96">
        <v>3.204736121821</v>
      </c>
      <c r="AE12" s="132">
        <f t="shared" si="12"/>
        <v>0.13008535254012274</v>
      </c>
      <c r="AF12" s="132">
        <f t="shared" si="13"/>
        <v>-9.1652690805776871E-3</v>
      </c>
      <c r="AG12" s="96">
        <v>25.333367474222001</v>
      </c>
      <c r="AH12" s="96">
        <v>2.759698932089</v>
      </c>
      <c r="AI12" s="132">
        <f t="shared" si="14"/>
        <v>0.10893533735288587</v>
      </c>
      <c r="AJ12" s="132">
        <f t="shared" si="15"/>
        <v>1.8896960678792984E-2</v>
      </c>
    </row>
    <row r="13" spans="1:36" s="94" customFormat="1" ht="15.4" x14ac:dyDescent="0.45">
      <c r="A13" s="93" t="s">
        <v>12</v>
      </c>
      <c r="B13" s="96">
        <v>1.4190750419735771E-2</v>
      </c>
      <c r="C13" s="92">
        <v>39.655403883780529</v>
      </c>
      <c r="D13" s="91">
        <v>0.76178665220295394</v>
      </c>
      <c r="E13" s="96">
        <v>38.259765838332001</v>
      </c>
      <c r="F13" s="96">
        <v>0.35667447769135502</v>
      </c>
      <c r="G13" s="132">
        <f t="shared" si="0"/>
        <v>9.3224427770545095E-3</v>
      </c>
      <c r="H13" s="132">
        <f t="shared" si="1"/>
        <v>-3.5194145280647571E-2</v>
      </c>
      <c r="I13" s="96">
        <v>38.160611676986285</v>
      </c>
      <c r="J13" s="96">
        <v>1.1976200353011923</v>
      </c>
      <c r="K13" s="132">
        <f t="shared" si="2"/>
        <v>3.1383669775488614E-2</v>
      </c>
      <c r="L13" s="132">
        <f t="shared" si="3"/>
        <v>-3.7694539971779961E-2</v>
      </c>
      <c r="M13" s="96">
        <v>39.959578891434397</v>
      </c>
      <c r="N13" s="96">
        <v>0.20480199955855999</v>
      </c>
      <c r="O13" s="132">
        <f t="shared" si="4"/>
        <v>5.125229175086744E-3</v>
      </c>
      <c r="P13" s="132">
        <f t="shared" si="5"/>
        <v>7.6704554200310859E-3</v>
      </c>
      <c r="Q13" s="96">
        <v>39.355534116814503</v>
      </c>
      <c r="R13" s="96">
        <v>0.18605969876019665</v>
      </c>
      <c r="S13" s="132">
        <f t="shared" si="6"/>
        <v>4.7276629052457287E-3</v>
      </c>
      <c r="T13" s="132">
        <f t="shared" si="7"/>
        <v>-7.5618891146554956E-3</v>
      </c>
      <c r="U13" s="96">
        <v>38.614467157660698</v>
      </c>
      <c r="V13" s="96">
        <v>2.0587816397058298</v>
      </c>
      <c r="W13" s="132">
        <f t="shared" si="8"/>
        <v>5.3316329118305326E-2</v>
      </c>
      <c r="X13" s="132">
        <f t="shared" si="9"/>
        <v>-2.6249555525157175E-2</v>
      </c>
      <c r="Y13" s="96">
        <v>39.348650626907599</v>
      </c>
      <c r="Z13" s="96">
        <v>1.2361300384161</v>
      </c>
      <c r="AA13" s="132">
        <f t="shared" si="10"/>
        <v>3.1414801237702496E-2</v>
      </c>
      <c r="AB13" s="132">
        <f t="shared" si="11"/>
        <v>-7.7354717599634748E-3</v>
      </c>
      <c r="AC13" s="96">
        <v>39.170329463910001</v>
      </c>
      <c r="AD13" s="96">
        <v>1.2535057150953</v>
      </c>
      <c r="AE13" s="132">
        <f t="shared" si="12"/>
        <v>3.2001408521473651E-2</v>
      </c>
      <c r="AF13" s="132">
        <f t="shared" si="13"/>
        <v>-1.2232240057172383E-2</v>
      </c>
      <c r="AG13" s="96">
        <v>39.837521586601497</v>
      </c>
      <c r="AH13" s="96">
        <v>0.78475950608764</v>
      </c>
      <c r="AI13" s="132">
        <f t="shared" si="14"/>
        <v>1.9699004225995253E-2</v>
      </c>
      <c r="AJ13" s="132">
        <f t="shared" si="15"/>
        <v>4.592506568706467E-3</v>
      </c>
    </row>
    <row r="14" spans="1:36" s="94" customFormat="1" ht="15.4" x14ac:dyDescent="0.45">
      <c r="A14" s="93" t="s">
        <v>15</v>
      </c>
      <c r="B14" s="96">
        <v>1.3533064103600514E-2</v>
      </c>
      <c r="C14" s="91">
        <v>6.3560103621028246</v>
      </c>
      <c r="D14" s="91">
        <v>0.1146054009627262</v>
      </c>
      <c r="E14" s="96">
        <v>6.1590434554884403</v>
      </c>
      <c r="F14" s="96">
        <v>0.375060677333663</v>
      </c>
      <c r="G14" s="132">
        <f t="shared" si="0"/>
        <v>6.089592970795478E-2</v>
      </c>
      <c r="H14" s="132">
        <f t="shared" si="1"/>
        <v>-3.0989078902196709E-2</v>
      </c>
      <c r="I14" s="96">
        <v>5.9461876375817138</v>
      </c>
      <c r="J14" s="96">
        <v>0.32183512011325482</v>
      </c>
      <c r="K14" s="132">
        <f t="shared" si="2"/>
        <v>5.4124615590527114E-2</v>
      </c>
      <c r="L14" s="132">
        <f t="shared" si="3"/>
        <v>-6.447798244078462E-2</v>
      </c>
      <c r="M14" s="96">
        <v>6.3726424987067301</v>
      </c>
      <c r="N14" s="96">
        <v>0.27172480637547403</v>
      </c>
      <c r="O14" s="132">
        <f t="shared" si="4"/>
        <v>4.2639267216169445E-2</v>
      </c>
      <c r="P14" s="132">
        <f t="shared" si="5"/>
        <v>2.6167573141593348E-3</v>
      </c>
      <c r="Q14" s="96">
        <v>6.4373931194529996</v>
      </c>
      <c r="R14" s="96">
        <v>0.31420625967172</v>
      </c>
      <c r="S14" s="132">
        <f t="shared" si="6"/>
        <v>4.8809549741840041E-2</v>
      </c>
      <c r="T14" s="132">
        <f t="shared" si="7"/>
        <v>1.2804063038571067E-2</v>
      </c>
      <c r="U14" s="96">
        <v>6.1950576018633301</v>
      </c>
      <c r="V14" s="96">
        <v>0.45410171840084002</v>
      </c>
      <c r="W14" s="132">
        <f t="shared" si="8"/>
        <v>7.330064506006477E-2</v>
      </c>
      <c r="X14" s="132">
        <f t="shared" si="9"/>
        <v>-2.5322922882436094E-2</v>
      </c>
      <c r="Y14" s="96">
        <v>6.29885871600474</v>
      </c>
      <c r="Z14" s="96">
        <v>0.36437965962474</v>
      </c>
      <c r="AA14" s="132">
        <f t="shared" si="10"/>
        <v>5.7848520827890527E-2</v>
      </c>
      <c r="AB14" s="132">
        <f t="shared" si="11"/>
        <v>-8.9917484148305249E-3</v>
      </c>
      <c r="AC14" s="96">
        <v>6.2482587971417498</v>
      </c>
      <c r="AD14" s="96">
        <v>0.40918849780272998</v>
      </c>
      <c r="AE14" s="132">
        <f t="shared" si="12"/>
        <v>6.5488404223895499E-2</v>
      </c>
      <c r="AF14" s="132">
        <f t="shared" si="13"/>
        <v>-1.695270442029706E-2</v>
      </c>
      <c r="AG14" s="96">
        <v>6.3184135303971702</v>
      </c>
      <c r="AH14" s="96">
        <v>0.41671990279338</v>
      </c>
      <c r="AI14" s="132">
        <f t="shared" si="14"/>
        <v>6.5953249306742567E-2</v>
      </c>
      <c r="AJ14" s="132">
        <f t="shared" si="15"/>
        <v>-5.915162116446826E-3</v>
      </c>
    </row>
    <row r="16" spans="1:36" ht="15.4" x14ac:dyDescent="0.45">
      <c r="A16" s="93" t="s">
        <v>214</v>
      </c>
    </row>
    <row r="17" spans="1:1" ht="15.4" x14ac:dyDescent="0.45">
      <c r="A17" s="93" t="s">
        <v>218</v>
      </c>
    </row>
    <row r="18" spans="1:1" ht="15.4" x14ac:dyDescent="0.45">
      <c r="A18" s="93" t="s">
        <v>220</v>
      </c>
    </row>
    <row r="19" spans="1:1" ht="15.4" x14ac:dyDescent="0.45">
      <c r="A19" s="93" t="s">
        <v>221</v>
      </c>
    </row>
    <row r="20" spans="1:1" ht="15.4" x14ac:dyDescent="0.45">
      <c r="A20" s="93" t="s">
        <v>224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workbookViewId="0">
      <pane xSplit="1" ySplit="6" topLeftCell="B7" activePane="bottomRight" state="frozen"/>
      <selection pane="topRight" activeCell="B1" sqref="B1"/>
      <selection pane="bottomLeft" activeCell="A4" sqref="A4"/>
      <selection pane="bottomRight"/>
    </sheetView>
  </sheetViews>
  <sheetFormatPr defaultRowHeight="13.9" x14ac:dyDescent="0.4"/>
  <cols>
    <col min="8" max="8" width="9" customWidth="1"/>
    <col min="12" max="12" width="9" customWidth="1"/>
    <col min="16" max="16" width="9" customWidth="1"/>
    <col min="20" max="20" width="9" customWidth="1"/>
    <col min="21" max="21" width="9.86328125" bestFit="1" customWidth="1"/>
    <col min="24" max="24" width="9" customWidth="1"/>
    <col min="28" max="28" width="9" customWidth="1"/>
    <col min="32" max="32" width="9" customWidth="1"/>
    <col min="36" max="36" width="9" customWidth="1"/>
    <col min="40" max="40" width="9" customWidth="1"/>
    <col min="44" max="44" width="9" customWidth="1"/>
    <col min="48" max="48" width="9" customWidth="1"/>
    <col min="52" max="52" width="9" customWidth="1"/>
  </cols>
  <sheetData>
    <row r="1" spans="1:52" x14ac:dyDescent="0.4">
      <c r="A1" s="6" t="s">
        <v>238</v>
      </c>
    </row>
    <row r="2" spans="1:52" x14ac:dyDescent="0.4">
      <c r="A2" s="43" t="s">
        <v>236</v>
      </c>
    </row>
    <row r="3" spans="1:52" ht="15" x14ac:dyDescent="0.4">
      <c r="A3" s="44" t="s">
        <v>231</v>
      </c>
    </row>
    <row r="4" spans="1:52" s="94" customFormat="1" ht="15.4" x14ac:dyDescent="0.45">
      <c r="B4" s="93"/>
      <c r="C4" s="93" t="s">
        <v>215</v>
      </c>
      <c r="D4" s="93"/>
      <c r="E4" s="93" t="s">
        <v>103</v>
      </c>
      <c r="F4" s="93"/>
      <c r="G4"/>
      <c r="H4"/>
      <c r="I4" s="93"/>
      <c r="J4" s="93"/>
      <c r="K4"/>
      <c r="L4"/>
      <c r="M4" s="93"/>
      <c r="N4" s="93"/>
      <c r="O4"/>
      <c r="P4"/>
      <c r="Q4" s="93"/>
      <c r="R4" s="93"/>
      <c r="S4"/>
      <c r="T4"/>
      <c r="U4" s="93"/>
      <c r="V4" s="93"/>
      <c r="W4"/>
      <c r="X4"/>
      <c r="Y4" s="93"/>
      <c r="Z4" s="93"/>
      <c r="AA4"/>
      <c r="AB4"/>
      <c r="AC4" s="93"/>
      <c r="AD4" s="93"/>
      <c r="AE4"/>
      <c r="AF4"/>
      <c r="AG4" s="93"/>
      <c r="AH4" s="93"/>
      <c r="AI4"/>
      <c r="AJ4"/>
      <c r="AK4" s="93"/>
      <c r="AL4" s="93"/>
      <c r="AM4"/>
      <c r="AN4"/>
      <c r="AO4" s="93"/>
      <c r="AP4" s="93"/>
      <c r="AQ4"/>
      <c r="AR4"/>
      <c r="AS4" s="93"/>
      <c r="AT4" s="93"/>
      <c r="AU4"/>
      <c r="AV4"/>
      <c r="AW4" s="93"/>
      <c r="AX4" s="93"/>
      <c r="AY4"/>
      <c r="AZ4"/>
    </row>
    <row r="5" spans="1:52" s="94" customFormat="1" ht="15.4" x14ac:dyDescent="0.45">
      <c r="A5" s="93" t="s">
        <v>135</v>
      </c>
      <c r="B5" s="93" t="s">
        <v>213</v>
      </c>
      <c r="C5" s="95" t="s">
        <v>216</v>
      </c>
      <c r="D5" s="95"/>
      <c r="E5" s="95" t="s">
        <v>104</v>
      </c>
      <c r="F5" s="95"/>
      <c r="G5" s="95"/>
      <c r="H5" s="95"/>
      <c r="I5" s="95" t="s">
        <v>116</v>
      </c>
      <c r="J5" s="95"/>
      <c r="K5" s="95"/>
      <c r="L5" s="95"/>
      <c r="M5" s="95" t="s">
        <v>117</v>
      </c>
      <c r="N5" s="95"/>
      <c r="O5" s="95"/>
      <c r="P5" s="95"/>
      <c r="Q5" s="95" t="s">
        <v>118</v>
      </c>
      <c r="R5" s="95"/>
      <c r="S5" s="95"/>
      <c r="T5" s="95"/>
      <c r="U5" s="95" t="s">
        <v>119</v>
      </c>
      <c r="V5" s="95"/>
      <c r="W5" s="95"/>
      <c r="X5" s="95"/>
      <c r="Y5" s="95" t="s">
        <v>120</v>
      </c>
      <c r="Z5" s="95"/>
      <c r="AA5" s="95"/>
      <c r="AB5" s="95"/>
      <c r="AC5" s="95" t="s">
        <v>121</v>
      </c>
      <c r="AD5" s="95"/>
      <c r="AE5" s="95"/>
      <c r="AF5" s="95"/>
      <c r="AG5" s="95" t="s">
        <v>122</v>
      </c>
      <c r="AH5" s="95"/>
      <c r="AI5" s="95"/>
      <c r="AJ5" s="95"/>
      <c r="AK5" s="95" t="s">
        <v>131</v>
      </c>
      <c r="AL5" s="95"/>
      <c r="AM5" s="95"/>
      <c r="AN5" s="95"/>
      <c r="AO5" s="95" t="s">
        <v>132</v>
      </c>
      <c r="AP5" s="95"/>
      <c r="AQ5" s="95"/>
      <c r="AR5" s="95"/>
      <c r="AS5" s="95" t="s">
        <v>133</v>
      </c>
      <c r="AT5" s="95"/>
      <c r="AU5" s="95"/>
      <c r="AV5" s="95"/>
      <c r="AW5" s="95" t="s">
        <v>134</v>
      </c>
      <c r="AX5" s="95"/>
      <c r="AY5" s="95"/>
      <c r="AZ5" s="95"/>
    </row>
    <row r="6" spans="1:52" s="94" customFormat="1" ht="15.4" x14ac:dyDescent="0.45">
      <c r="A6" s="93"/>
      <c r="B6" s="93"/>
      <c r="C6" s="95" t="s">
        <v>217</v>
      </c>
      <c r="D6" s="95" t="s">
        <v>219</v>
      </c>
      <c r="E6" s="95" t="s">
        <v>217</v>
      </c>
      <c r="F6" s="95" t="s">
        <v>219</v>
      </c>
      <c r="G6" s="95" t="s">
        <v>223</v>
      </c>
      <c r="H6" s="95" t="s">
        <v>225</v>
      </c>
      <c r="I6" s="95" t="s">
        <v>217</v>
      </c>
      <c r="J6" s="95" t="s">
        <v>219</v>
      </c>
      <c r="K6" s="95" t="s">
        <v>223</v>
      </c>
      <c r="L6" s="95" t="s">
        <v>225</v>
      </c>
      <c r="M6" s="95" t="s">
        <v>217</v>
      </c>
      <c r="N6" s="95" t="s">
        <v>219</v>
      </c>
      <c r="O6" s="95" t="s">
        <v>223</v>
      </c>
      <c r="P6" s="95" t="s">
        <v>225</v>
      </c>
      <c r="Q6" s="95" t="s">
        <v>217</v>
      </c>
      <c r="R6" s="95" t="s">
        <v>219</v>
      </c>
      <c r="S6" s="95" t="s">
        <v>223</v>
      </c>
      <c r="T6" s="95" t="s">
        <v>225</v>
      </c>
      <c r="U6" s="95" t="s">
        <v>217</v>
      </c>
      <c r="V6" s="95" t="s">
        <v>219</v>
      </c>
      <c r="W6" s="95" t="s">
        <v>223</v>
      </c>
      <c r="X6" s="95" t="s">
        <v>225</v>
      </c>
      <c r="Y6" s="95" t="s">
        <v>217</v>
      </c>
      <c r="Z6" s="95" t="s">
        <v>219</v>
      </c>
      <c r="AA6" s="95" t="s">
        <v>223</v>
      </c>
      <c r="AB6" s="95" t="s">
        <v>225</v>
      </c>
      <c r="AC6" s="95" t="s">
        <v>217</v>
      </c>
      <c r="AD6" s="95" t="s">
        <v>219</v>
      </c>
      <c r="AE6" s="95" t="s">
        <v>223</v>
      </c>
      <c r="AF6" s="95" t="s">
        <v>225</v>
      </c>
      <c r="AG6" s="95" t="s">
        <v>217</v>
      </c>
      <c r="AH6" s="95" t="s">
        <v>219</v>
      </c>
      <c r="AI6" s="95" t="s">
        <v>223</v>
      </c>
      <c r="AJ6" s="95" t="s">
        <v>225</v>
      </c>
      <c r="AK6" s="95" t="s">
        <v>217</v>
      </c>
      <c r="AL6" s="95" t="s">
        <v>219</v>
      </c>
      <c r="AM6" s="95" t="s">
        <v>223</v>
      </c>
      <c r="AN6" s="95" t="s">
        <v>225</v>
      </c>
      <c r="AO6" s="95" t="s">
        <v>217</v>
      </c>
      <c r="AP6" s="95" t="s">
        <v>219</v>
      </c>
      <c r="AQ6" s="95" t="s">
        <v>223</v>
      </c>
      <c r="AR6" s="95" t="s">
        <v>225</v>
      </c>
      <c r="AS6" s="95" t="s">
        <v>217</v>
      </c>
      <c r="AT6" s="95" t="s">
        <v>219</v>
      </c>
      <c r="AU6" s="95" t="s">
        <v>223</v>
      </c>
      <c r="AV6" s="95" t="s">
        <v>225</v>
      </c>
      <c r="AW6" s="95" t="s">
        <v>217</v>
      </c>
      <c r="AX6" s="95" t="s">
        <v>219</v>
      </c>
      <c r="AY6" s="95" t="s">
        <v>223</v>
      </c>
      <c r="AZ6" s="95" t="s">
        <v>225</v>
      </c>
    </row>
    <row r="7" spans="1:52" s="94" customFormat="1" ht="15.4" x14ac:dyDescent="0.45">
      <c r="A7" s="93" t="s">
        <v>0</v>
      </c>
      <c r="B7" s="96">
        <v>2.1542936726049353</v>
      </c>
      <c r="C7" s="90">
        <v>99953.186821820796</v>
      </c>
      <c r="D7" s="90">
        <v>2149.5191278420848</v>
      </c>
      <c r="E7" s="98">
        <v>92406.800515922601</v>
      </c>
      <c r="F7" s="98">
        <v>2776.1250374288602</v>
      </c>
      <c r="G7" s="132">
        <f>F7/E7</f>
        <v>3.0042432179550535E-2</v>
      </c>
      <c r="H7" s="132">
        <f>E7/$C7-1</f>
        <v>-7.5499206637108851E-2</v>
      </c>
      <c r="I7" s="98">
        <v>94568.894794512205</v>
      </c>
      <c r="J7" s="98">
        <v>2020.92933580977</v>
      </c>
      <c r="K7" s="132">
        <f>J7/I7</f>
        <v>2.1369915977140549E-2</v>
      </c>
      <c r="L7" s="132">
        <f>I7/$C7-1</f>
        <v>-5.3868137660350701E-2</v>
      </c>
      <c r="M7" s="98">
        <v>92805.677765555098</v>
      </c>
      <c r="N7" s="98">
        <v>2174.5738307596998</v>
      </c>
      <c r="O7" s="132">
        <f>N7/M7</f>
        <v>2.34314740554246E-2</v>
      </c>
      <c r="P7" s="132">
        <f>M7/$C7-1</f>
        <v>-7.1508565995069606E-2</v>
      </c>
      <c r="Q7" s="98">
        <v>94356.241691632997</v>
      </c>
      <c r="R7" s="98">
        <v>1966.98584898593</v>
      </c>
      <c r="S7" s="132">
        <f>R7/Q7</f>
        <v>2.0846377661101267E-2</v>
      </c>
      <c r="T7" s="132">
        <f>Q7/$C7-1</f>
        <v>-5.5995664652144228E-2</v>
      </c>
      <c r="U7" s="98">
        <v>96419.896354540004</v>
      </c>
      <c r="V7" s="98">
        <v>3073.7041189280676</v>
      </c>
      <c r="W7" s="132">
        <f>V7/U7</f>
        <v>3.1878318014633915E-2</v>
      </c>
      <c r="X7" s="132">
        <f>U7/$C7-1</f>
        <v>-3.5349452875167775E-2</v>
      </c>
      <c r="Y7" s="98">
        <v>93882.999690272001</v>
      </c>
      <c r="Z7" s="98">
        <v>2630.0492807177402</v>
      </c>
      <c r="AA7" s="132">
        <f>Z7/Y7</f>
        <v>2.8014116393750694E-2</v>
      </c>
      <c r="AB7" s="132">
        <f>Y7/$C7-1</f>
        <v>-6.0730301099550466E-2</v>
      </c>
      <c r="AC7" s="98">
        <v>94474.460327893205</v>
      </c>
      <c r="AD7" s="98">
        <v>2528.5013851240019</v>
      </c>
      <c r="AE7" s="132">
        <f>AD7/AC7</f>
        <v>2.6763861644176781E-2</v>
      </c>
      <c r="AF7" s="132">
        <f>AC7/$C7-1</f>
        <v>-5.4812924611339464E-2</v>
      </c>
      <c r="AG7" s="98">
        <v>93940.506726785999</v>
      </c>
      <c r="AH7" s="98">
        <v>1523.3757262516556</v>
      </c>
      <c r="AI7" s="132">
        <f>AH7/AG7</f>
        <v>1.6216388215599047E-2</v>
      </c>
      <c r="AJ7" s="132">
        <f>AG7/$C7-1</f>
        <v>-6.0154961399611628E-2</v>
      </c>
      <c r="AK7" s="98">
        <v>94686.0276245688</v>
      </c>
      <c r="AL7" s="98">
        <v>2621.68789671476</v>
      </c>
      <c r="AM7" s="132">
        <f>AL7/AK7</f>
        <v>2.7688223516037478E-2</v>
      </c>
      <c r="AN7" s="132">
        <f>AK7/$C7-1</f>
        <v>-5.2696260766966541E-2</v>
      </c>
      <c r="AO7" s="98">
        <v>93638.990071320295</v>
      </c>
      <c r="AP7" s="98">
        <v>2983.9440713696799</v>
      </c>
      <c r="AQ7" s="132">
        <f>AP7/AO7</f>
        <v>3.18664700366477E-2</v>
      </c>
      <c r="AR7" s="132">
        <f>AO7/$C7-1</f>
        <v>-6.3171540110635527E-2</v>
      </c>
      <c r="AS7" s="98">
        <v>93324.6357754825</v>
      </c>
      <c r="AT7" s="98">
        <v>2247.9291340065602</v>
      </c>
      <c r="AU7" s="132">
        <f>AT7/AS7</f>
        <v>2.4087199648060324E-2</v>
      </c>
      <c r="AV7" s="132">
        <f>AS7/$C7-1</f>
        <v>-6.6316555350601547E-2</v>
      </c>
      <c r="AW7" s="98">
        <v>93259.029876911998</v>
      </c>
      <c r="AX7" s="98">
        <v>2386.1869551960299</v>
      </c>
      <c r="AY7" s="132">
        <f>AX7/AW7</f>
        <v>2.558665856105774E-2</v>
      </c>
      <c r="AZ7" s="132">
        <f>AW7/$C7-1</f>
        <v>-6.6972921602209468E-2</v>
      </c>
    </row>
    <row r="8" spans="1:52" s="94" customFormat="1" ht="15.4" x14ac:dyDescent="0.45">
      <c r="A8" s="93" t="s">
        <v>5</v>
      </c>
      <c r="B8" s="96">
        <v>0.78189940721402595</v>
      </c>
      <c r="C8" s="90">
        <v>23955.395679734604</v>
      </c>
      <c r="D8" s="90">
        <v>319.33184338518481</v>
      </c>
      <c r="E8" s="97">
        <v>23182.85990509636</v>
      </c>
      <c r="F8" s="97">
        <v>627.20269444936741</v>
      </c>
      <c r="G8" s="132">
        <f t="shared" ref="G8:G14" si="0">F8/E8</f>
        <v>2.7054586751459751E-2</v>
      </c>
      <c r="H8" s="132">
        <f t="shared" ref="H8" si="1">E8/$C8-1</f>
        <v>-3.2248925668624251E-2</v>
      </c>
      <c r="I8" s="97">
        <v>22856.409429999901</v>
      </c>
      <c r="J8" s="97">
        <v>423.54188190000002</v>
      </c>
      <c r="K8" s="132">
        <f t="shared" ref="K8:K14" si="2">J8/I8</f>
        <v>1.8530551931052009E-2</v>
      </c>
      <c r="L8" s="132">
        <f t="shared" ref="L8" si="3">I8/$C8-1</f>
        <v>-4.587635555794245E-2</v>
      </c>
      <c r="M8" s="97">
        <v>22647.025146136999</v>
      </c>
      <c r="N8" s="97">
        <v>288.41110332940372</v>
      </c>
      <c r="O8" s="132">
        <f t="shared" ref="O8:O14" si="4">N8/M8</f>
        <v>1.2735054669138266E-2</v>
      </c>
      <c r="P8" s="132">
        <f t="shared" ref="P8" si="5">M8/$C8-1</f>
        <v>-5.4616945221424129E-2</v>
      </c>
      <c r="Q8" s="97">
        <v>22719.391600029579</v>
      </c>
      <c r="R8" s="97">
        <v>401.65190430269013</v>
      </c>
      <c r="S8" s="132">
        <f t="shared" ref="S8:S14" si="6">R8/Q8</f>
        <v>1.7678814264646382E-2</v>
      </c>
      <c r="T8" s="132">
        <f t="shared" ref="T8" si="7">Q8/$C8-1</f>
        <v>-5.1596061957375206E-2</v>
      </c>
      <c r="U8" s="97">
        <v>23335.793494184811</v>
      </c>
      <c r="V8" s="97">
        <v>501.48163064155102</v>
      </c>
      <c r="W8" s="132">
        <f t="shared" ref="W8:W14" si="8">V8/U8</f>
        <v>2.1489804097148797E-2</v>
      </c>
      <c r="X8" s="132">
        <f t="shared" ref="X8" si="9">U8/$C8-1</f>
        <v>-2.5864827858967598E-2</v>
      </c>
      <c r="Y8" s="97">
        <v>22659.8819917869</v>
      </c>
      <c r="Z8" s="97">
        <v>406.94769286531999</v>
      </c>
      <c r="AA8" s="132">
        <f t="shared" ref="AA8:AA14" si="10">Z8/Y8</f>
        <v>1.7958950228108807E-2</v>
      </c>
      <c r="AB8" s="132">
        <f t="shared" ref="AB8" si="11">Y8/$C8-1</f>
        <v>-5.4080245856413134E-2</v>
      </c>
      <c r="AC8" s="97">
        <v>23053.411625534951</v>
      </c>
      <c r="AD8" s="97">
        <v>353.51795978160231</v>
      </c>
      <c r="AE8" s="132">
        <f t="shared" ref="AE8:AE14" si="12">AD8/AC8</f>
        <v>1.5334735071924479E-2</v>
      </c>
      <c r="AF8" s="132">
        <f t="shared" ref="AF8" si="13">AC8/$C8-1</f>
        <v>-3.7652646871648154E-2</v>
      </c>
      <c r="AG8" s="97">
        <v>22837.090342908999</v>
      </c>
      <c r="AH8" s="97">
        <v>277.82435363822702</v>
      </c>
      <c r="AI8" s="132">
        <f t="shared" ref="AI8:AI14" si="14">AH8/AG8</f>
        <v>1.2165488224050071E-2</v>
      </c>
      <c r="AJ8" s="132">
        <f t="shared" ref="AJ8" si="15">AG8/$C8-1</f>
        <v>-4.6682816338185162E-2</v>
      </c>
      <c r="AK8" s="97">
        <v>22348.257038686901</v>
      </c>
      <c r="AL8" s="97">
        <v>525.84609225799807</v>
      </c>
      <c r="AM8" s="132">
        <f t="shared" ref="AM8:AM14" si="16">AL8/AK8</f>
        <v>2.3529624316908016E-2</v>
      </c>
      <c r="AN8" s="132">
        <f t="shared" ref="AN8" si="17">AK8/$C8-1</f>
        <v>-6.7088795465285678E-2</v>
      </c>
      <c r="AO8" s="97">
        <v>22420.067455221899</v>
      </c>
      <c r="AP8" s="97">
        <v>325.3884074403415</v>
      </c>
      <c r="AQ8" s="132">
        <f t="shared" ref="AQ8:AQ14" si="18">AP8/AO8</f>
        <v>1.4513266210738125E-2</v>
      </c>
      <c r="AR8" s="132">
        <f t="shared" ref="AR8" si="19">AO8/$C8-1</f>
        <v>-6.4091123563095098E-2</v>
      </c>
      <c r="AS8" s="97">
        <v>22331.0311864041</v>
      </c>
      <c r="AT8" s="97">
        <v>270.48344720091802</v>
      </c>
      <c r="AU8" s="132">
        <f t="shared" ref="AU8:AU14" si="20">AT8/AS8</f>
        <v>1.2112447694112651E-2</v>
      </c>
      <c r="AV8" s="132">
        <f t="shared" ref="AV8" si="21">AS8/$C8-1</f>
        <v>-6.7807875730671263E-2</v>
      </c>
      <c r="AW8" s="97">
        <v>23026.260629060402</v>
      </c>
      <c r="AX8" s="97">
        <v>351.68608222716801</v>
      </c>
      <c r="AY8" s="132">
        <f t="shared" ref="AY8:AY14" si="22">AX8/AW8</f>
        <v>1.5273260730112684E-2</v>
      </c>
      <c r="AZ8" s="132">
        <f t="shared" ref="AZ8" si="23">AW8/$C8-1</f>
        <v>-3.8786044826644939E-2</v>
      </c>
    </row>
    <row r="9" spans="1:52" s="94" customFormat="1" ht="15.4" x14ac:dyDescent="0.45">
      <c r="A9" s="93" t="s">
        <v>2</v>
      </c>
      <c r="B9" s="96">
        <v>0.27427894782206735</v>
      </c>
      <c r="C9" s="90"/>
      <c r="D9" s="91"/>
      <c r="E9" s="98">
        <v>159.82792320834682</v>
      </c>
      <c r="F9" s="102">
        <v>14.960721003089414</v>
      </c>
      <c r="G9" s="132">
        <f t="shared" si="0"/>
        <v>9.3605176759927453E-2</v>
      </c>
      <c r="H9" s="132"/>
      <c r="I9" s="97">
        <v>156.106263702543</v>
      </c>
      <c r="J9" s="96">
        <v>8.1062697166549995</v>
      </c>
      <c r="K9" s="132">
        <f t="shared" si="2"/>
        <v>5.1927895296381671E-2</v>
      </c>
      <c r="L9" s="132"/>
      <c r="M9" s="98">
        <v>162.015459330803</v>
      </c>
      <c r="N9" s="101">
        <v>4.3760875399202872</v>
      </c>
      <c r="O9" s="132">
        <f t="shared" si="4"/>
        <v>2.7010308510036662E-2</v>
      </c>
      <c r="P9" s="132"/>
      <c r="Q9" s="98">
        <v>163.59276040120099</v>
      </c>
      <c r="R9" s="101">
        <v>3.6515841862360552</v>
      </c>
      <c r="S9" s="132">
        <f t="shared" si="6"/>
        <v>2.2321184490565315E-2</v>
      </c>
      <c r="T9" s="132"/>
      <c r="U9" s="98">
        <v>165.26292044439001</v>
      </c>
      <c r="V9" s="102">
        <v>10.59126038115917</v>
      </c>
      <c r="W9" s="132">
        <f t="shared" si="8"/>
        <v>6.4087336425372357E-2</v>
      </c>
      <c r="X9" s="132"/>
      <c r="Y9" s="98">
        <v>158.618018355636</v>
      </c>
      <c r="Z9" s="101">
        <v>7.8686252014686238</v>
      </c>
      <c r="AA9" s="132">
        <f t="shared" si="10"/>
        <v>4.9607385611302061E-2</v>
      </c>
      <c r="AB9" s="132"/>
      <c r="AC9" s="98">
        <v>163.09000615149699</v>
      </c>
      <c r="AD9" s="102">
        <v>12.184086135129887</v>
      </c>
      <c r="AE9" s="132">
        <f t="shared" si="12"/>
        <v>7.4707742201026647E-2</v>
      </c>
      <c r="AF9" s="132"/>
      <c r="AG9" s="98">
        <v>161.10958287446499</v>
      </c>
      <c r="AH9" s="101">
        <v>1.9533135520234213</v>
      </c>
      <c r="AI9" s="132">
        <f t="shared" si="14"/>
        <v>1.212413015522127E-2</v>
      </c>
      <c r="AJ9" s="132"/>
      <c r="AK9" s="98">
        <v>162.21317879244199</v>
      </c>
      <c r="AL9" s="101">
        <v>3.2871475184049999</v>
      </c>
      <c r="AM9" s="132">
        <f t="shared" si="16"/>
        <v>2.026436780830879E-2</v>
      </c>
      <c r="AN9" s="132"/>
      <c r="AO9" s="98">
        <v>154.234722494507</v>
      </c>
      <c r="AP9" s="101">
        <v>4.4996943943909997</v>
      </c>
      <c r="AQ9" s="132">
        <f t="shared" si="18"/>
        <v>2.9174328073571464E-2</v>
      </c>
      <c r="AR9" s="132"/>
      <c r="AS9" s="98">
        <v>163.026574657656</v>
      </c>
      <c r="AT9" s="101">
        <v>4.3241550844120002</v>
      </c>
      <c r="AU9" s="132">
        <f t="shared" si="20"/>
        <v>2.6524234429217523E-2</v>
      </c>
      <c r="AV9" s="132"/>
      <c r="AW9" s="98">
        <v>161.9353658954</v>
      </c>
      <c r="AX9" s="101">
        <v>2.5738533485140001</v>
      </c>
      <c r="AY9" s="132">
        <f t="shared" si="22"/>
        <v>1.5894325086322072E-2</v>
      </c>
      <c r="AZ9" s="132"/>
    </row>
    <row r="10" spans="1:52" s="94" customFormat="1" ht="15.4" x14ac:dyDescent="0.45">
      <c r="A10" s="93" t="s">
        <v>13</v>
      </c>
      <c r="B10" s="99">
        <v>4.0873123781546023E-3</v>
      </c>
      <c r="C10" s="90"/>
      <c r="D10" s="92"/>
      <c r="E10" s="98">
        <v>247.54887356974425</v>
      </c>
      <c r="F10" s="102">
        <v>17.753014592645201</v>
      </c>
      <c r="G10" s="132">
        <f t="shared" si="0"/>
        <v>7.1715190364796705E-2</v>
      </c>
      <c r="H10" s="132"/>
      <c r="I10" s="98">
        <v>252.929335809772</v>
      </c>
      <c r="J10" s="102">
        <v>13.2244316524054</v>
      </c>
      <c r="K10" s="132">
        <f t="shared" si="2"/>
        <v>5.2285084330239519E-2</v>
      </c>
      <c r="L10" s="132"/>
      <c r="M10" s="98">
        <v>243.77451650307083</v>
      </c>
      <c r="N10" s="101">
        <v>3.5790997208129212</v>
      </c>
      <c r="O10" s="132">
        <f t="shared" si="4"/>
        <v>1.4682009309893699E-2</v>
      </c>
      <c r="P10" s="132"/>
      <c r="Q10" s="98">
        <v>245.954673153909</v>
      </c>
      <c r="R10" s="101">
        <v>6.0328563104424102</v>
      </c>
      <c r="S10" s="132">
        <f t="shared" si="6"/>
        <v>2.4528325618221859E-2</v>
      </c>
      <c r="T10" s="132"/>
      <c r="U10" s="98">
        <v>242.993746329353</v>
      </c>
      <c r="V10" s="101">
        <v>9.6261985421927054</v>
      </c>
      <c r="W10" s="132">
        <f t="shared" si="8"/>
        <v>3.9615005273203142E-2</v>
      </c>
      <c r="X10" s="132"/>
      <c r="Y10" s="98">
        <v>260.19374583041429</v>
      </c>
      <c r="Z10" s="101">
        <v>6.4710211369697888</v>
      </c>
      <c r="AA10" s="132">
        <f t="shared" si="10"/>
        <v>2.4870010292973709E-2</v>
      </c>
      <c r="AB10" s="132"/>
      <c r="AC10" s="98">
        <v>259.1859032916887</v>
      </c>
      <c r="AD10" s="101">
        <v>5.4788729155629365</v>
      </c>
      <c r="AE10" s="132">
        <f t="shared" si="12"/>
        <v>2.1138776630907255E-2</v>
      </c>
      <c r="AF10" s="132"/>
      <c r="AG10" s="98">
        <v>247.6092011260782</v>
      </c>
      <c r="AH10" s="101">
        <v>1.5143290377023864</v>
      </c>
      <c r="AI10" s="132">
        <f t="shared" si="14"/>
        <v>6.1158027682958228E-3</v>
      </c>
      <c r="AJ10" s="132"/>
      <c r="AK10" s="98">
        <v>243.28199447614199</v>
      </c>
      <c r="AL10" s="101">
        <v>4.5968825709130003</v>
      </c>
      <c r="AM10" s="132">
        <f t="shared" si="16"/>
        <v>1.8895284794139603E-2</v>
      </c>
      <c r="AN10" s="132"/>
      <c r="AO10" s="98">
        <v>244.43139745255499</v>
      </c>
      <c r="AP10" s="101">
        <v>5.3725978730590001</v>
      </c>
      <c r="AQ10" s="132">
        <f t="shared" si="18"/>
        <v>2.1979982641558315E-2</v>
      </c>
      <c r="AR10" s="132"/>
      <c r="AS10" s="98">
        <v>251.209494626907</v>
      </c>
      <c r="AT10" s="101">
        <v>6.6583542320570004</v>
      </c>
      <c r="AU10" s="132">
        <f t="shared" si="20"/>
        <v>2.650518541086952E-2</v>
      </c>
      <c r="AV10" s="132"/>
      <c r="AW10" s="98">
        <v>263.31805504802702</v>
      </c>
      <c r="AX10" s="101">
        <v>4.561941545601</v>
      </c>
      <c r="AY10" s="132">
        <f t="shared" si="22"/>
        <v>1.7324833820335412E-2</v>
      </c>
      <c r="AZ10" s="132"/>
    </row>
    <row r="11" spans="1:52" s="94" customFormat="1" ht="15.4" x14ac:dyDescent="0.45">
      <c r="A11" s="93" t="s">
        <v>16</v>
      </c>
      <c r="B11" s="99">
        <v>2.7472477135278132E-3</v>
      </c>
      <c r="C11" s="92"/>
      <c r="D11" s="91"/>
      <c r="E11" s="96">
        <v>17.894595073435788</v>
      </c>
      <c r="F11" s="96">
        <v>0.64102207515140674</v>
      </c>
      <c r="G11" s="132">
        <f t="shared" si="0"/>
        <v>3.5822105642557556E-2</v>
      </c>
      <c r="H11" s="132"/>
      <c r="I11" s="96">
        <v>17.867712006475799</v>
      </c>
      <c r="J11" s="96">
        <v>0.52350292982839997</v>
      </c>
      <c r="K11" s="132">
        <f t="shared" si="2"/>
        <v>2.9298822906853809E-2</v>
      </c>
      <c r="L11" s="132"/>
      <c r="M11" s="96">
        <v>17.894595073435788</v>
      </c>
      <c r="N11" s="96">
        <v>0.64102207515140674</v>
      </c>
      <c r="O11" s="132">
        <f t="shared" si="4"/>
        <v>3.5822105642557556E-2</v>
      </c>
      <c r="P11" s="132"/>
      <c r="Q11" s="96">
        <v>18.153218992674201</v>
      </c>
      <c r="R11" s="96">
        <v>0.53665386445010144</v>
      </c>
      <c r="S11" s="132">
        <f t="shared" si="6"/>
        <v>2.9562462980624545E-2</v>
      </c>
      <c r="T11" s="132"/>
      <c r="U11" s="96">
        <v>17.652680854290502</v>
      </c>
      <c r="V11" s="96">
        <v>0.47583822377054968</v>
      </c>
      <c r="W11" s="132">
        <f t="shared" si="8"/>
        <v>2.6955578458492141E-2</v>
      </c>
      <c r="X11" s="132"/>
      <c r="Y11" s="96">
        <v>18.2562601320376</v>
      </c>
      <c r="Z11" s="96">
        <v>1.2844120172835514</v>
      </c>
      <c r="AA11" s="132">
        <f t="shared" si="10"/>
        <v>7.0354607569901931E-2</v>
      </c>
      <c r="AB11" s="132"/>
      <c r="AC11" s="96">
        <v>17.294721008671761</v>
      </c>
      <c r="AD11" s="96">
        <v>0.82354453609525258</v>
      </c>
      <c r="AE11" s="132">
        <f t="shared" si="12"/>
        <v>4.7618260837068049E-2</v>
      </c>
      <c r="AF11" s="132"/>
      <c r="AG11" s="96">
        <v>18.238932401286998</v>
      </c>
      <c r="AH11" s="96">
        <v>0.98083234386620821</v>
      </c>
      <c r="AI11" s="132">
        <f t="shared" si="14"/>
        <v>5.3776850655852942E-2</v>
      </c>
      <c r="AJ11" s="132"/>
      <c r="AK11" s="96">
        <v>16.807177350402998</v>
      </c>
      <c r="AL11" s="96">
        <v>0.81916136012999996</v>
      </c>
      <c r="AM11" s="132">
        <f t="shared" si="16"/>
        <v>4.873878242918394E-2</v>
      </c>
      <c r="AN11" s="132"/>
      <c r="AO11" s="96">
        <v>17.601756863864001</v>
      </c>
      <c r="AP11" s="96">
        <v>0.76229767985999997</v>
      </c>
      <c r="AQ11" s="132">
        <f t="shared" si="18"/>
        <v>4.3308045086395859E-2</v>
      </c>
      <c r="AR11" s="132"/>
      <c r="AS11" s="96">
        <v>16.470462753311999</v>
      </c>
      <c r="AT11" s="96">
        <v>0.85255744728600003</v>
      </c>
      <c r="AU11" s="132">
        <f t="shared" si="20"/>
        <v>5.1762810799870308E-2</v>
      </c>
      <c r="AV11" s="132"/>
      <c r="AW11" s="96">
        <v>17.359008313994</v>
      </c>
      <c r="AX11" s="96">
        <v>0.96292774532000003</v>
      </c>
      <c r="AY11" s="132">
        <f t="shared" si="22"/>
        <v>5.5471356882969738E-2</v>
      </c>
      <c r="AZ11" s="132"/>
    </row>
    <row r="12" spans="1:52" s="94" customFormat="1" ht="15.4" x14ac:dyDescent="0.45">
      <c r="A12" s="93" t="s">
        <v>14</v>
      </c>
      <c r="B12" s="96">
        <v>0.42955950375708046</v>
      </c>
      <c r="C12" s="92"/>
      <c r="D12" s="91"/>
      <c r="E12" s="96">
        <v>19.290454429578109</v>
      </c>
      <c r="F12" s="96">
        <v>0.99687200036997736</v>
      </c>
      <c r="G12" s="132">
        <f t="shared" si="0"/>
        <v>5.1676957845092061E-2</v>
      </c>
      <c r="H12" s="132"/>
      <c r="I12" s="96">
        <v>18.59369164065</v>
      </c>
      <c r="J12" s="96">
        <v>1.2212050161170001</v>
      </c>
      <c r="K12" s="132">
        <f t="shared" si="2"/>
        <v>6.5678459109603099E-2</v>
      </c>
      <c r="L12" s="132"/>
      <c r="M12" s="96">
        <v>18.477746520907498</v>
      </c>
      <c r="N12" s="96">
        <v>2.2992412887536302</v>
      </c>
      <c r="O12" s="132">
        <f t="shared" si="4"/>
        <v>0.12443299220237963</v>
      </c>
      <c r="P12" s="132"/>
      <c r="Q12" s="96">
        <v>18.859150557918699</v>
      </c>
      <c r="R12" s="96">
        <v>2.6050195151096172</v>
      </c>
      <c r="S12" s="132">
        <f t="shared" si="6"/>
        <v>0.138130267697333</v>
      </c>
      <c r="T12" s="132"/>
      <c r="U12" s="96">
        <v>18.412070857526601</v>
      </c>
      <c r="V12" s="96">
        <v>2.8838016857879398</v>
      </c>
      <c r="W12" s="132">
        <f t="shared" si="8"/>
        <v>0.15662560219884672</v>
      </c>
      <c r="X12" s="132"/>
      <c r="Y12" s="96">
        <v>16.993871526126501</v>
      </c>
      <c r="Z12" s="96">
        <v>3.2173301664009299</v>
      </c>
      <c r="AA12" s="132">
        <f t="shared" si="10"/>
        <v>0.18932296630903578</v>
      </c>
      <c r="AB12" s="132"/>
      <c r="AC12" s="96">
        <v>17.663089311089401</v>
      </c>
      <c r="AD12" s="96">
        <v>3.0439650870837198</v>
      </c>
      <c r="AE12" s="132">
        <f t="shared" si="12"/>
        <v>0.17233480697924286</v>
      </c>
      <c r="AF12" s="132"/>
      <c r="AG12" s="96">
        <v>17.961344446581201</v>
      </c>
      <c r="AH12" s="96">
        <v>1.27717372668317</v>
      </c>
      <c r="AI12" s="132">
        <f t="shared" si="14"/>
        <v>7.1106799965983056E-2</v>
      </c>
      <c r="AJ12" s="132"/>
      <c r="AK12" s="96">
        <v>18.523405658592001</v>
      </c>
      <c r="AL12" s="96">
        <v>1.58473391047</v>
      </c>
      <c r="AM12" s="132">
        <f t="shared" si="16"/>
        <v>8.5553053238615881E-2</v>
      </c>
      <c r="AN12" s="132"/>
      <c r="AO12" s="96">
        <v>19.295977301263999</v>
      </c>
      <c r="AP12" s="96">
        <v>2.6471609735069999</v>
      </c>
      <c r="AQ12" s="132">
        <f t="shared" si="18"/>
        <v>0.13718719358845821</v>
      </c>
      <c r="AR12" s="132"/>
      <c r="AS12" s="96">
        <v>18.231964393224001</v>
      </c>
      <c r="AT12" s="96">
        <v>3.200980785434</v>
      </c>
      <c r="AU12" s="132">
        <f t="shared" si="20"/>
        <v>0.17556971461745835</v>
      </c>
      <c r="AV12" s="132"/>
      <c r="AW12" s="96">
        <v>18.886132720340001</v>
      </c>
      <c r="AX12" s="96">
        <v>2.972304927298</v>
      </c>
      <c r="AY12" s="132">
        <f t="shared" si="22"/>
        <v>0.1573802837939863</v>
      </c>
      <c r="AZ12" s="132"/>
    </row>
    <row r="13" spans="1:52" s="94" customFormat="1" ht="15.4" x14ac:dyDescent="0.45">
      <c r="A13" s="93" t="s">
        <v>12</v>
      </c>
      <c r="B13" s="96">
        <v>1.4190750419735771E-2</v>
      </c>
      <c r="C13" s="92"/>
      <c r="D13" s="91"/>
      <c r="E13" s="96">
        <v>20.929335809772912</v>
      </c>
      <c r="F13" s="96">
        <v>3.2244316524054679</v>
      </c>
      <c r="G13" s="132">
        <f t="shared" si="0"/>
        <v>0.15406277971323992</v>
      </c>
      <c r="H13" s="132"/>
      <c r="I13" s="96">
        <v>21.587347225490898</v>
      </c>
      <c r="J13" s="96">
        <v>2.0423911365858598</v>
      </c>
      <c r="K13" s="132">
        <f t="shared" si="2"/>
        <v>9.4610565867683433E-2</v>
      </c>
      <c r="L13" s="132"/>
      <c r="M13" s="96">
        <v>22.5063113489317</v>
      </c>
      <c r="N13" s="96">
        <v>1.9434672855351256</v>
      </c>
      <c r="O13" s="132">
        <f t="shared" si="4"/>
        <v>8.6352101657359126E-2</v>
      </c>
      <c r="P13" s="132"/>
      <c r="Q13" s="96">
        <v>21.777417421675597</v>
      </c>
      <c r="R13" s="96">
        <v>1.1896110016837156</v>
      </c>
      <c r="S13" s="132">
        <f t="shared" si="6"/>
        <v>5.4625898868047897E-2</v>
      </c>
      <c r="T13" s="132"/>
      <c r="U13" s="96">
        <v>21.722590268603302</v>
      </c>
      <c r="V13" s="96">
        <v>2.546024517141706</v>
      </c>
      <c r="W13" s="132">
        <f t="shared" si="8"/>
        <v>0.1172063039287537</v>
      </c>
      <c r="X13" s="132"/>
      <c r="Y13" s="96">
        <v>19.138638481765273</v>
      </c>
      <c r="Z13" s="96">
        <v>1.4386486067152984</v>
      </c>
      <c r="AA13" s="132">
        <f t="shared" si="10"/>
        <v>7.5169851193228818E-2</v>
      </c>
      <c r="AB13" s="132"/>
      <c r="AC13" s="96">
        <v>22.551256904722301</v>
      </c>
      <c r="AD13" s="96">
        <v>0.77102729808064052</v>
      </c>
      <c r="AE13" s="132">
        <f t="shared" si="12"/>
        <v>3.4189992218091624E-2</v>
      </c>
      <c r="AF13" s="132"/>
      <c r="AG13" s="96">
        <v>21.7225785094993</v>
      </c>
      <c r="AH13" s="96">
        <v>0.50613598827488693</v>
      </c>
      <c r="AI13" s="132">
        <f t="shared" si="14"/>
        <v>2.3299995810973972E-2</v>
      </c>
      <c r="AJ13" s="132"/>
      <c r="AK13" s="96">
        <v>20.360342513391998</v>
      </c>
      <c r="AL13" s="96">
        <v>2.2335427111707098</v>
      </c>
      <c r="AM13" s="132">
        <f t="shared" si="16"/>
        <v>0.1097006452470826</v>
      </c>
      <c r="AN13" s="132"/>
      <c r="AO13" s="96">
        <v>19.610426977586599</v>
      </c>
      <c r="AP13" s="96">
        <v>1.5870313147377899</v>
      </c>
      <c r="AQ13" s="132">
        <f t="shared" si="18"/>
        <v>8.0927932703946742E-2</v>
      </c>
      <c r="AR13" s="132"/>
      <c r="AS13" s="96">
        <v>21.191056587769801</v>
      </c>
      <c r="AT13" s="96">
        <v>2.4280705844400199</v>
      </c>
      <c r="AU13" s="132">
        <f t="shared" si="20"/>
        <v>0.11457996793993537</v>
      </c>
      <c r="AV13" s="132"/>
      <c r="AW13" s="96">
        <v>19.8711854586284</v>
      </c>
      <c r="AX13" s="96">
        <v>0.49067172742122001</v>
      </c>
      <c r="AY13" s="132">
        <f t="shared" si="22"/>
        <v>2.469262482818619E-2</v>
      </c>
      <c r="AZ13" s="132"/>
    </row>
    <row r="14" spans="1:52" s="94" customFormat="1" ht="15.4" x14ac:dyDescent="0.45">
      <c r="A14" s="93" t="s">
        <v>15</v>
      </c>
      <c r="B14" s="96">
        <v>1.3533064103600514E-2</v>
      </c>
      <c r="C14" s="91"/>
      <c r="D14" s="91"/>
      <c r="E14" s="96">
        <v>2.344926018124168</v>
      </c>
      <c r="F14" s="96">
        <v>0.52612651312260672</v>
      </c>
      <c r="G14" s="132">
        <f t="shared" si="0"/>
        <v>0.22436806494367934</v>
      </c>
      <c r="H14" s="132"/>
      <c r="I14" s="96">
        <v>2.2147999957679998</v>
      </c>
      <c r="J14" s="96">
        <v>0.4349628443852</v>
      </c>
      <c r="K14" s="132">
        <f t="shared" si="2"/>
        <v>0.19638922034329023</v>
      </c>
      <c r="L14" s="132"/>
      <c r="M14" s="96">
        <v>2.5842449776590972</v>
      </c>
      <c r="N14" s="96">
        <v>0.16306486732004036</v>
      </c>
      <c r="O14" s="132">
        <f t="shared" si="4"/>
        <v>6.3099616611328554E-2</v>
      </c>
      <c r="P14" s="132"/>
      <c r="Q14" s="96">
        <v>2.45769419782475</v>
      </c>
      <c r="R14" s="96">
        <v>0.21925601226769631</v>
      </c>
      <c r="S14" s="132">
        <f t="shared" si="6"/>
        <v>8.9212080356357956E-2</v>
      </c>
      <c r="T14" s="132"/>
      <c r="U14" s="96">
        <v>2.5773490707903002</v>
      </c>
      <c r="V14" s="96">
        <v>0.43780349448338002</v>
      </c>
      <c r="W14" s="132">
        <f t="shared" si="8"/>
        <v>0.16986581268525455</v>
      </c>
      <c r="X14" s="132"/>
      <c r="Y14" s="96">
        <v>2.3342552587465502</v>
      </c>
      <c r="Z14" s="96">
        <v>0.3689285339389673</v>
      </c>
      <c r="AA14" s="132">
        <f t="shared" si="10"/>
        <v>0.15804978164087966</v>
      </c>
      <c r="AB14" s="132"/>
      <c r="AC14" s="96">
        <v>2.7843810049765398</v>
      </c>
      <c r="AD14" s="96">
        <v>0.54371861559708901</v>
      </c>
      <c r="AE14" s="132">
        <f t="shared" si="12"/>
        <v>0.19527450252867609</v>
      </c>
      <c r="AF14" s="132"/>
      <c r="AG14" s="96">
        <v>2.5190536813972613</v>
      </c>
      <c r="AH14" s="96">
        <v>0.22404040316943283</v>
      </c>
      <c r="AI14" s="132">
        <f t="shared" si="14"/>
        <v>8.893832030017032E-2</v>
      </c>
      <c r="AJ14" s="132"/>
      <c r="AK14" s="96">
        <v>2.2542978936722586</v>
      </c>
      <c r="AL14" s="96">
        <v>0.237264450408606</v>
      </c>
      <c r="AM14" s="132">
        <f t="shared" si="16"/>
        <v>0.10524982127455278</v>
      </c>
      <c r="AN14" s="132"/>
      <c r="AO14" s="96">
        <v>2.7519252156160001</v>
      </c>
      <c r="AP14" s="96">
        <v>0.32551742992465998</v>
      </c>
      <c r="AQ14" s="132">
        <f t="shared" si="18"/>
        <v>0.11828716422869619</v>
      </c>
      <c r="AR14" s="132"/>
      <c r="AS14" s="96">
        <v>2.3811626633985998</v>
      </c>
      <c r="AT14" s="96">
        <v>0.46445938237364998</v>
      </c>
      <c r="AU14" s="132">
        <f t="shared" si="20"/>
        <v>0.19505571354404391</v>
      </c>
      <c r="AV14" s="132"/>
      <c r="AW14" s="96">
        <v>2.5036561057109901</v>
      </c>
      <c r="AX14" s="96">
        <v>0.38853060479788998</v>
      </c>
      <c r="AY14" s="132">
        <f t="shared" si="22"/>
        <v>0.15518529238565484</v>
      </c>
      <c r="AZ14" s="132"/>
    </row>
    <row r="16" spans="1:52" ht="15.4" x14ac:dyDescent="0.45">
      <c r="A16" s="93" t="s">
        <v>214</v>
      </c>
    </row>
    <row r="17" spans="1:1" ht="15.4" x14ac:dyDescent="0.45">
      <c r="A17" s="93" t="s">
        <v>218</v>
      </c>
    </row>
    <row r="18" spans="1:1" ht="15.4" x14ac:dyDescent="0.45">
      <c r="A18" s="93" t="s">
        <v>220</v>
      </c>
    </row>
    <row r="19" spans="1:1" ht="15.4" x14ac:dyDescent="0.45">
      <c r="A19" s="93" t="s">
        <v>222</v>
      </c>
    </row>
    <row r="20" spans="1:1" ht="15.4" x14ac:dyDescent="0.45">
      <c r="A20" s="93" t="s">
        <v>226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S1-EPMA</vt:lpstr>
      <vt:lpstr>S2-LA</vt:lpstr>
      <vt:lpstr>S3-reduction</vt:lpstr>
      <vt:lpstr>S4-RAC</vt:lpstr>
      <vt:lpstr>S5-RAF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2023-04-13T14:48:13Z</dcterms:modified>
</cp:coreProperties>
</file>