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d.docs.live.net/90483f30b4523bd0/Documents/Bupropion paper post journal review edit/Final/"/>
    </mc:Choice>
  </mc:AlternateContent>
  <xr:revisionPtr revIDLastSave="43" documentId="8_{A0CEC510-228B-47AB-968A-77C527C5951F}" xr6:coauthVersionLast="47" xr6:coauthVersionMax="47" xr10:uidLastSave="{B57F44C1-006F-4D39-B184-B136A26BEE5F}"/>
  <bookViews>
    <workbookView xWindow="-108" yWindow="-108" windowWidth="23256" windowHeight="12456" firstSheet="10" activeTab="13" xr2:uid="{00000000-000D-0000-FFFF-FFFF00000000}"/>
  </bookViews>
  <sheets>
    <sheet name="Zero Pass Generation 1" sheetId="4" r:id="rId1"/>
    <sheet name="First Pass Generation 1" sheetId="1" r:id="rId2"/>
    <sheet name="Zero Pass Generation 2" sheetId="5" r:id="rId3"/>
    <sheet name="First Pass Generation 2" sheetId="6" r:id="rId4"/>
    <sheet name="Zero Pass Generation 3" sheetId="14" r:id="rId5"/>
    <sheet name="First Pass Generation 3" sheetId="15" r:id="rId6"/>
    <sheet name="Zero Pass Generation 4" sheetId="12" r:id="rId7"/>
    <sheet name="First Pass Generation 4" sheetId="13" r:id="rId8"/>
    <sheet name="First Pass Generation 4 Scenari" sheetId="17" r:id="rId9"/>
    <sheet name="First Pass Perrine" sheetId="19" r:id="rId10"/>
    <sheet name="First Pass Hurst and Sherwood" sheetId="21" r:id="rId11"/>
    <sheet name="First Pass Ley" sheetId="22" r:id="rId12"/>
    <sheet name="First Pass Z.A.J. Pharmaceutica" sheetId="26" r:id="rId13"/>
    <sheet name="First Pass Z.A.J. Validation" sheetId="25" r:id="rId14"/>
  </sheets>
  <definedNames>
    <definedName name="_Toc358992257" localSheetId="0">'Zero Pass Generation 1'!$B$20</definedName>
    <definedName name="_Toc358992257" localSheetId="2">'Zero Pass Generation 2'!$B$20</definedName>
    <definedName name="_Toc358992257" localSheetId="6">'Zero Pass Generation 4'!$B$21</definedName>
    <definedName name="_Toc358992258" localSheetId="0">'Zero Pass Generation 1'!$B$24</definedName>
    <definedName name="_Toc358992258" localSheetId="2">'Zero Pass Generation 2'!$B$24</definedName>
    <definedName name="_Toc358992258" localSheetId="6">'Zero Pass Generation 4'!$B$25</definedName>
    <definedName name="_Toc358992261" localSheetId="1">'First Pass Generation 1'!$B$3</definedName>
    <definedName name="_Toc358992261" localSheetId="3">'First Pass Generation 2'!$B$3</definedName>
    <definedName name="_Toc358992261" localSheetId="7">'First Pass Generation 4'!$B$3</definedName>
    <definedName name="_Toc358992264" localSheetId="1">'First Pass Generation 1'!$B$33</definedName>
    <definedName name="_Toc358992264" localSheetId="3">'First Pass Generation 2'!$B$33</definedName>
    <definedName name="_Toc358992264" localSheetId="7">'First Pass Generation 4'!$B$33</definedName>
    <definedName name="_Toc358992266" localSheetId="1">'First Pass Generation 1'!$B$54</definedName>
    <definedName name="_Toc358992266" localSheetId="3">'First Pass Generation 2'!$B$54</definedName>
    <definedName name="_Toc358992266" localSheetId="7">'First Pass Generation 4'!$B$54</definedName>
    <definedName name="_Toc358992267" localSheetId="1">'First Pass Generation 1'!$G$59</definedName>
    <definedName name="_Toc358992267" localSheetId="3">'First Pass Generation 2'!$G$59</definedName>
    <definedName name="_Toc358992267" localSheetId="7">'First Pass Generation 4'!$G$59</definedName>
    <definedName name="_Toc358992269" localSheetId="1">'First Pass Generation 1'!$B$79</definedName>
    <definedName name="_Toc358992269" localSheetId="3">'First Pass Generation 2'!$B$79</definedName>
    <definedName name="_Toc358992269" localSheetId="7">'First Pass Generation 4'!$B$79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7" l="1"/>
  <c r="R17" i="26" l="1"/>
  <c r="J15" i="26"/>
  <c r="K15" i="26" s="1"/>
  <c r="O12" i="26"/>
  <c r="J24" i="26" s="1"/>
  <c r="I12" i="26"/>
  <c r="G12" i="26"/>
  <c r="D12" i="26"/>
  <c r="J17" i="26" s="1"/>
  <c r="C12" i="26"/>
  <c r="S11" i="26"/>
  <c r="M11" i="26"/>
  <c r="E11" i="26"/>
  <c r="S10" i="26"/>
  <c r="M10" i="26"/>
  <c r="E10" i="26"/>
  <c r="S9" i="26"/>
  <c r="M9" i="26"/>
  <c r="E9" i="26"/>
  <c r="S8" i="26"/>
  <c r="M8" i="26"/>
  <c r="E8" i="26"/>
  <c r="S7" i="26"/>
  <c r="M7" i="26"/>
  <c r="E7" i="26"/>
  <c r="S6" i="26"/>
  <c r="M6" i="26"/>
  <c r="E6" i="26"/>
  <c r="S5" i="26"/>
  <c r="M5" i="26"/>
  <c r="E5" i="26"/>
  <c r="J14" i="26" s="1"/>
  <c r="K5" i="19"/>
  <c r="Q5" i="12"/>
  <c r="Q7" i="12"/>
  <c r="Q8" i="12"/>
  <c r="K7" i="12"/>
  <c r="K6" i="12"/>
  <c r="K8" i="14"/>
  <c r="K6" i="14"/>
  <c r="K6" i="6"/>
  <c r="K6" i="5"/>
  <c r="Q6" i="1"/>
  <c r="O5" i="1"/>
  <c r="K7" i="1"/>
  <c r="Q6" i="4"/>
  <c r="O5" i="4"/>
  <c r="K7" i="4"/>
  <c r="J21" i="26" l="1"/>
  <c r="J16" i="26"/>
  <c r="K16" i="26" s="1"/>
  <c r="M12" i="26"/>
  <c r="J22" i="26" s="1"/>
  <c r="S12" i="26"/>
  <c r="J25" i="26" s="1"/>
  <c r="J18" i="26"/>
  <c r="L18" i="26" s="1"/>
  <c r="K14" i="26"/>
  <c r="J20" i="26"/>
  <c r="J23" i="26" l="1"/>
  <c r="J19" i="26"/>
  <c r="R17" i="25" l="1"/>
  <c r="J15" i="25"/>
  <c r="K15" i="25" s="1"/>
  <c r="O12" i="25"/>
  <c r="J24" i="25" s="1"/>
  <c r="I12" i="25"/>
  <c r="G12" i="25"/>
  <c r="D12" i="25"/>
  <c r="J17" i="25" s="1"/>
  <c r="C12" i="25"/>
  <c r="S11" i="25"/>
  <c r="M11" i="25"/>
  <c r="E11" i="25"/>
  <c r="S10" i="25"/>
  <c r="M10" i="25"/>
  <c r="E10" i="25"/>
  <c r="S9" i="25"/>
  <c r="M9" i="25"/>
  <c r="E9" i="25"/>
  <c r="S8" i="25"/>
  <c r="M8" i="25"/>
  <c r="E8" i="25"/>
  <c r="S7" i="25"/>
  <c r="M7" i="25"/>
  <c r="E7" i="25"/>
  <c r="S6" i="25"/>
  <c r="M6" i="25"/>
  <c r="E6" i="25"/>
  <c r="S5" i="25"/>
  <c r="M5" i="25"/>
  <c r="E5" i="25"/>
  <c r="R17" i="21"/>
  <c r="E6" i="21"/>
  <c r="E7" i="21"/>
  <c r="E8" i="21"/>
  <c r="E5" i="21"/>
  <c r="E5" i="19"/>
  <c r="E6" i="22"/>
  <c r="E7" i="22"/>
  <c r="R17" i="22"/>
  <c r="E5" i="22"/>
  <c r="J15" i="22"/>
  <c r="K15" i="22" s="1"/>
  <c r="O12" i="22"/>
  <c r="J24" i="22" s="1"/>
  <c r="I12" i="22"/>
  <c r="G12" i="22"/>
  <c r="D12" i="22"/>
  <c r="J17" i="22" s="1"/>
  <c r="C12" i="22"/>
  <c r="J18" i="22" s="1"/>
  <c r="S11" i="22"/>
  <c r="M11" i="22"/>
  <c r="E11" i="22"/>
  <c r="S10" i="22"/>
  <c r="M10" i="22"/>
  <c r="E10" i="22"/>
  <c r="S9" i="22"/>
  <c r="M9" i="22"/>
  <c r="E9" i="22"/>
  <c r="S8" i="22"/>
  <c r="M8" i="22"/>
  <c r="E8" i="22"/>
  <c r="S7" i="22"/>
  <c r="M7" i="22"/>
  <c r="S6" i="22"/>
  <c r="M6" i="22"/>
  <c r="S5" i="22"/>
  <c r="M5" i="22"/>
  <c r="J15" i="21"/>
  <c r="K15" i="21" s="1"/>
  <c r="O12" i="21"/>
  <c r="J24" i="21" s="1"/>
  <c r="I12" i="21"/>
  <c r="G12" i="21"/>
  <c r="D12" i="21"/>
  <c r="J17" i="21" s="1"/>
  <c r="C12" i="21"/>
  <c r="S11" i="21"/>
  <c r="M11" i="21"/>
  <c r="E11" i="21"/>
  <c r="S10" i="21"/>
  <c r="M10" i="21"/>
  <c r="E10" i="21"/>
  <c r="S9" i="21"/>
  <c r="M9" i="21"/>
  <c r="E9" i="21"/>
  <c r="S8" i="21"/>
  <c r="M8" i="21"/>
  <c r="S7" i="21"/>
  <c r="M7" i="21"/>
  <c r="S6" i="21"/>
  <c r="M6" i="21"/>
  <c r="S5" i="21"/>
  <c r="M5" i="21"/>
  <c r="R17" i="19"/>
  <c r="J15" i="19"/>
  <c r="K15" i="19" s="1"/>
  <c r="O12" i="19"/>
  <c r="J24" i="19" s="1"/>
  <c r="I12" i="19"/>
  <c r="G12" i="19"/>
  <c r="D12" i="19"/>
  <c r="J17" i="19" s="1"/>
  <c r="C12" i="19"/>
  <c r="S11" i="19"/>
  <c r="M11" i="19"/>
  <c r="E11" i="19"/>
  <c r="S10" i="19"/>
  <c r="M10" i="19"/>
  <c r="E10" i="19"/>
  <c r="S9" i="19"/>
  <c r="M9" i="19"/>
  <c r="E9" i="19"/>
  <c r="S8" i="19"/>
  <c r="M8" i="19"/>
  <c r="E8" i="19"/>
  <c r="S7" i="19"/>
  <c r="S6" i="19"/>
  <c r="M6" i="19"/>
  <c r="E6" i="19"/>
  <c r="S5" i="19"/>
  <c r="M5" i="19"/>
  <c r="K6" i="17"/>
  <c r="Q8" i="17"/>
  <c r="K7" i="17"/>
  <c r="J21" i="25" l="1"/>
  <c r="M12" i="25"/>
  <c r="J22" i="25" s="1"/>
  <c r="S12" i="25"/>
  <c r="J25" i="25" s="1"/>
  <c r="J14" i="25"/>
  <c r="K14" i="25" s="1"/>
  <c r="J18" i="25"/>
  <c r="L18" i="25" s="1"/>
  <c r="S12" i="22"/>
  <c r="J25" i="22" s="1"/>
  <c r="M12" i="22"/>
  <c r="J22" i="22" s="1"/>
  <c r="J14" i="22"/>
  <c r="K14" i="22" s="1"/>
  <c r="J21" i="22"/>
  <c r="L18" i="22"/>
  <c r="S12" i="21"/>
  <c r="J25" i="21" s="1"/>
  <c r="M12" i="21"/>
  <c r="J22" i="21" s="1"/>
  <c r="J21" i="21"/>
  <c r="J14" i="21"/>
  <c r="J16" i="21" s="1"/>
  <c r="K16" i="21" s="1"/>
  <c r="J18" i="21"/>
  <c r="L18" i="21" s="1"/>
  <c r="J21" i="19"/>
  <c r="J14" i="19"/>
  <c r="K14" i="19" s="1"/>
  <c r="S12" i="19"/>
  <c r="J25" i="19" s="1"/>
  <c r="M12" i="19"/>
  <c r="J22" i="19" s="1"/>
  <c r="J18" i="19"/>
  <c r="L18" i="19" s="1"/>
  <c r="R17" i="17"/>
  <c r="J15" i="17"/>
  <c r="K15" i="17" s="1"/>
  <c r="O12" i="17"/>
  <c r="J24" i="17" s="1"/>
  <c r="I12" i="17"/>
  <c r="G12" i="17"/>
  <c r="D12" i="17"/>
  <c r="J17" i="17" s="1"/>
  <c r="C12" i="17"/>
  <c r="S11" i="17"/>
  <c r="M11" i="17"/>
  <c r="E11" i="17"/>
  <c r="S10" i="17"/>
  <c r="M10" i="17"/>
  <c r="E10" i="17"/>
  <c r="S9" i="17"/>
  <c r="M9" i="17"/>
  <c r="E9" i="17"/>
  <c r="S8" i="17"/>
  <c r="M8" i="17"/>
  <c r="E8" i="17"/>
  <c r="S7" i="17"/>
  <c r="M7" i="17"/>
  <c r="E7" i="17"/>
  <c r="S6" i="17"/>
  <c r="M6" i="17"/>
  <c r="E6" i="17"/>
  <c r="S5" i="17"/>
  <c r="M5" i="17"/>
  <c r="E5" i="17"/>
  <c r="S8" i="14"/>
  <c r="S6" i="14"/>
  <c r="S7" i="14"/>
  <c r="R17" i="15"/>
  <c r="J15" i="15"/>
  <c r="K15" i="15" s="1"/>
  <c r="O12" i="15"/>
  <c r="J24" i="15" s="1"/>
  <c r="I12" i="15"/>
  <c r="G12" i="15"/>
  <c r="D12" i="15"/>
  <c r="J17" i="15" s="1"/>
  <c r="C12" i="15"/>
  <c r="J18" i="15" s="1"/>
  <c r="S11" i="15"/>
  <c r="M11" i="15"/>
  <c r="E11" i="15"/>
  <c r="S10" i="15"/>
  <c r="M10" i="15"/>
  <c r="E10" i="15"/>
  <c r="S9" i="15"/>
  <c r="M9" i="15"/>
  <c r="E9" i="15"/>
  <c r="S8" i="15"/>
  <c r="M8" i="15"/>
  <c r="E8" i="15"/>
  <c r="S7" i="15"/>
  <c r="M7" i="15"/>
  <c r="E7" i="15"/>
  <c r="S6" i="15"/>
  <c r="M6" i="15"/>
  <c r="E6" i="15"/>
  <c r="S5" i="15"/>
  <c r="M5" i="15"/>
  <c r="E5" i="15"/>
  <c r="Q17" i="14"/>
  <c r="I15" i="14"/>
  <c r="J15" i="14" s="1"/>
  <c r="O12" i="14"/>
  <c r="I12" i="14"/>
  <c r="G12" i="14"/>
  <c r="D12" i="14"/>
  <c r="I17" i="14" s="1"/>
  <c r="C12" i="14"/>
  <c r="I18" i="14" s="1"/>
  <c r="S11" i="14"/>
  <c r="M11" i="14"/>
  <c r="E11" i="14"/>
  <c r="S10" i="14"/>
  <c r="M10" i="14"/>
  <c r="E10" i="14"/>
  <c r="S9" i="14"/>
  <c r="M9" i="14"/>
  <c r="E9" i="14"/>
  <c r="M8" i="14"/>
  <c r="E8" i="14"/>
  <c r="M7" i="14"/>
  <c r="E7" i="14"/>
  <c r="M6" i="14"/>
  <c r="E6" i="14"/>
  <c r="S5" i="14"/>
  <c r="M5" i="14"/>
  <c r="E5" i="14"/>
  <c r="J20" i="25" l="1"/>
  <c r="J16" i="25"/>
  <c r="K16" i="25" s="1"/>
  <c r="J23" i="25"/>
  <c r="J19" i="25"/>
  <c r="J23" i="21"/>
  <c r="J16" i="19"/>
  <c r="K16" i="19" s="1"/>
  <c r="J23" i="22"/>
  <c r="J20" i="22"/>
  <c r="J19" i="22"/>
  <c r="J16" i="22"/>
  <c r="K16" i="22" s="1"/>
  <c r="K14" i="21"/>
  <c r="J19" i="21"/>
  <c r="J20" i="21"/>
  <c r="J20" i="19"/>
  <c r="J23" i="19"/>
  <c r="J19" i="19"/>
  <c r="J14" i="17"/>
  <c r="K14" i="17" s="1"/>
  <c r="J21" i="17"/>
  <c r="J18" i="17"/>
  <c r="L18" i="17" s="1"/>
  <c r="S12" i="17"/>
  <c r="J25" i="17" s="1"/>
  <c r="M12" i="17"/>
  <c r="J22" i="17" s="1"/>
  <c r="J14" i="15"/>
  <c r="K14" i="15" s="1"/>
  <c r="I14" i="14"/>
  <c r="J14" i="14" s="1"/>
  <c r="J21" i="15"/>
  <c r="L18" i="15"/>
  <c r="S12" i="15"/>
  <c r="J25" i="15" s="1"/>
  <c r="S12" i="14"/>
  <c r="M12" i="15"/>
  <c r="J22" i="15" s="1"/>
  <c r="M12" i="14"/>
  <c r="J16" i="15"/>
  <c r="K16" i="15" s="1"/>
  <c r="R17" i="13"/>
  <c r="J15" i="13"/>
  <c r="K15" i="13" s="1"/>
  <c r="O12" i="13"/>
  <c r="J24" i="13" s="1"/>
  <c r="I12" i="13"/>
  <c r="G12" i="13"/>
  <c r="D12" i="13"/>
  <c r="J17" i="13" s="1"/>
  <c r="C12" i="13"/>
  <c r="J18" i="13" s="1"/>
  <c r="S11" i="13"/>
  <c r="M11" i="13"/>
  <c r="E11" i="13"/>
  <c r="S10" i="13"/>
  <c r="M10" i="13"/>
  <c r="E10" i="13"/>
  <c r="S9" i="13"/>
  <c r="M9" i="13"/>
  <c r="E9" i="13"/>
  <c r="S8" i="13"/>
  <c r="M8" i="13"/>
  <c r="E8" i="13"/>
  <c r="S7" i="13"/>
  <c r="M7" i="13"/>
  <c r="E7" i="13"/>
  <c r="S6" i="13"/>
  <c r="M6" i="13"/>
  <c r="E6" i="13"/>
  <c r="S5" i="13"/>
  <c r="M5" i="13"/>
  <c r="E5" i="13"/>
  <c r="Q18" i="12"/>
  <c r="I16" i="12"/>
  <c r="J16" i="12" s="1"/>
  <c r="O12" i="12"/>
  <c r="I12" i="12"/>
  <c r="G12" i="12"/>
  <c r="D12" i="12"/>
  <c r="I18" i="12" s="1"/>
  <c r="C12" i="12"/>
  <c r="I19" i="12" s="1"/>
  <c r="S11" i="12"/>
  <c r="M11" i="12"/>
  <c r="E11" i="12"/>
  <c r="S10" i="12"/>
  <c r="M10" i="12"/>
  <c r="E10" i="12"/>
  <c r="S9" i="12"/>
  <c r="M9" i="12"/>
  <c r="E9" i="12"/>
  <c r="S8" i="12"/>
  <c r="M8" i="12"/>
  <c r="E8" i="12"/>
  <c r="S7" i="12"/>
  <c r="M7" i="12"/>
  <c r="E7" i="12"/>
  <c r="S6" i="12"/>
  <c r="M6" i="12"/>
  <c r="E6" i="12"/>
  <c r="S5" i="12"/>
  <c r="M5" i="12"/>
  <c r="E5" i="12"/>
  <c r="R17" i="6"/>
  <c r="J15" i="6"/>
  <c r="K15" i="6" s="1"/>
  <c r="O12" i="6"/>
  <c r="J24" i="6" s="1"/>
  <c r="I12" i="6"/>
  <c r="G12" i="6"/>
  <c r="D12" i="6"/>
  <c r="J17" i="6" s="1"/>
  <c r="C12" i="6"/>
  <c r="J18" i="6" s="1"/>
  <c r="S11" i="6"/>
  <c r="M11" i="6"/>
  <c r="E11" i="6"/>
  <c r="S10" i="6"/>
  <c r="M10" i="6"/>
  <c r="E10" i="6"/>
  <c r="S9" i="6"/>
  <c r="M9" i="6"/>
  <c r="E9" i="6"/>
  <c r="S8" i="6"/>
  <c r="M8" i="6"/>
  <c r="E8" i="6"/>
  <c r="S7" i="6"/>
  <c r="M7" i="6"/>
  <c r="E7" i="6"/>
  <c r="S6" i="6"/>
  <c r="M6" i="6"/>
  <c r="E6" i="6"/>
  <c r="S5" i="6"/>
  <c r="M5" i="6"/>
  <c r="E5" i="6"/>
  <c r="Q17" i="5"/>
  <c r="I15" i="5"/>
  <c r="J15" i="5" s="1"/>
  <c r="O12" i="5"/>
  <c r="I12" i="5"/>
  <c r="G12" i="5"/>
  <c r="D12" i="5"/>
  <c r="I17" i="5" s="1"/>
  <c r="C12" i="5"/>
  <c r="I18" i="5" s="1"/>
  <c r="S11" i="5"/>
  <c r="M11" i="5"/>
  <c r="E11" i="5"/>
  <c r="S10" i="5"/>
  <c r="M10" i="5"/>
  <c r="E10" i="5"/>
  <c r="S9" i="5"/>
  <c r="M9" i="5"/>
  <c r="E9" i="5"/>
  <c r="S8" i="5"/>
  <c r="M8" i="5"/>
  <c r="E8" i="5"/>
  <c r="S7" i="5"/>
  <c r="M7" i="5"/>
  <c r="E7" i="5"/>
  <c r="S6" i="5"/>
  <c r="M6" i="5"/>
  <c r="E6" i="5"/>
  <c r="S5" i="5"/>
  <c r="M5" i="5"/>
  <c r="E5" i="5"/>
  <c r="J16" i="17" l="1"/>
  <c r="K16" i="17" s="1"/>
  <c r="J23" i="17"/>
  <c r="J20" i="17"/>
  <c r="J19" i="17"/>
  <c r="I16" i="14"/>
  <c r="J16" i="14" s="1"/>
  <c r="J23" i="15"/>
  <c r="I15" i="12"/>
  <c r="I17" i="12" s="1"/>
  <c r="J17" i="12" s="1"/>
  <c r="J20" i="15"/>
  <c r="J19" i="15"/>
  <c r="S12" i="13"/>
  <c r="J25" i="13" s="1"/>
  <c r="M12" i="12"/>
  <c r="S12" i="6"/>
  <c r="J25" i="6" s="1"/>
  <c r="L18" i="6"/>
  <c r="M12" i="13"/>
  <c r="J22" i="13" s="1"/>
  <c r="S12" i="12"/>
  <c r="M12" i="5"/>
  <c r="S12" i="5"/>
  <c r="J14" i="6"/>
  <c r="J16" i="6" s="1"/>
  <c r="K16" i="6" s="1"/>
  <c r="M12" i="6"/>
  <c r="J22" i="6" s="1"/>
  <c r="L18" i="13"/>
  <c r="J14" i="13"/>
  <c r="J16" i="13" s="1"/>
  <c r="K16" i="13" s="1"/>
  <c r="J21" i="13"/>
  <c r="I14" i="5"/>
  <c r="I16" i="5" s="1"/>
  <c r="J16" i="5" s="1"/>
  <c r="J21" i="6"/>
  <c r="J20" i="6" l="1"/>
  <c r="J15" i="12"/>
  <c r="J23" i="13"/>
  <c r="J20" i="13"/>
  <c r="J23" i="6"/>
  <c r="J19" i="6"/>
  <c r="K14" i="6"/>
  <c r="J19" i="13"/>
  <c r="K14" i="13"/>
  <c r="J14" i="5"/>
  <c r="R17" i="1" l="1"/>
  <c r="S5" i="4"/>
  <c r="Q17" i="4"/>
  <c r="O12" i="1" l="1"/>
  <c r="I12" i="1"/>
  <c r="G12" i="1"/>
  <c r="D12" i="1"/>
  <c r="C12" i="1"/>
  <c r="S11" i="1"/>
  <c r="M11" i="1"/>
  <c r="E11" i="1"/>
  <c r="S10" i="1"/>
  <c r="M10" i="1"/>
  <c r="E10" i="1"/>
  <c r="S9" i="1"/>
  <c r="M9" i="1"/>
  <c r="E9" i="1"/>
  <c r="S8" i="1"/>
  <c r="M8" i="1"/>
  <c r="E8" i="1"/>
  <c r="S7" i="1"/>
  <c r="M7" i="1"/>
  <c r="E7" i="1"/>
  <c r="S6" i="1"/>
  <c r="M6" i="1"/>
  <c r="E6" i="1"/>
  <c r="S5" i="1"/>
  <c r="M5" i="1"/>
  <c r="E5" i="1"/>
  <c r="S6" i="4"/>
  <c r="I15" i="4"/>
  <c r="J15" i="4" s="1"/>
  <c r="O12" i="4"/>
  <c r="I12" i="4"/>
  <c r="G12" i="4"/>
  <c r="D12" i="4"/>
  <c r="I17" i="4" s="1"/>
  <c r="C12" i="4"/>
  <c r="I18" i="4" s="1"/>
  <c r="S11" i="4"/>
  <c r="M11" i="4"/>
  <c r="E11" i="4"/>
  <c r="S10" i="4"/>
  <c r="M10" i="4"/>
  <c r="E10" i="4"/>
  <c r="S9" i="4"/>
  <c r="M9" i="4"/>
  <c r="E9" i="4"/>
  <c r="S8" i="4"/>
  <c r="M8" i="4"/>
  <c r="E8" i="4"/>
  <c r="S7" i="4"/>
  <c r="M7" i="4"/>
  <c r="E7" i="4"/>
  <c r="M6" i="4"/>
  <c r="E6" i="4"/>
  <c r="M5" i="4"/>
  <c r="E5" i="4"/>
  <c r="I14" i="4" s="1"/>
  <c r="J14" i="4" s="1"/>
  <c r="S12" i="1" l="1"/>
  <c r="M12" i="1"/>
  <c r="M12" i="4"/>
  <c r="S12" i="4"/>
  <c r="J15" i="1"/>
  <c r="K15" i="1" s="1"/>
  <c r="J24" i="1"/>
  <c r="J17" i="1"/>
  <c r="J18" i="1"/>
  <c r="L18" i="1" l="1"/>
  <c r="J22" i="1"/>
  <c r="J14" i="1"/>
  <c r="J16" i="1" s="1"/>
  <c r="K16" i="1" s="1"/>
  <c r="J20" i="1"/>
  <c r="J25" i="1"/>
  <c r="J21" i="1"/>
  <c r="I16" i="4"/>
  <c r="J16" i="4" s="1"/>
  <c r="K14" i="1" l="1"/>
  <c r="J23" i="1"/>
  <c r="J19" i="1"/>
</calcChain>
</file>

<file path=xl/sharedStrings.xml><?xml version="1.0" encoding="utf-8"?>
<sst xmlns="http://schemas.openxmlformats.org/spreadsheetml/2006/main" count="1933" uniqueCount="221">
  <si>
    <t>mass</t>
  </si>
  <si>
    <t>mw</t>
  </si>
  <si>
    <t>mol</t>
  </si>
  <si>
    <t>Catalyst</t>
  </si>
  <si>
    <t>Reagent</t>
  </si>
  <si>
    <t>Product</t>
  </si>
  <si>
    <t>Total</t>
  </si>
  <si>
    <t>Yield</t>
  </si>
  <si>
    <t>AE</t>
  </si>
  <si>
    <t>RME</t>
  </si>
  <si>
    <t>PMI total</t>
  </si>
  <si>
    <t>PMI Reaction</t>
  </si>
  <si>
    <t>PMI Workup</t>
  </si>
  <si>
    <t>Conversion</t>
  </si>
  <si>
    <t>Selectivity</t>
  </si>
  <si>
    <t>water</t>
  </si>
  <si>
    <t>PMI reactants, reagents, catlyst</t>
  </si>
  <si>
    <t>Flag</t>
  </si>
  <si>
    <t>PMI reaction solvents</t>
  </si>
  <si>
    <t>PMI Workup chemical</t>
  </si>
  <si>
    <t>PMI workup solvents</t>
  </si>
  <si>
    <t>H200, H201, H202, H203</t>
  </si>
  <si>
    <t>H300, H310, H330</t>
  </si>
  <si>
    <t>Mutagenic</t>
  </si>
  <si>
    <t>Highly explosive</t>
  </si>
  <si>
    <t>Explosive thermal runaway</t>
  </si>
  <si>
    <t>H230, H240, H250</t>
  </si>
  <si>
    <t>H241</t>
  </si>
  <si>
    <t>Toxic</t>
  </si>
  <si>
    <t xml:space="preserve">H301, H311, H331, </t>
  </si>
  <si>
    <t>Long Term toxicity</t>
  </si>
  <si>
    <t>H340, H350, H360, H370, H372</t>
  </si>
  <si>
    <t>Environmental implications</t>
  </si>
  <si>
    <t>Preferred solvents</t>
  </si>
  <si>
    <t>H341, H351, H361,   H371, H373</t>
  </si>
  <si>
    <t>H401,  H412</t>
  </si>
  <si>
    <t>H205, H220, H224</t>
  </si>
  <si>
    <t xml:space="preserve">5-50 years </t>
  </si>
  <si>
    <t xml:space="preserve"> Red Flag</t>
  </si>
  <si>
    <t>50-500 years</t>
  </si>
  <si>
    <t xml:space="preserve"> +500 years </t>
  </si>
  <si>
    <t>Supply remaining</t>
  </si>
  <si>
    <t>Flag colour</t>
  </si>
  <si>
    <t>Green Flag</t>
  </si>
  <si>
    <r>
      <t>Volume   (cm</t>
    </r>
    <r>
      <rPr>
        <b/>
        <vertAlign val="superscript"/>
        <sz val="11"/>
        <color theme="1"/>
        <rFont val="Calibri"/>
        <family val="2"/>
        <scheme val="minor"/>
      </rPr>
      <t>3</t>
    </r>
    <r>
      <rPr>
        <b/>
        <sz val="11"/>
        <color theme="1"/>
        <rFont val="Calibri"/>
        <family val="2"/>
        <scheme val="minor"/>
      </rPr>
      <t>)</t>
    </r>
  </si>
  <si>
    <t>Volume   (cm3)</t>
  </si>
  <si>
    <t>Mass  (g)</t>
  </si>
  <si>
    <t>Mass (g)</t>
  </si>
  <si>
    <r>
      <t>Density         (g ml</t>
    </r>
    <r>
      <rPr>
        <b/>
        <vertAlign val="superscript"/>
        <sz val="11"/>
        <color theme="1"/>
        <rFont val="Calibri"/>
        <family val="2"/>
        <scheme val="minor"/>
      </rPr>
      <t>-1</t>
    </r>
    <r>
      <rPr>
        <b/>
        <sz val="11"/>
        <color theme="1"/>
        <rFont val="Calibri"/>
        <family val="2"/>
        <scheme val="minor"/>
      </rPr>
      <t>)</t>
    </r>
  </si>
  <si>
    <t>Mol</t>
  </si>
  <si>
    <t>Mass           (g)</t>
  </si>
  <si>
    <r>
      <t>Density             (g ml</t>
    </r>
    <r>
      <rPr>
        <b/>
        <vertAlign val="superscript"/>
        <sz val="11"/>
        <color theme="1"/>
        <rFont val="Calibri"/>
        <family val="2"/>
        <scheme val="minor"/>
      </rPr>
      <t>-1</t>
    </r>
    <r>
      <rPr>
        <b/>
        <sz val="11"/>
        <color theme="1"/>
        <rFont val="Calibri"/>
        <family val="2"/>
        <scheme val="minor"/>
      </rPr>
      <t>)</t>
    </r>
  </si>
  <si>
    <t>MW</t>
  </si>
  <si>
    <t>Mass</t>
  </si>
  <si>
    <t>Unreacted limiting reactant</t>
  </si>
  <si>
    <t>Reaction solvent</t>
  </si>
  <si>
    <t>Work up chemical</t>
  </si>
  <si>
    <t>Workup solvent</t>
  </si>
  <si>
    <t>Critical elements</t>
  </si>
  <si>
    <r>
      <t xml:space="preserve">Reactant  </t>
    </r>
    <r>
      <rPr>
        <b/>
        <sz val="11"/>
        <color rgb="FF0070C0"/>
        <rFont val="Calibri"/>
        <family val="2"/>
        <scheme val="minor"/>
      </rPr>
      <t>(Limiting Reactant First)</t>
    </r>
  </si>
  <si>
    <t xml:space="preserve">Health &amp; safety </t>
  </si>
  <si>
    <t>Solvents (First Pass)</t>
  </si>
  <si>
    <t>H240</t>
  </si>
  <si>
    <t>Fatally toxic</t>
  </si>
  <si>
    <t>H350</t>
  </si>
  <si>
    <t>H360</t>
  </si>
  <si>
    <t>Serious environmental implications</t>
  </si>
  <si>
    <t>H420</t>
  </si>
  <si>
    <t>Repro-toxic</t>
  </si>
  <si>
    <t>Solvents (Zero Pass)</t>
  </si>
  <si>
    <t>Health and Safety (Zero Pass)</t>
  </si>
  <si>
    <t>Catalyst/enzyme (First Pass)</t>
  </si>
  <si>
    <t>Use of  reagents in excess</t>
  </si>
  <si>
    <t>Use of stoichiometric quantities of reagents</t>
  </si>
  <si>
    <t>Facile recovery of catalyst/enzyme</t>
  </si>
  <si>
    <t>catalyst/enzyme not recovered</t>
  </si>
  <si>
    <t>Energy (First Pass)</t>
  </si>
  <si>
    <t>Amber Flag</t>
  </si>
  <si>
    <t xml:space="preserve">Reaction run at reflux </t>
  </si>
  <si>
    <t>Flow</t>
  </si>
  <si>
    <t>Batch</t>
  </si>
  <si>
    <t>filtration</t>
  </si>
  <si>
    <t>centrifugation</t>
  </si>
  <si>
    <t>crystallisation</t>
  </si>
  <si>
    <t>Red Flag</t>
  </si>
  <si>
    <t xml:space="preserve">Amber Flag </t>
  </si>
  <si>
    <t>If no red or amber flagged  H codes present then green flag</t>
  </si>
  <si>
    <t>quenching</t>
  </si>
  <si>
    <t>multiple recrystallisation</t>
  </si>
  <si>
    <t>Use of chemicals of environmental concern</t>
  </si>
  <si>
    <t>H400,  H410, H411, H420</t>
  </si>
  <si>
    <t xml:space="preserve"> Summary of Zero Pass Metrics Toolkit</t>
  </si>
  <si>
    <t xml:space="preserve"> Summary of First Pass Metrics Toolkit</t>
  </si>
  <si>
    <t>Supplementary Information: Appendix 2</t>
  </si>
  <si>
    <t>cyclohexane</t>
  </si>
  <si>
    <t>chromatography/ion exchange</t>
  </si>
  <si>
    <t>solvent exchange, quenching into aqueous solvent</t>
  </si>
  <si>
    <t xml:space="preserve">Green Flag </t>
  </si>
  <si>
    <t>OE</t>
  </si>
  <si>
    <t>List Highly Hazardous Solvents Below</t>
  </si>
  <si>
    <t>Highly hazardous solvents  (Red flag for any of the following)</t>
  </si>
  <si>
    <t>Health &amp; safety (Red flag for any of the following)</t>
  </si>
  <si>
    <t>List solvents below</t>
  </si>
  <si>
    <t>Tick</t>
  </si>
  <si>
    <t>List substances plus the red flagged H-codes below</t>
  </si>
  <si>
    <t>Note element</t>
  </si>
  <si>
    <t>Yield, AE, RME, MI/PMI and OE</t>
  </si>
  <si>
    <t>Yield, conversion, selectivity, AE, RME</t>
  </si>
  <si>
    <r>
      <rPr>
        <b/>
        <sz val="11"/>
        <color theme="1"/>
        <rFont val="Calibri"/>
        <family val="2"/>
        <scheme val="minor"/>
      </rPr>
      <t>water,</t>
    </r>
    <r>
      <rPr>
        <sz val="11"/>
        <color theme="1"/>
        <rFont val="Calibri"/>
        <family val="2"/>
        <scheme val="minor"/>
      </rPr>
      <t xml:space="preserve"> EtOH, nBuOH, AcOipr, AcOnBu, PhOMe, MeOH, tBuOH, BnOH, ethylene glycol, acetone, MEK, MIBK, </t>
    </r>
    <r>
      <rPr>
        <b/>
        <sz val="11"/>
        <color theme="1"/>
        <rFont val="Calibri"/>
        <family val="2"/>
        <scheme val="minor"/>
      </rPr>
      <t>AcOEt,</t>
    </r>
    <r>
      <rPr>
        <sz val="11"/>
        <color theme="1"/>
        <rFont val="Calibri"/>
        <family val="2"/>
        <scheme val="minor"/>
      </rPr>
      <t xml:space="preserve"> sulfolane</t>
    </r>
  </si>
  <si>
    <r>
      <rPr>
        <b/>
        <sz val="11"/>
        <color theme="1"/>
        <rFont val="Calibri"/>
        <family val="2"/>
        <scheme val="minor"/>
      </rPr>
      <t>Problematic solvents:</t>
    </r>
    <r>
      <rPr>
        <sz val="11"/>
        <color theme="1"/>
        <rFont val="Calibri"/>
        <family val="2"/>
        <scheme val="minor"/>
      </rPr>
      <t xml:space="preserve"> (acceptable only if substitution does not offer advantages)</t>
    </r>
  </si>
  <si>
    <r>
      <t xml:space="preserve">DMSO, cyclohexanone, DMPU, AcOH, Ac2O, Acetonitrile, AcOMe, THF, heptane, Me-cyclohexane, toluene, xylene, MTBE, </t>
    </r>
    <r>
      <rPr>
        <b/>
        <sz val="11"/>
        <color theme="1"/>
        <rFont val="Calibri"/>
        <family val="2"/>
        <scheme val="minor"/>
      </rPr>
      <t>cyclohexane</t>
    </r>
    <r>
      <rPr>
        <sz val="11"/>
        <color theme="1"/>
        <rFont val="Calibri"/>
        <family val="2"/>
        <scheme val="minor"/>
      </rPr>
      <t xml:space="preserve">, chlorobenzene, formic acid, pyridine, Me-THF </t>
    </r>
  </si>
  <si>
    <r>
      <rPr>
        <b/>
        <sz val="11"/>
        <color theme="1"/>
        <rFont val="Calibri"/>
        <family val="2"/>
        <scheme val="minor"/>
      </rPr>
      <t>Hazardous solvents</t>
    </r>
    <r>
      <rPr>
        <sz val="11"/>
        <color theme="1"/>
        <rFont val="Calibri"/>
        <family val="2"/>
        <scheme val="minor"/>
      </rPr>
      <t>: These solvents have significant health and/or safety concerns.</t>
    </r>
  </si>
  <si>
    <r>
      <t xml:space="preserve">dioxane, pentane, TEA, diisopropyl ether, </t>
    </r>
    <r>
      <rPr>
        <sz val="11"/>
        <color theme="1"/>
        <rFont val="Calibri"/>
        <family val="2"/>
        <scheme val="minor"/>
      </rPr>
      <t xml:space="preserve"> DME, DCM, DMF, DMA, NMP, methoxyethanol, hexane</t>
    </r>
  </si>
  <si>
    <r>
      <rPr>
        <b/>
        <sz val="11"/>
        <color theme="0"/>
        <rFont val="Calibri"/>
        <family val="2"/>
        <scheme val="minor"/>
      </rPr>
      <t>Highly hazardous solvents:</t>
    </r>
    <r>
      <rPr>
        <sz val="11"/>
        <color theme="0"/>
        <rFont val="Calibri"/>
        <family val="2"/>
        <scheme val="minor"/>
      </rPr>
      <t xml:space="preserve"> The solvents which are agreed not to be used, even in screening</t>
    </r>
  </si>
  <si>
    <r>
      <t xml:space="preserve">Catalyst or enzyme used, </t>
    </r>
    <r>
      <rPr>
        <b/>
        <sz val="11"/>
        <color theme="1"/>
        <rFont val="Calibri"/>
        <family val="2"/>
        <scheme val="minor"/>
      </rPr>
      <t>or</t>
    </r>
    <r>
      <rPr>
        <sz val="11"/>
        <color theme="1"/>
        <rFont val="Calibri"/>
        <family val="2"/>
        <scheme val="minor"/>
      </rPr>
      <t xml:space="preserve"> reaction takes place without </t>
    </r>
    <r>
      <rPr>
        <b/>
        <sz val="11"/>
        <color theme="1"/>
        <rFont val="Calibri"/>
        <family val="2"/>
        <scheme val="minor"/>
      </rPr>
      <t>any</t>
    </r>
    <r>
      <rPr>
        <sz val="11"/>
        <color theme="1"/>
        <rFont val="Calibri"/>
        <family val="2"/>
        <scheme val="minor"/>
      </rPr>
      <t xml:space="preserve"> catalyst/reagents. </t>
    </r>
  </si>
  <si>
    <r>
      <t>Reaction run between 0 to 70</t>
    </r>
    <r>
      <rPr>
        <vertAlign val="superscript"/>
        <sz val="11"/>
        <color theme="1"/>
        <rFont val="Calibri"/>
        <family val="2"/>
        <scheme val="minor"/>
      </rPr>
      <t>o</t>
    </r>
    <r>
      <rPr>
        <sz val="11"/>
        <color theme="1"/>
        <rFont val="Calibri"/>
        <family val="2"/>
        <scheme val="minor"/>
      </rPr>
      <t xml:space="preserve">C </t>
    </r>
  </si>
  <si>
    <r>
      <t>Reaction run between  -20 to 0 or 70 to 140</t>
    </r>
    <r>
      <rPr>
        <vertAlign val="superscript"/>
        <sz val="11"/>
        <color theme="1"/>
        <rFont val="Calibri"/>
        <family val="2"/>
        <scheme val="minor"/>
      </rPr>
      <t>o</t>
    </r>
    <r>
      <rPr>
        <sz val="11"/>
        <color theme="1"/>
        <rFont val="Calibri"/>
        <family val="2"/>
        <scheme val="minor"/>
      </rPr>
      <t>C</t>
    </r>
  </si>
  <si>
    <r>
      <t>Reaction run 5</t>
    </r>
    <r>
      <rPr>
        <vertAlign val="superscript"/>
        <sz val="11"/>
        <color theme="1"/>
        <rFont val="Calibri"/>
        <family val="2"/>
        <scheme val="minor"/>
      </rPr>
      <t>o</t>
    </r>
    <r>
      <rPr>
        <sz val="11"/>
        <color theme="1"/>
        <rFont val="Calibri"/>
        <family val="2"/>
        <scheme val="minor"/>
      </rPr>
      <t>C or more below the solvent boiling point</t>
    </r>
  </si>
  <si>
    <r>
      <t>Reaction run below  -20 or above 140</t>
    </r>
    <r>
      <rPr>
        <vertAlign val="superscript"/>
        <sz val="11"/>
        <color theme="1"/>
        <rFont val="Calibri"/>
        <family val="2"/>
        <scheme val="minor"/>
      </rPr>
      <t>o</t>
    </r>
    <r>
      <rPr>
        <sz val="11"/>
        <color theme="1"/>
        <rFont val="Calibri"/>
        <family val="2"/>
        <scheme val="minor"/>
      </rPr>
      <t>C</t>
    </r>
  </si>
  <si>
    <r>
      <t xml:space="preserve">Low temperature distillation/evaporation/ sublimation (&lt; 140 </t>
    </r>
    <r>
      <rPr>
        <vertAlign val="superscript"/>
        <sz val="11"/>
        <color theme="1"/>
        <rFont val="Calibri"/>
        <family val="2"/>
        <scheme val="minor"/>
      </rPr>
      <t>o</t>
    </r>
    <r>
      <rPr>
        <sz val="11"/>
        <color theme="1"/>
        <rFont val="Calibri"/>
        <family val="2"/>
        <scheme val="minor"/>
      </rPr>
      <t>C at atmospheric pressure)</t>
    </r>
  </si>
  <si>
    <r>
      <t xml:space="preserve"> high temperature distillation/evaporations/sublimation (&gt; 140 </t>
    </r>
    <r>
      <rPr>
        <vertAlign val="superscript"/>
        <sz val="11"/>
        <color theme="1"/>
        <rFont val="Calibri"/>
        <family val="2"/>
        <scheme val="minor"/>
      </rPr>
      <t>o</t>
    </r>
    <r>
      <rPr>
        <sz val="11"/>
        <color theme="1"/>
        <rFont val="Calibri"/>
        <family val="2"/>
        <scheme val="minor"/>
      </rPr>
      <t>C at atmospheric pressure)</t>
    </r>
  </si>
  <si>
    <r>
      <t>Et</t>
    </r>
    <r>
      <rPr>
        <vertAlign val="subscript"/>
        <sz val="11"/>
        <color theme="1"/>
        <rFont val="Calibri"/>
        <family val="2"/>
        <scheme val="minor"/>
      </rPr>
      <t>2</t>
    </r>
    <r>
      <rPr>
        <sz val="11"/>
        <color theme="1"/>
        <rFont val="Calibri"/>
        <family val="2"/>
        <scheme val="minor"/>
      </rPr>
      <t>O, Benzene, CCl</t>
    </r>
    <r>
      <rPr>
        <vertAlign val="subscript"/>
        <sz val="11"/>
        <color theme="1"/>
        <rFont val="Calibri"/>
        <family val="2"/>
        <scheme val="minor"/>
      </rPr>
      <t>4</t>
    </r>
    <r>
      <rPr>
        <sz val="11"/>
        <color theme="1"/>
        <rFont val="Calibri"/>
        <family val="2"/>
        <scheme val="minor"/>
      </rPr>
      <t>, chloroform, DCE, nitromethane, CS</t>
    </r>
    <r>
      <rPr>
        <vertAlign val="subscript"/>
        <sz val="11"/>
        <color theme="1"/>
        <rFont val="Calibri"/>
        <family val="2"/>
        <scheme val="minor"/>
      </rPr>
      <t>2</t>
    </r>
    <r>
      <rPr>
        <sz val="11"/>
        <color theme="1"/>
        <rFont val="Calibri"/>
        <family val="2"/>
        <scheme val="minor"/>
      </rPr>
      <t>, HMPA</t>
    </r>
  </si>
  <si>
    <t xml:space="preserve">Red Flag    </t>
  </si>
  <si>
    <t>Work Up</t>
  </si>
  <si>
    <t>Batch/flow</t>
  </si>
  <si>
    <t>List substances of very high concern</t>
  </si>
  <si>
    <t>Chemical identified as Substances of Very High Concern by ChemSec which are utilised</t>
  </si>
  <si>
    <t>List substances and H-codes</t>
  </si>
  <si>
    <t>List</t>
  </si>
  <si>
    <r>
      <t>Et</t>
    </r>
    <r>
      <rPr>
        <vertAlign val="subscript"/>
        <sz val="11"/>
        <color theme="0"/>
        <rFont val="Calibri"/>
        <family val="2"/>
        <scheme val="minor"/>
      </rPr>
      <t>2</t>
    </r>
    <r>
      <rPr>
        <sz val="11"/>
        <color theme="0"/>
        <rFont val="Calibri"/>
        <family val="2"/>
        <scheme val="minor"/>
      </rPr>
      <t>O, Benzene, CCl</t>
    </r>
    <r>
      <rPr>
        <vertAlign val="subscript"/>
        <sz val="11"/>
        <color theme="0"/>
        <rFont val="Calibri"/>
        <family val="2"/>
        <scheme val="minor"/>
      </rPr>
      <t>4</t>
    </r>
    <r>
      <rPr>
        <sz val="11"/>
        <color theme="0"/>
        <rFont val="Calibri"/>
        <family val="2"/>
        <scheme val="minor"/>
      </rPr>
      <t>, chloroform, DCE, nitromethane, CS</t>
    </r>
    <r>
      <rPr>
        <vertAlign val="subscript"/>
        <sz val="11"/>
        <color theme="0"/>
        <rFont val="Calibri"/>
        <family val="2"/>
        <scheme val="minor"/>
      </rPr>
      <t>2</t>
    </r>
    <r>
      <rPr>
        <sz val="11"/>
        <color theme="0"/>
        <rFont val="Calibri"/>
        <family val="2"/>
        <scheme val="minor"/>
      </rPr>
      <t>, HMPA</t>
    </r>
  </si>
  <si>
    <t>3'-chloropropiophenone</t>
  </si>
  <si>
    <t>DCM</t>
  </si>
  <si>
    <t>Sat NaCl</t>
  </si>
  <si>
    <t>Liquid bromine: H330</t>
  </si>
  <si>
    <t>X</t>
  </si>
  <si>
    <t>S</t>
  </si>
  <si>
    <t>Liquid bromine: H330, H400</t>
  </si>
  <si>
    <t>HCl</t>
  </si>
  <si>
    <t>Acetonitrile</t>
  </si>
  <si>
    <t>Diethyl ether</t>
  </si>
  <si>
    <r>
      <t>Sat NaHCO</t>
    </r>
    <r>
      <rPr>
        <sz val="11"/>
        <color theme="1"/>
        <rFont val="Calibri"/>
        <family val="2"/>
      </rPr>
      <t>₃</t>
    </r>
  </si>
  <si>
    <r>
      <t>Na</t>
    </r>
    <r>
      <rPr>
        <sz val="11"/>
        <color theme="1"/>
        <rFont val="Calibri"/>
        <family val="2"/>
      </rPr>
      <t>₂SO₄</t>
    </r>
  </si>
  <si>
    <r>
      <t>Et</t>
    </r>
    <r>
      <rPr>
        <sz val="11"/>
        <color theme="1"/>
        <rFont val="Calibri"/>
        <family val="2"/>
      </rPr>
      <t>₂O</t>
    </r>
  </si>
  <si>
    <t>Ethyl acetate</t>
  </si>
  <si>
    <t>Water, AcOEt</t>
  </si>
  <si>
    <r>
      <rPr>
        <i/>
        <sz val="11"/>
        <color theme="1"/>
        <rFont val="Calibri"/>
        <family val="2"/>
        <scheme val="minor"/>
      </rPr>
      <t>t</t>
    </r>
    <r>
      <rPr>
        <sz val="11"/>
        <color theme="1"/>
        <rFont val="Calibri"/>
        <family val="2"/>
        <scheme val="minor"/>
      </rPr>
      <t>-butylamine: H331</t>
    </r>
  </si>
  <si>
    <t>liquid bromine</t>
  </si>
  <si>
    <r>
      <t>Et</t>
    </r>
    <r>
      <rPr>
        <sz val="11"/>
        <color theme="1"/>
        <rFont val="Calibri"/>
        <family val="2"/>
      </rPr>
      <t>₂</t>
    </r>
    <r>
      <rPr>
        <sz val="11"/>
        <color theme="1"/>
        <rFont val="Calibri"/>
        <family val="2"/>
        <scheme val="minor"/>
      </rPr>
      <t>O*HCl: H331, H224</t>
    </r>
  </si>
  <si>
    <t>crystallisation, filtration</t>
  </si>
  <si>
    <r>
      <t>Et</t>
    </r>
    <r>
      <rPr>
        <sz val="11"/>
        <color theme="1"/>
        <rFont val="Calibri"/>
        <family val="2"/>
      </rPr>
      <t>₂</t>
    </r>
    <r>
      <rPr>
        <sz val="11"/>
        <color theme="1"/>
        <rFont val="Calibri"/>
        <family val="2"/>
        <scheme val="minor"/>
      </rPr>
      <t>O: H224</t>
    </r>
  </si>
  <si>
    <t>DCM: H351</t>
  </si>
  <si>
    <t>EtOAc</t>
  </si>
  <si>
    <t>ACN</t>
  </si>
  <si>
    <t>DMSO</t>
  </si>
  <si>
    <r>
      <t>Na</t>
    </r>
    <r>
      <rPr>
        <sz val="11"/>
        <color theme="1"/>
        <rFont val="Calibri"/>
        <family val="2"/>
      </rPr>
      <t>₂</t>
    </r>
    <r>
      <rPr>
        <sz val="11"/>
        <color theme="1"/>
        <rFont val="Calibri"/>
        <family val="2"/>
        <scheme val="minor"/>
      </rPr>
      <t>SO</t>
    </r>
    <r>
      <rPr>
        <sz val="11"/>
        <color theme="1"/>
        <rFont val="Calibri"/>
        <family val="2"/>
      </rPr>
      <t>₄</t>
    </r>
  </si>
  <si>
    <r>
      <t>K</t>
    </r>
    <r>
      <rPr>
        <sz val="11"/>
        <color theme="1"/>
        <rFont val="Calibri"/>
        <family val="2"/>
      </rPr>
      <t>₂CO₃</t>
    </r>
  </si>
  <si>
    <t>crystallisation, filtration, quenching</t>
  </si>
  <si>
    <r>
      <t>Polymer-bound PyBr</t>
    </r>
    <r>
      <rPr>
        <sz val="11"/>
        <color theme="1"/>
        <rFont val="Calibri"/>
        <family val="2"/>
      </rPr>
      <t>₃</t>
    </r>
  </si>
  <si>
    <t>Acetonitrile, DMSO, cyclohexane</t>
  </si>
  <si>
    <r>
      <t>K</t>
    </r>
    <r>
      <rPr>
        <sz val="11"/>
        <color theme="1"/>
        <rFont val="Calibri"/>
        <family val="2"/>
      </rPr>
      <t>₂</t>
    </r>
    <r>
      <rPr>
        <sz val="11"/>
        <color theme="1"/>
        <rFont val="Calibri"/>
        <family val="2"/>
        <scheme val="minor"/>
      </rPr>
      <t>CO</t>
    </r>
    <r>
      <rPr>
        <sz val="11"/>
        <color theme="1"/>
        <rFont val="Calibri"/>
        <family val="2"/>
      </rPr>
      <t>₃</t>
    </r>
  </si>
  <si>
    <r>
      <t>Et</t>
    </r>
    <r>
      <rPr>
        <sz val="11"/>
        <color theme="1"/>
        <rFont val="Calibri"/>
        <family val="2"/>
      </rPr>
      <t>₂</t>
    </r>
    <r>
      <rPr>
        <sz val="11"/>
        <color theme="1"/>
        <rFont val="Calibri"/>
        <family val="2"/>
        <scheme val="minor"/>
      </rPr>
      <t>O</t>
    </r>
  </si>
  <si>
    <r>
      <t>Pyridinium tribromide (PyBr</t>
    </r>
    <r>
      <rPr>
        <sz val="11"/>
        <color theme="1"/>
        <rFont val="Calibri"/>
        <family val="2"/>
      </rPr>
      <t>₃</t>
    </r>
    <r>
      <rPr>
        <sz val="8.6"/>
        <color theme="1"/>
        <rFont val="Calibri"/>
        <family val="2"/>
      </rPr>
      <t>)</t>
    </r>
  </si>
  <si>
    <t>Cyclohexane</t>
  </si>
  <si>
    <t>sat NaCl</t>
  </si>
  <si>
    <r>
      <t>sat K</t>
    </r>
    <r>
      <rPr>
        <sz val="11"/>
        <color theme="1"/>
        <rFont val="Calibri"/>
        <family val="2"/>
      </rPr>
      <t>₂</t>
    </r>
    <r>
      <rPr>
        <sz val="11"/>
        <color theme="1"/>
        <rFont val="Calibri"/>
        <family val="2"/>
        <scheme val="minor"/>
      </rPr>
      <t>CO</t>
    </r>
    <r>
      <rPr>
        <sz val="11"/>
        <color theme="1"/>
        <rFont val="Calibri"/>
        <family val="2"/>
      </rPr>
      <t>₃</t>
    </r>
  </si>
  <si>
    <t>ACN, DMSO, cyclohexane</t>
  </si>
  <si>
    <t>quenching, filtration, crystalisation</t>
  </si>
  <si>
    <t>Etyl acetate</t>
  </si>
  <si>
    <t>water, EtOAc</t>
  </si>
  <si>
    <t>x2 aq/org extraction</t>
  </si>
  <si>
    <t>Br₂ (Polymer supported Pyridinium tribromide)</t>
  </si>
  <si>
    <t>Cyclohexane: H400</t>
  </si>
  <si>
    <t>K₂CO₃</t>
  </si>
  <si>
    <t>Cyclohexane: H400, H410</t>
  </si>
  <si>
    <t>Cl, Br, N, C, H, O, Na, K</t>
  </si>
  <si>
    <t>DMSO, ACN</t>
  </si>
  <si>
    <t xml:space="preserve">Br₂ </t>
  </si>
  <si>
    <t>NMP</t>
  </si>
  <si>
    <t>Water</t>
  </si>
  <si>
    <t>DCM, NMP</t>
  </si>
  <si>
    <t>NMP: H360D</t>
  </si>
  <si>
    <t>NBS</t>
  </si>
  <si>
    <t>Ammonium Acetate</t>
  </si>
  <si>
    <t>Cyrene</t>
  </si>
  <si>
    <t>water evaporation</t>
  </si>
  <si>
    <t>IPA</t>
  </si>
  <si>
    <t>Water, IPA</t>
  </si>
  <si>
    <t>HCl 32%</t>
  </si>
  <si>
    <t>Sodium metabisulfite</t>
  </si>
  <si>
    <t xml:space="preserve">Water </t>
  </si>
  <si>
    <t>DCM,NMP</t>
  </si>
  <si>
    <t>N/A</t>
  </si>
  <si>
    <t>mmol</t>
  </si>
  <si>
    <t xml:space="preserve">Water from 1M HCl </t>
  </si>
  <si>
    <t>Carbon</t>
  </si>
  <si>
    <t>3-chloropropiophenone</t>
  </si>
  <si>
    <t>Toluene</t>
  </si>
  <si>
    <r>
      <t>Sat K</t>
    </r>
    <r>
      <rPr>
        <sz val="11"/>
        <color theme="1"/>
        <rFont val="Calibri"/>
        <family val="2"/>
      </rPr>
      <t>₂CO₃</t>
    </r>
  </si>
  <si>
    <t>x6 org/aq extractions</t>
  </si>
  <si>
    <r>
      <rPr>
        <i/>
        <sz val="11"/>
        <color theme="1"/>
        <rFont val="Calibri"/>
        <family val="2"/>
        <scheme val="minor"/>
      </rPr>
      <t>tert</t>
    </r>
    <r>
      <rPr>
        <sz val="11"/>
        <color theme="1"/>
        <rFont val="Calibri"/>
        <family val="2"/>
        <scheme val="minor"/>
      </rPr>
      <t>-butylamine: H331</t>
    </r>
  </si>
  <si>
    <t>Note: Br₂ was used as an input for Polymer bound PyBr₃ as the spent polymer is not consumed in the reaction and is readily regenerated with Br₂</t>
  </si>
  <si>
    <t>3x org/aq extraction</t>
  </si>
  <si>
    <t>2x aq/org extraction</t>
  </si>
  <si>
    <r>
      <t>Na₂SO</t>
    </r>
    <r>
      <rPr>
        <sz val="11"/>
        <color theme="1"/>
        <rFont val="Calibri"/>
        <family val="2"/>
      </rPr>
      <t>₄</t>
    </r>
  </si>
  <si>
    <t>x4 aq/org extraction</t>
  </si>
  <si>
    <t>Na₂SO₄</t>
  </si>
  <si>
    <t>Et₂O</t>
  </si>
  <si>
    <t>Water, Cyrene, EtOAc, IPA</t>
  </si>
  <si>
    <t>propan-2-ol (IPA)</t>
  </si>
  <si>
    <t>3x aq/org extraction</t>
  </si>
  <si>
    <t>8x aq/org extraction</t>
  </si>
  <si>
    <t>distillation, quenching, filtration, crystalisation</t>
  </si>
  <si>
    <t>Water, EtOAc</t>
  </si>
  <si>
    <r>
      <t>MgSO</t>
    </r>
    <r>
      <rPr>
        <sz val="11"/>
        <color theme="1"/>
        <rFont val="Calibri"/>
        <family val="2"/>
      </rPr>
      <t>₄</t>
    </r>
  </si>
  <si>
    <t>Toluene: H361d, H412</t>
  </si>
  <si>
    <t>1x Org/Aq extraction</t>
  </si>
  <si>
    <t>2x filtration,            2x crystallisation</t>
  </si>
  <si>
    <r>
      <t>Br</t>
    </r>
    <r>
      <rPr>
        <sz val="11"/>
        <color theme="1"/>
        <rFont val="Calibri"/>
        <family val="2"/>
      </rPr>
      <t>₂</t>
    </r>
  </si>
  <si>
    <t>The HCl (g) was generated chemically and we were unable to quantify the amount introduced into the reactor, as such we assumed the use of 2.0 equivalents HCl which proved to be sufficient in generations 2 and 3 when calculating the green metrics</t>
  </si>
  <si>
    <t xml:space="preserve">Scenario representing an 80% recovery of ethyl acetate and acetonitrile and 2.0 equivalents of HCl </t>
  </si>
  <si>
    <r>
      <rPr>
        <i/>
        <sz val="11"/>
        <color theme="1"/>
        <rFont val="Calibri"/>
        <family val="2"/>
        <scheme val="minor"/>
      </rPr>
      <t>tert</t>
    </r>
    <r>
      <rPr>
        <sz val="11"/>
        <color theme="1"/>
        <rFont val="Calibri"/>
        <family val="2"/>
        <scheme val="minor"/>
      </rPr>
      <t>-butylamine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</si>
</sst>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6" x14ac:knownFonts="1">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1"/>
      <name val="Calibri"/>
      <family val="2"/>
      <scheme val="minor"/>
    </font>
    <font>
      <b/>
      <sz val="11"/>
      <color theme="0"/>
      <name val="Calibri"/>
      <family val="2"/>
      <scheme val="minor"/>
    </font>
    <font>
      <b/>
      <sz val="11"/>
      <color theme="1"/>
      <name val="Calibri"/>
      <family val="2"/>
      <scheme val="minor"/>
    </font>
    <font>
      <b/>
      <vertAlign val="superscript"/>
      <sz val="11"/>
      <color theme="1"/>
      <name val="Calibri"/>
      <family val="2"/>
      <scheme val="minor"/>
    </font>
    <font>
      <vertAlign val="subscript"/>
      <sz val="11"/>
      <color theme="1"/>
      <name val="Calibri"/>
      <family val="2"/>
      <scheme val="minor"/>
    </font>
    <font>
      <b/>
      <sz val="11"/>
      <color rgb="FF0070C0"/>
      <name val="Calibri"/>
      <family val="2"/>
      <scheme val="minor"/>
    </font>
    <font>
      <vertAlign val="superscript"/>
      <sz val="11"/>
      <color theme="1"/>
      <name val="Calibri"/>
      <family val="2"/>
      <scheme val="minor"/>
    </font>
    <font>
      <vertAlign val="subscript"/>
      <sz val="11"/>
      <color theme="0"/>
      <name val="Calibri"/>
      <family val="2"/>
      <scheme val="minor"/>
    </font>
    <font>
      <sz val="11"/>
      <color theme="1"/>
      <name val="Calibri"/>
      <family val="2"/>
    </font>
    <font>
      <i/>
      <sz val="11"/>
      <color theme="1"/>
      <name val="Calibri"/>
      <family val="2"/>
      <scheme val="minor"/>
    </font>
    <font>
      <sz val="8.6"/>
      <color theme="1"/>
      <name val="Calibri"/>
      <family val="2"/>
    </font>
    <font>
      <sz val="11"/>
      <color rgb="FFFF0000"/>
      <name val="Calibri"/>
      <family val="2"/>
      <scheme val="minor"/>
    </font>
  </fonts>
  <fills count="20">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92D050"/>
        <bgColor indexed="64"/>
      </patternFill>
    </fill>
    <fill>
      <patternFill patternType="solid">
        <fgColor rgb="FF4C0200"/>
        <bgColor indexed="64"/>
      </patternFill>
    </fill>
    <fill>
      <patternFill patternType="solid">
        <fgColor rgb="FF0070C0"/>
        <bgColor indexed="64"/>
      </patternFill>
    </fill>
    <fill>
      <patternFill patternType="solid">
        <fgColor theme="6"/>
        <bgColor indexed="64"/>
      </patternFill>
    </fill>
    <fill>
      <patternFill patternType="solid">
        <fgColor theme="6" tint="0.79998168889431442"/>
        <bgColor indexed="64"/>
      </patternFill>
    </fill>
    <fill>
      <patternFill patternType="solid">
        <fgColor theme="4" tint="0.79998168889431442"/>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9389629810485"/>
      </left>
      <right/>
      <top style="thin">
        <color indexed="64"/>
      </top>
      <bottom style="thin">
        <color indexed="64"/>
      </bottom>
      <diagonal/>
    </border>
    <border>
      <left style="thin">
        <color indexed="64"/>
      </left>
      <right style="thin">
        <color theme="4" tint="0.59999389629810485"/>
      </right>
      <top style="thin">
        <color indexed="64"/>
      </top>
      <bottom/>
      <diagonal/>
    </border>
    <border>
      <left style="thin">
        <color theme="4" tint="0.59999389629810485"/>
      </left>
      <right style="thin">
        <color theme="4" tint="0.59999389629810485"/>
      </right>
      <top style="thin">
        <color indexed="64"/>
      </top>
      <bottom/>
      <diagonal/>
    </border>
    <border>
      <left style="thin">
        <color theme="4" tint="0.59999389629810485"/>
      </left>
      <right style="thin">
        <color indexed="64"/>
      </right>
      <top style="thin">
        <color indexed="64"/>
      </top>
      <bottom/>
      <diagonal/>
    </border>
    <border>
      <left style="thin">
        <color indexed="64"/>
      </left>
      <right style="thin">
        <color theme="4" tint="0.59999389629810485"/>
      </right>
      <top style="thin">
        <color indexed="64"/>
      </top>
      <bottom style="thin">
        <color indexed="64"/>
      </bottom>
      <diagonal/>
    </border>
    <border>
      <left/>
      <right style="thin">
        <color theme="4" tint="0.59999389629810485"/>
      </right>
      <top style="thin">
        <color indexed="64"/>
      </top>
      <bottom style="thin">
        <color indexed="64"/>
      </bottom>
      <diagonal/>
    </border>
    <border>
      <left style="thin">
        <color indexed="64"/>
      </left>
      <right style="thin">
        <color theme="4" tint="0.59999389629810485"/>
      </right>
      <top/>
      <bottom/>
      <diagonal/>
    </border>
    <border>
      <left style="thin">
        <color theme="4" tint="0.59999389629810485"/>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indexed="64"/>
      </bottom>
      <diagonal/>
    </border>
  </borders>
  <cellStyleXfs count="9">
    <xf numFmtId="0" fontId="0" fillId="0" borderId="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cellStyleXfs>
  <cellXfs count="205">
    <xf numFmtId="0" fontId="0" fillId="0" borderId="0" xfId="0"/>
    <xf numFmtId="164" fontId="0" fillId="7" borderId="0" xfId="6" applyNumberFormat="1" applyFont="1"/>
    <xf numFmtId="165" fontId="4" fillId="9" borderId="0" xfId="8" applyNumberFormat="1" applyFont="1"/>
    <xf numFmtId="164" fontId="4" fillId="6" borderId="0" xfId="5" applyNumberFormat="1" applyFont="1"/>
    <xf numFmtId="165" fontId="4" fillId="6" borderId="0" xfId="5" applyNumberFormat="1" applyFont="1"/>
    <xf numFmtId="0" fontId="0" fillId="8" borderId="0" xfId="7" applyFont="1" applyAlignment="1">
      <alignment wrapText="1"/>
    </xf>
    <xf numFmtId="164" fontId="4" fillId="9" borderId="0" xfId="8" applyNumberFormat="1" applyFont="1" applyAlignment="1">
      <alignment wrapText="1"/>
    </xf>
    <xf numFmtId="0" fontId="6" fillId="0" borderId="0" xfId="0" applyFont="1" applyAlignment="1">
      <alignment vertical="top" wrapText="1"/>
    </xf>
    <xf numFmtId="0" fontId="6" fillId="7" borderId="2" xfId="6" applyNumberFormat="1" applyFont="1" applyBorder="1" applyAlignment="1">
      <alignment horizontal="center" vertical="top" wrapText="1"/>
    </xf>
    <xf numFmtId="0" fontId="6" fillId="4" borderId="2" xfId="3" applyNumberFormat="1" applyFont="1" applyBorder="1" applyAlignment="1">
      <alignment horizontal="center" vertical="top" wrapText="1"/>
    </xf>
    <xf numFmtId="164" fontId="6" fillId="0" borderId="0" xfId="0" applyNumberFormat="1" applyFont="1"/>
    <xf numFmtId="164" fontId="5" fillId="12" borderId="11" xfId="0" applyNumberFormat="1" applyFont="1" applyFill="1" applyBorder="1"/>
    <xf numFmtId="164" fontId="3" fillId="12" borderId="12" xfId="0" applyNumberFormat="1" applyFont="1" applyFill="1" applyBorder="1"/>
    <xf numFmtId="164" fontId="3" fillId="12" borderId="13" xfId="0" applyNumberFormat="1" applyFont="1" applyFill="1" applyBorder="1"/>
    <xf numFmtId="2" fontId="0" fillId="7" borderId="2" xfId="6" applyNumberFormat="1" applyFont="1" applyBorder="1" applyAlignment="1">
      <alignment horizontal="center"/>
    </xf>
    <xf numFmtId="2" fontId="0" fillId="4" borderId="2" xfId="3" applyNumberFormat="1" applyFont="1" applyBorder="1" applyAlignment="1">
      <alignment horizontal="center"/>
    </xf>
    <xf numFmtId="164" fontId="6" fillId="0" borderId="15" xfId="0" applyNumberFormat="1" applyFont="1" applyBorder="1" applyAlignment="1">
      <alignment vertical="top"/>
    </xf>
    <xf numFmtId="0" fontId="6" fillId="0" borderId="18" xfId="0" applyFont="1" applyBorder="1" applyAlignment="1">
      <alignment horizontal="center" vertical="top" wrapText="1"/>
    </xf>
    <xf numFmtId="0" fontId="6" fillId="0" borderId="20" xfId="0" applyFont="1" applyBorder="1" applyAlignment="1">
      <alignment horizontal="center" vertical="top" wrapText="1"/>
    </xf>
    <xf numFmtId="0" fontId="6" fillId="0" borderId="0" xfId="0" applyFont="1" applyAlignment="1">
      <alignment vertical="center"/>
    </xf>
    <xf numFmtId="164" fontId="6" fillId="0" borderId="2" xfId="0" applyNumberFormat="1" applyFont="1" applyBorder="1" applyAlignment="1">
      <alignment horizontal="center" vertical="center" wrapText="1"/>
    </xf>
    <xf numFmtId="2" fontId="0" fillId="0" borderId="0" xfId="0" applyNumberFormat="1"/>
    <xf numFmtId="164" fontId="0" fillId="0" borderId="0" xfId="0" applyNumberFormat="1"/>
    <xf numFmtId="2" fontId="3" fillId="16" borderId="2" xfId="6" applyNumberFormat="1" applyFont="1" applyFill="1" applyBorder="1" applyAlignment="1">
      <alignment horizontal="center"/>
    </xf>
    <xf numFmtId="0" fontId="6" fillId="0" borderId="0" xfId="0" applyFont="1"/>
    <xf numFmtId="164" fontId="5" fillId="5" borderId="2" xfId="4" applyNumberFormat="1" applyFont="1" applyBorder="1"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3" fillId="11" borderId="2" xfId="0" applyFont="1" applyFill="1" applyBorder="1" applyAlignment="1">
      <alignment horizontal="center" vertical="center"/>
    </xf>
    <xf numFmtId="2" fontId="2" fillId="2" borderId="1" xfId="1" applyNumberFormat="1" applyAlignment="1">
      <alignment horizontal="center"/>
    </xf>
    <xf numFmtId="164" fontId="3" fillId="6" borderId="0" xfId="5" applyNumberFormat="1"/>
    <xf numFmtId="165" fontId="3" fillId="6" borderId="0" xfId="5" applyNumberFormat="1"/>
    <xf numFmtId="165" fontId="0" fillId="0" borderId="0" xfId="0" applyNumberFormat="1"/>
    <xf numFmtId="0" fontId="3" fillId="3" borderId="0" xfId="2"/>
    <xf numFmtId="165" fontId="3" fillId="3" borderId="0" xfId="2" applyNumberFormat="1"/>
    <xf numFmtId="0" fontId="3" fillId="6" borderId="0" xfId="5"/>
    <xf numFmtId="164" fontId="3" fillId="3" borderId="0" xfId="2" applyNumberFormat="1"/>
    <xf numFmtId="2" fontId="3" fillId="5" borderId="2" xfId="4" applyNumberFormat="1" applyBorder="1" applyAlignment="1">
      <alignment horizontal="center"/>
    </xf>
    <xf numFmtId="2" fontId="2" fillId="2" borderId="24" xfId="1" applyNumberFormat="1" applyBorder="1" applyAlignment="1">
      <alignment horizontal="center"/>
    </xf>
    <xf numFmtId="2" fontId="3" fillId="3" borderId="2" xfId="2" applyNumberFormat="1" applyBorder="1" applyAlignment="1">
      <alignment horizontal="center"/>
    </xf>
    <xf numFmtId="2" fontId="0" fillId="0" borderId="0" xfId="0" applyNumberFormat="1" applyAlignment="1">
      <alignment horizontal="center"/>
    </xf>
    <xf numFmtId="2" fontId="3" fillId="3" borderId="2" xfId="2" applyNumberFormat="1" applyBorder="1"/>
    <xf numFmtId="165" fontId="0" fillId="7" borderId="0" xfId="6" applyNumberFormat="1" applyFont="1"/>
    <xf numFmtId="165" fontId="0" fillId="8" borderId="0" xfId="7" applyNumberFormat="1" applyFont="1"/>
    <xf numFmtId="0" fontId="0" fillId="0" borderId="25" xfId="0" applyBorder="1"/>
    <xf numFmtId="0" fontId="0" fillId="14" borderId="2" xfId="0" applyFill="1" applyBorder="1" applyAlignment="1">
      <alignment horizontal="center" vertical="center" wrapText="1"/>
    </xf>
    <xf numFmtId="0" fontId="0" fillId="14" borderId="22" xfId="0" applyFill="1" applyBorder="1" applyAlignment="1">
      <alignment horizontal="center" vertical="center" wrapText="1"/>
    </xf>
    <xf numFmtId="0" fontId="0" fillId="0" borderId="0" xfId="0" applyAlignment="1">
      <alignment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14" borderId="2" xfId="0" applyFill="1" applyBorder="1" applyAlignment="1">
      <alignment wrapText="1"/>
    </xf>
    <xf numFmtId="0" fontId="0" fillId="10" borderId="24" xfId="0" applyFill="1" applyBorder="1" applyAlignment="1">
      <alignment wrapText="1"/>
    </xf>
    <xf numFmtId="0" fontId="0" fillId="0" borderId="0" xfId="0" applyAlignment="1">
      <alignment horizontal="center" wrapText="1"/>
    </xf>
    <xf numFmtId="0" fontId="0" fillId="11" borderId="11" xfId="0" applyFill="1" applyBorder="1"/>
    <xf numFmtId="0" fontId="0" fillId="11" borderId="12" xfId="0" applyFill="1" applyBorder="1"/>
    <xf numFmtId="0" fontId="0" fillId="11" borderId="13" xfId="0" applyFill="1" applyBorder="1"/>
    <xf numFmtId="0" fontId="3" fillId="13" borderId="0" xfId="4" applyFill="1"/>
    <xf numFmtId="164" fontId="3" fillId="5" borderId="2" xfId="4" applyNumberFormat="1" applyBorder="1" applyAlignment="1">
      <alignment horizontal="center"/>
    </xf>
    <xf numFmtId="0" fontId="2" fillId="2" borderId="2" xfId="1" applyBorder="1" applyAlignment="1">
      <alignment horizontal="center"/>
    </xf>
    <xf numFmtId="0" fontId="3" fillId="3" borderId="2" xfId="2" applyBorder="1" applyAlignment="1">
      <alignment horizontal="center"/>
    </xf>
    <xf numFmtId="0" fontId="0" fillId="0" borderId="0" xfId="0" applyAlignment="1">
      <alignment horizontal="center"/>
    </xf>
    <xf numFmtId="164" fontId="0" fillId="0" borderId="0" xfId="0" applyNumberFormat="1" applyAlignment="1">
      <alignment horizontal="center"/>
    </xf>
    <xf numFmtId="0" fontId="0" fillId="14" borderId="2" xfId="0" applyFill="1" applyBorder="1" applyAlignment="1">
      <alignment horizontal="center" wrapText="1"/>
    </xf>
    <xf numFmtId="0" fontId="0" fillId="10" borderId="24" xfId="0" applyFill="1" applyBorder="1" applyAlignment="1">
      <alignment horizontal="center" wrapText="1"/>
    </xf>
    <xf numFmtId="2" fontId="12" fillId="7" borderId="2" xfId="6" applyNumberFormat="1" applyFont="1" applyBorder="1" applyAlignment="1">
      <alignment horizontal="center"/>
    </xf>
    <xf numFmtId="0" fontId="0" fillId="10" borderId="0" xfId="0" applyFill="1"/>
    <xf numFmtId="0" fontId="0" fillId="18" borderId="2" xfId="0" applyFill="1" applyBorder="1"/>
    <xf numFmtId="0" fontId="0" fillId="19" borderId="0" xfId="0" applyFill="1"/>
    <xf numFmtId="166" fontId="2" fillId="2" borderId="1" xfId="1" applyNumberFormat="1" applyAlignment="1">
      <alignment horizontal="center"/>
    </xf>
    <xf numFmtId="2" fontId="0" fillId="18" borderId="2" xfId="6" applyNumberFormat="1" applyFont="1" applyFill="1" applyBorder="1" applyAlignment="1">
      <alignment horizontal="center"/>
    </xf>
    <xf numFmtId="2" fontId="0" fillId="19" borderId="2" xfId="3" applyNumberFormat="1" applyFont="1" applyFill="1" applyBorder="1" applyAlignment="1">
      <alignment horizontal="center"/>
    </xf>
    <xf numFmtId="2" fontId="1" fillId="18" borderId="2" xfId="6" applyNumberFormat="1" applyFill="1" applyBorder="1" applyAlignment="1">
      <alignment horizontal="center"/>
    </xf>
    <xf numFmtId="164" fontId="15" fillId="0" borderId="0" xfId="0" applyNumberFormat="1" applyFont="1"/>
    <xf numFmtId="2" fontId="4" fillId="7" borderId="2" xfId="6" applyNumberFormat="1" applyFont="1" applyBorder="1" applyAlignment="1">
      <alignment horizontal="center"/>
    </xf>
    <xf numFmtId="164" fontId="3" fillId="3" borderId="22" xfId="2" applyNumberFormat="1" applyBorder="1" applyAlignment="1">
      <alignment horizontal="center" wrapText="1"/>
    </xf>
    <xf numFmtId="164" fontId="3" fillId="3" borderId="24" xfId="2" applyNumberFormat="1" applyBorder="1" applyAlignment="1">
      <alignment horizontal="center" wrapText="1"/>
    </xf>
    <xf numFmtId="164" fontId="3" fillId="3" borderId="22" xfId="2" applyNumberFormat="1" applyBorder="1" applyAlignment="1">
      <alignment horizontal="center"/>
    </xf>
    <xf numFmtId="164" fontId="3" fillId="3" borderId="24" xfId="2" applyNumberFormat="1" applyBorder="1" applyAlignment="1">
      <alignment horizontal="center"/>
    </xf>
    <xf numFmtId="164" fontId="0" fillId="0" borderId="9" xfId="0" applyNumberFormat="1" applyBorder="1" applyAlignment="1">
      <alignment horizontal="center"/>
    </xf>
    <xf numFmtId="164" fontId="0" fillId="0" borderId="0" xfId="0" applyNumberFormat="1" applyAlignment="1">
      <alignment horizontal="center"/>
    </xf>
    <xf numFmtId="164" fontId="0" fillId="0" borderId="10" xfId="0" applyNumberFormat="1" applyBorder="1" applyAlignment="1">
      <alignment horizontal="center"/>
    </xf>
    <xf numFmtId="164" fontId="5" fillId="12" borderId="11" xfId="0" applyNumberFormat="1" applyFont="1" applyFill="1" applyBorder="1" applyAlignment="1">
      <alignment horizontal="center"/>
    </xf>
    <xf numFmtId="164" fontId="5" fillId="12" borderId="12" xfId="0" applyNumberFormat="1" applyFont="1" applyFill="1" applyBorder="1" applyAlignment="1">
      <alignment horizontal="center"/>
    </xf>
    <xf numFmtId="164" fontId="5" fillId="12" borderId="13" xfId="0" applyNumberFormat="1" applyFont="1" applyFill="1"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5" fillId="12" borderId="11" xfId="0" applyNumberFormat="1" applyFont="1" applyFill="1" applyBorder="1" applyAlignment="1">
      <alignment horizontal="left"/>
    </xf>
    <xf numFmtId="164" fontId="5" fillId="12" borderId="12" xfId="0" applyNumberFormat="1" applyFont="1" applyFill="1" applyBorder="1" applyAlignment="1">
      <alignment horizontal="left"/>
    </xf>
    <xf numFmtId="164" fontId="5" fillId="12" borderId="13" xfId="0" applyNumberFormat="1" applyFont="1" applyFill="1"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14" borderId="2" xfId="0" applyFill="1" applyBorder="1" applyAlignment="1">
      <alignment horizontal="center"/>
    </xf>
    <xf numFmtId="0" fontId="6" fillId="14" borderId="2" xfId="0" applyFont="1" applyFill="1" applyBorder="1" applyAlignment="1">
      <alignment horizontal="center" vertical="center" wrapText="1"/>
    </xf>
    <xf numFmtId="0" fontId="3" fillId="11" borderId="2" xfId="0" applyFont="1" applyFill="1" applyBorder="1" applyAlignment="1">
      <alignment horizontal="center"/>
    </xf>
    <xf numFmtId="0" fontId="5" fillId="11"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0" fillId="10" borderId="2" xfId="0" applyFill="1" applyBorder="1" applyAlignment="1">
      <alignment horizontal="center"/>
    </xf>
    <xf numFmtId="0" fontId="0" fillId="14" borderId="2"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23" xfId="0" applyFill="1" applyBorder="1" applyAlignment="1">
      <alignment horizontal="center" vertical="center" wrapText="1"/>
    </xf>
    <xf numFmtId="0" fontId="0" fillId="14" borderId="24"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4" xfId="0" applyFill="1" applyBorder="1" applyAlignment="1">
      <alignment horizontal="center" vertical="center" wrapText="1"/>
    </xf>
    <xf numFmtId="164" fontId="6" fillId="0" borderId="11" xfId="0" applyNumberFormat="1" applyFont="1" applyBorder="1" applyAlignment="1">
      <alignment horizontal="center"/>
    </xf>
    <xf numFmtId="164" fontId="6" fillId="0" borderId="13" xfId="0" applyNumberFormat="1" applyFont="1" applyBorder="1" applyAlignment="1">
      <alignment horizontal="center"/>
    </xf>
    <xf numFmtId="164" fontId="4" fillId="17" borderId="11" xfId="0" applyNumberFormat="1" applyFont="1" applyFill="1" applyBorder="1" applyAlignment="1">
      <alignment horizontal="center"/>
    </xf>
    <xf numFmtId="164" fontId="4" fillId="17" borderId="13" xfId="0" applyNumberFormat="1" applyFont="1" applyFill="1" applyBorder="1" applyAlignment="1">
      <alignment horizontal="center"/>
    </xf>
    <xf numFmtId="0" fontId="4" fillId="10" borderId="11" xfId="0" applyFont="1" applyFill="1" applyBorder="1" applyAlignment="1">
      <alignment horizontal="center"/>
    </xf>
    <xf numFmtId="0" fontId="4" fillId="10" borderId="13" xfId="0" applyFont="1" applyFill="1" applyBorder="1" applyAlignment="1">
      <alignment horizontal="center"/>
    </xf>
    <xf numFmtId="0" fontId="4" fillId="11" borderId="11" xfId="0" applyFont="1" applyFill="1" applyBorder="1" applyAlignment="1">
      <alignment horizontal="center"/>
    </xf>
    <xf numFmtId="0" fontId="4" fillId="11" borderId="13" xfId="0" applyFont="1" applyFill="1" applyBorder="1" applyAlignment="1">
      <alignment horizontal="center"/>
    </xf>
    <xf numFmtId="0" fontId="0" fillId="12" borderId="11" xfId="0" applyFill="1" applyBorder="1" applyAlignment="1">
      <alignment horizontal="center"/>
    </xf>
    <xf numFmtId="0" fontId="0" fillId="12" borderId="13" xfId="0" applyFill="1"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64" fontId="0" fillId="14" borderId="9" xfId="0" applyNumberFormat="1" applyFill="1" applyBorder="1" applyAlignment="1">
      <alignment horizontal="center" vertical="top" wrapText="1"/>
    </xf>
    <xf numFmtId="164" fontId="0" fillId="14" borderId="10" xfId="0" applyNumberFormat="1" applyFill="1" applyBorder="1" applyAlignment="1">
      <alignment horizontal="center" vertical="top" wrapText="1"/>
    </xf>
    <xf numFmtId="164" fontId="0" fillId="14" borderId="6" xfId="0" applyNumberFormat="1" applyFill="1" applyBorder="1" applyAlignment="1">
      <alignment horizontal="center" vertical="top" wrapText="1"/>
    </xf>
    <xf numFmtId="164" fontId="0" fillId="14" borderId="8" xfId="0" applyNumberFormat="1" applyFill="1" applyBorder="1" applyAlignment="1">
      <alignment horizontal="center" vertical="top" wrapText="1"/>
    </xf>
    <xf numFmtId="164" fontId="6" fillId="14" borderId="11" xfId="0" applyNumberFormat="1" applyFont="1" applyFill="1" applyBorder="1" applyAlignment="1">
      <alignment horizontal="center" vertical="top"/>
    </xf>
    <xf numFmtId="164" fontId="6" fillId="14" borderId="13" xfId="0" applyNumberFormat="1" applyFont="1" applyFill="1" applyBorder="1" applyAlignment="1">
      <alignment horizontal="center" vertical="top"/>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164" fontId="0" fillId="10" borderId="21" xfId="0" applyNumberFormat="1" applyFill="1" applyBorder="1" applyAlignment="1">
      <alignment horizontal="center" vertical="top" wrapText="1"/>
    </xf>
    <xf numFmtId="164" fontId="0" fillId="10" borderId="10" xfId="0" applyNumberFormat="1" applyFill="1" applyBorder="1" applyAlignment="1">
      <alignment horizontal="center" vertical="top" wrapText="1"/>
    </xf>
    <xf numFmtId="164" fontId="0" fillId="10" borderId="14" xfId="0" applyNumberFormat="1" applyFill="1" applyBorder="1" applyAlignment="1">
      <alignment horizontal="center" vertical="top" wrapText="1"/>
    </xf>
    <xf numFmtId="164" fontId="0" fillId="10" borderId="13" xfId="0" applyNumberFormat="1" applyFill="1" applyBorder="1" applyAlignment="1">
      <alignment horizontal="center" vertical="top" wrapText="1"/>
    </xf>
    <xf numFmtId="0" fontId="6" fillId="0" borderId="7" xfId="0" applyFont="1" applyBorder="1" applyAlignment="1">
      <alignment horizontal="center"/>
    </xf>
    <xf numFmtId="0" fontId="5" fillId="11" borderId="11" xfId="0" applyFont="1" applyFill="1" applyBorder="1" applyAlignment="1">
      <alignment horizontal="center"/>
    </xf>
    <xf numFmtId="0" fontId="3" fillId="11" borderId="12" xfId="0" applyFont="1" applyFill="1" applyBorder="1" applyAlignment="1">
      <alignment horizontal="center"/>
    </xf>
    <xf numFmtId="0" fontId="3" fillId="11" borderId="13" xfId="0" applyFont="1" applyFill="1" applyBorder="1" applyAlignment="1">
      <alignment horizontal="center"/>
    </xf>
    <xf numFmtId="0" fontId="0" fillId="14" borderId="11" xfId="0" applyFill="1" applyBorder="1" applyAlignment="1">
      <alignment horizontal="center" vertical="center" wrapText="1"/>
    </xf>
    <xf numFmtId="0" fontId="0" fillId="14" borderId="12" xfId="0" applyFill="1" applyBorder="1" applyAlignment="1">
      <alignment horizontal="center" vertical="center" wrapText="1"/>
    </xf>
    <xf numFmtId="0" fontId="0" fillId="14" borderId="13"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13" xfId="0" applyFill="1" applyBorder="1" applyAlignment="1">
      <alignment horizontal="center" vertical="center" wrapText="1"/>
    </xf>
    <xf numFmtId="0" fontId="0" fillId="10" borderId="2" xfId="0" applyFill="1" applyBorder="1" applyAlignment="1">
      <alignment horizontal="center" vertical="center" wrapText="1"/>
    </xf>
    <xf numFmtId="0" fontId="6" fillId="13" borderId="7" xfId="0" applyFont="1" applyFill="1" applyBorder="1" applyAlignment="1">
      <alignment horizontal="left" vertical="center" wrapText="1"/>
    </xf>
    <xf numFmtId="0" fontId="6" fillId="13" borderId="26" xfId="0" applyFont="1" applyFill="1" applyBorder="1" applyAlignment="1">
      <alignment horizontal="left" vertical="center" wrapText="1"/>
    </xf>
    <xf numFmtId="0" fontId="3" fillId="15" borderId="11" xfId="0" applyFont="1" applyFill="1" applyBorder="1" applyAlignment="1">
      <alignment horizontal="center" vertical="top" wrapText="1"/>
    </xf>
    <xf numFmtId="0" fontId="3" fillId="15" borderId="13" xfId="0" applyFont="1" applyFill="1" applyBorder="1" applyAlignment="1">
      <alignment horizontal="center" vertical="top" wrapText="1"/>
    </xf>
    <xf numFmtId="0" fontId="3" fillId="15" borderId="12" xfId="0" applyFont="1" applyFill="1" applyBorder="1" applyAlignment="1">
      <alignment horizontal="center" vertical="top" wrapText="1"/>
    </xf>
    <xf numFmtId="0" fontId="0" fillId="10" borderId="11" xfId="0" applyFill="1" applyBorder="1" applyAlignment="1">
      <alignment horizontal="center" vertical="top" wrapText="1"/>
    </xf>
    <xf numFmtId="0" fontId="0" fillId="10" borderId="13" xfId="0" applyFill="1" applyBorder="1" applyAlignment="1">
      <alignment horizontal="center" vertical="top" wrapText="1"/>
    </xf>
    <xf numFmtId="0" fontId="6" fillId="14" borderId="2" xfId="0" applyFont="1" applyFill="1" applyBorder="1" applyAlignment="1">
      <alignment horizontal="center" vertical="top" wrapText="1"/>
    </xf>
    <xf numFmtId="0" fontId="0" fillId="14" borderId="2" xfId="0" applyFill="1" applyBorder="1" applyAlignment="1">
      <alignment horizontal="center" vertical="top"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top" wrapText="1"/>
    </xf>
    <xf numFmtId="164" fontId="5" fillId="3" borderId="18" xfId="2" applyNumberFormat="1" applyFont="1" applyBorder="1" applyAlignment="1">
      <alignment horizontal="center" wrapText="1"/>
    </xf>
    <xf numFmtId="164" fontId="5" fillId="3" borderId="14" xfId="2" applyNumberFormat="1" applyFont="1" applyBorder="1" applyAlignment="1">
      <alignment horizontal="center" wrapText="1"/>
    </xf>
    <xf numFmtId="164" fontId="5" fillId="5" borderId="2" xfId="4" applyNumberFormat="1" applyFont="1" applyBorder="1" applyAlignment="1">
      <alignment horizontal="center"/>
    </xf>
    <xf numFmtId="164" fontId="3" fillId="11" borderId="14" xfId="0" applyNumberFormat="1" applyFont="1" applyFill="1" applyBorder="1" applyAlignment="1">
      <alignment horizontal="center" vertical="top" wrapText="1"/>
    </xf>
    <xf numFmtId="164" fontId="3" fillId="11" borderId="19" xfId="0" applyNumberFormat="1" applyFont="1" applyFill="1" applyBorder="1" applyAlignment="1">
      <alignment horizontal="center" vertical="top" wrapText="1"/>
    </xf>
    <xf numFmtId="0" fontId="0" fillId="10" borderId="12" xfId="0" applyFill="1" applyBorder="1" applyAlignment="1">
      <alignment horizontal="center" vertical="top" wrapText="1"/>
    </xf>
    <xf numFmtId="0" fontId="0" fillId="11" borderId="11" xfId="0" applyFill="1" applyBorder="1" applyAlignment="1">
      <alignment horizontal="center" vertical="top" wrapText="1"/>
    </xf>
    <xf numFmtId="0" fontId="0" fillId="11" borderId="13" xfId="0" applyFill="1" applyBorder="1" applyAlignment="1">
      <alignment horizontal="center" vertical="top" wrapText="1"/>
    </xf>
    <xf numFmtId="0" fontId="0" fillId="11" borderId="12" xfId="0" applyFill="1" applyBorder="1" applyAlignment="1">
      <alignment horizontal="center" vertical="top" wrapText="1"/>
    </xf>
    <xf numFmtId="164" fontId="5" fillId="11" borderId="14" xfId="0" applyNumberFormat="1" applyFont="1" applyFill="1" applyBorder="1" applyAlignment="1">
      <alignment horizontal="center" vertical="top" wrapText="1"/>
    </xf>
    <xf numFmtId="164" fontId="5" fillId="11" borderId="19" xfId="0" applyNumberFormat="1" applyFont="1" applyFill="1" applyBorder="1" applyAlignment="1">
      <alignment horizontal="center" vertical="top" wrapText="1"/>
    </xf>
    <xf numFmtId="164" fontId="6" fillId="10" borderId="16" xfId="0" applyNumberFormat="1" applyFont="1" applyFill="1" applyBorder="1" applyAlignment="1">
      <alignment horizontal="center" vertical="top" wrapText="1"/>
    </xf>
    <xf numFmtId="164" fontId="6" fillId="10" borderId="17" xfId="0" applyNumberFormat="1" applyFont="1" applyFill="1" applyBorder="1" applyAlignment="1">
      <alignment horizontal="center" vertical="top" wrapText="1"/>
    </xf>
    <xf numFmtId="0" fontId="0" fillId="12" borderId="6" xfId="0" applyFill="1" applyBorder="1" applyAlignment="1">
      <alignment horizontal="center"/>
    </xf>
    <xf numFmtId="0" fontId="0" fillId="12" borderId="8" xfId="0" applyFill="1" applyBorder="1" applyAlignment="1">
      <alignment horizontal="center"/>
    </xf>
    <xf numFmtId="0" fontId="0" fillId="10" borderId="11" xfId="0" applyFill="1" applyBorder="1" applyAlignment="1">
      <alignment horizontal="center"/>
    </xf>
    <xf numFmtId="0" fontId="0" fillId="10" borderId="13" xfId="0" applyFill="1" applyBorder="1" applyAlignment="1">
      <alignment horizontal="center"/>
    </xf>
    <xf numFmtId="0" fontId="0" fillId="14" borderId="11" xfId="0" applyFill="1" applyBorder="1" applyAlignment="1">
      <alignment horizontal="center"/>
    </xf>
    <xf numFmtId="0" fontId="0" fillId="14" borderId="12" xfId="0" applyFill="1" applyBorder="1" applyAlignment="1">
      <alignment horizontal="center"/>
    </xf>
    <xf numFmtId="0" fontId="0" fillId="14" borderId="13" xfId="0" applyFill="1" applyBorder="1" applyAlignment="1">
      <alignment horizontal="center"/>
    </xf>
  </cellXfs>
  <cellStyles count="9">
    <cellStyle name="20% - Accent1" xfId="3" builtinId="30"/>
    <cellStyle name="20% - Accent3" xfId="6" builtinId="38"/>
    <cellStyle name="40% - Accent3" xfId="7" builtinId="39"/>
    <cellStyle name="60% - Accent3" xfId="8" builtinId="40"/>
    <cellStyle name="Accent1" xfId="2" builtinId="29"/>
    <cellStyle name="Accent2" xfId="4" builtinId="33"/>
    <cellStyle name="Accent3" xfId="5" builtinId="37"/>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65612</xdr:colOff>
      <xdr:row>32</xdr:row>
      <xdr:rowOff>40821</xdr:rowOff>
    </xdr:from>
    <xdr:to>
      <xdr:col>9</xdr:col>
      <xdr:colOff>258534</xdr:colOff>
      <xdr:row>48</xdr:row>
      <xdr:rowOff>52192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1331" y="6616985"/>
          <a:ext cx="8830662" cy="314287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GB" sz="1100" b="1">
              <a:effectLst/>
            </a:rPr>
            <a:t>Experimental:</a:t>
          </a:r>
        </a:p>
        <a:p>
          <a:r>
            <a:rPr lang="en-ZA" sz="1100">
              <a:solidFill>
                <a:srgbClr val="FF0000"/>
              </a:solidFill>
              <a:effectLst/>
              <a:latin typeface="+mn-lt"/>
              <a:ea typeface="+mn-ea"/>
              <a:cs typeface="+mn-cs"/>
            </a:rPr>
            <a:t>3’-Chloropropiophenone </a:t>
          </a:r>
          <a:r>
            <a:rPr lang="en-ZA" sz="1100" b="1">
              <a:solidFill>
                <a:srgbClr val="FF0000"/>
              </a:solidFill>
              <a:effectLst/>
              <a:latin typeface="+mn-lt"/>
              <a:ea typeface="+mn-ea"/>
              <a:cs typeface="+mn-cs"/>
            </a:rPr>
            <a:t>2</a:t>
          </a:r>
          <a:r>
            <a:rPr lang="en-ZA" sz="1100">
              <a:solidFill>
                <a:srgbClr val="FF0000"/>
              </a:solidFill>
              <a:effectLst/>
              <a:latin typeface="+mn-lt"/>
              <a:ea typeface="+mn-ea"/>
              <a:cs typeface="+mn-cs"/>
            </a:rPr>
            <a:t> (5.01 g, 29.7 mmol, 1.0 eq) </a:t>
          </a:r>
          <a:r>
            <a:rPr lang="en-ZA" sz="1100">
              <a:solidFill>
                <a:schemeClr val="dk1"/>
              </a:solidFill>
              <a:effectLst/>
              <a:latin typeface="+mn-lt"/>
              <a:ea typeface="+mn-ea"/>
              <a:cs typeface="+mn-cs"/>
            </a:rPr>
            <a:t>was dissolved in </a:t>
          </a:r>
          <a:r>
            <a:rPr lang="en-ZA" sz="1100">
              <a:solidFill>
                <a:schemeClr val="accent1"/>
              </a:solidFill>
              <a:effectLst/>
              <a:latin typeface="+mn-lt"/>
              <a:ea typeface="+mn-ea"/>
              <a:cs typeface="+mn-cs"/>
            </a:rPr>
            <a:t>60 mL dichloromethane</a:t>
          </a:r>
          <a:r>
            <a:rPr lang="en-ZA" sz="1100">
              <a:solidFill>
                <a:schemeClr val="dk1"/>
              </a:solidFill>
              <a:effectLst/>
              <a:latin typeface="+mn-lt"/>
              <a:ea typeface="+mn-ea"/>
              <a:cs typeface="+mn-cs"/>
            </a:rPr>
            <a:t>. </a:t>
          </a:r>
          <a:r>
            <a:rPr lang="en-ZA" sz="1100">
              <a:solidFill>
                <a:srgbClr val="FF0000"/>
              </a:solidFill>
              <a:effectLst/>
              <a:latin typeface="+mn-lt"/>
              <a:ea typeface="+mn-ea"/>
              <a:cs typeface="+mn-cs"/>
            </a:rPr>
            <a:t>Bromine liquid (1.70 mL, 5.27 g, 32.6 mmol,</a:t>
          </a:r>
          <a:r>
            <a:rPr lang="en-ZA" sz="1100" baseline="0">
              <a:solidFill>
                <a:srgbClr val="FF0000"/>
              </a:solidFill>
              <a:effectLst/>
              <a:latin typeface="+mn-lt"/>
              <a:ea typeface="+mn-ea"/>
              <a:cs typeface="+mn-cs"/>
            </a:rPr>
            <a:t> </a:t>
          </a:r>
          <a:r>
            <a:rPr lang="en-ZA" sz="1100">
              <a:solidFill>
                <a:srgbClr val="FF0000"/>
              </a:solidFill>
              <a:effectLst/>
              <a:latin typeface="+mn-lt"/>
              <a:ea typeface="+mn-ea"/>
              <a:cs typeface="+mn-cs"/>
            </a:rPr>
            <a:t>1.1 eq) </a:t>
          </a:r>
          <a:r>
            <a:rPr lang="en-ZA" sz="1100">
              <a:solidFill>
                <a:schemeClr val="dk1"/>
              </a:solidFill>
              <a:effectLst/>
              <a:latin typeface="+mn-lt"/>
              <a:ea typeface="+mn-ea"/>
              <a:cs typeface="+mn-cs"/>
            </a:rPr>
            <a:t>was added dropwise over a period of 10 minutes to the reaction mixture. After all the bromine liquid was added, the reaction was allowed to stir for a further 30 minutes and quenched with  </a:t>
          </a:r>
          <a:r>
            <a:rPr lang="en-ZA" sz="1100">
              <a:solidFill>
                <a:srgbClr val="7030A0"/>
              </a:solidFill>
              <a:effectLst/>
              <a:latin typeface="+mn-lt"/>
              <a:ea typeface="+mn-ea"/>
              <a:cs typeface="+mn-cs"/>
            </a:rPr>
            <a:t>30 mL of saturated K</a:t>
          </a:r>
          <a:r>
            <a:rPr lang="en-ZA" sz="1100" baseline="-25000">
              <a:solidFill>
                <a:srgbClr val="7030A0"/>
              </a:solidFill>
              <a:effectLst/>
              <a:latin typeface="+mn-lt"/>
              <a:ea typeface="+mn-ea"/>
              <a:cs typeface="+mn-cs"/>
            </a:rPr>
            <a:t>2</a:t>
          </a:r>
          <a:r>
            <a:rPr lang="en-ZA" sz="1100" baseline="0">
              <a:solidFill>
                <a:srgbClr val="7030A0"/>
              </a:solidFill>
              <a:effectLst/>
              <a:latin typeface="+mn-lt"/>
              <a:ea typeface="+mn-ea"/>
              <a:cs typeface="+mn-cs"/>
            </a:rPr>
            <a:t>C</a:t>
          </a:r>
          <a:r>
            <a:rPr lang="en-ZA" sz="1100">
              <a:solidFill>
                <a:srgbClr val="7030A0"/>
              </a:solidFill>
              <a:effectLst/>
              <a:latin typeface="+mn-lt"/>
              <a:ea typeface="+mn-ea"/>
              <a:cs typeface="+mn-cs"/>
            </a:rPr>
            <a:t>O</a:t>
          </a:r>
          <a:r>
            <a:rPr lang="en-ZA" sz="1100" baseline="-25000">
              <a:solidFill>
                <a:srgbClr val="7030A0"/>
              </a:solidFill>
              <a:effectLst/>
              <a:latin typeface="+mn-lt"/>
              <a:ea typeface="+mn-ea"/>
              <a:cs typeface="+mn-cs"/>
            </a:rPr>
            <a:t>3 </a:t>
          </a:r>
          <a:r>
            <a:rPr lang="en-ZA" sz="1100">
              <a:solidFill>
                <a:srgbClr val="7030A0"/>
              </a:solidFill>
              <a:effectLst/>
              <a:latin typeface="+mn-lt"/>
              <a:ea typeface="+mn-ea"/>
              <a:cs typeface="+mn-cs"/>
            </a:rPr>
            <a:t>(aq)</a:t>
          </a:r>
          <a:r>
            <a:rPr lang="en-ZA" sz="1100">
              <a:solidFill>
                <a:schemeClr val="dk1"/>
              </a:solidFill>
              <a:effectLst/>
              <a:latin typeface="+mn-lt"/>
              <a:ea typeface="+mn-ea"/>
              <a:cs typeface="+mn-cs"/>
            </a:rPr>
            <a:t>. The solvent was removed </a:t>
          </a:r>
          <a:r>
            <a:rPr lang="en-ZA" sz="1100" i="1">
              <a:solidFill>
                <a:schemeClr val="dk1"/>
              </a:solidFill>
              <a:effectLst/>
              <a:latin typeface="+mn-lt"/>
              <a:ea typeface="+mn-ea"/>
              <a:cs typeface="+mn-cs"/>
            </a:rPr>
            <a:t>in-vacuo</a:t>
          </a:r>
          <a:r>
            <a:rPr lang="en-ZA" sz="1100">
              <a:solidFill>
                <a:schemeClr val="dk1"/>
              </a:solidFill>
              <a:effectLst/>
              <a:latin typeface="+mn-lt"/>
              <a:ea typeface="+mn-ea"/>
              <a:cs typeface="+mn-cs"/>
            </a:rPr>
            <a:t> after which time the reaction mixture was extracted with </a:t>
          </a:r>
          <a:r>
            <a:rPr lang="en-ZA" sz="1100">
              <a:solidFill>
                <a:srgbClr val="7030A0"/>
              </a:solidFill>
              <a:effectLst/>
              <a:latin typeface="+mn-lt"/>
              <a:ea typeface="+mn-ea"/>
              <a:cs typeface="+mn-cs"/>
            </a:rPr>
            <a:t>ethyl</a:t>
          </a:r>
          <a:r>
            <a:rPr lang="en-ZA" sz="1100" baseline="0">
              <a:solidFill>
                <a:srgbClr val="7030A0"/>
              </a:solidFill>
              <a:effectLst/>
              <a:latin typeface="+mn-lt"/>
              <a:ea typeface="+mn-ea"/>
              <a:cs typeface="+mn-cs"/>
            </a:rPr>
            <a:t> acetate (3 x 30 mL)</a:t>
          </a:r>
          <a:r>
            <a:rPr lang="en-ZA" sz="1100">
              <a:solidFill>
                <a:srgbClr val="7030A0"/>
              </a:solidFill>
              <a:effectLst/>
              <a:latin typeface="+mn-lt"/>
              <a:ea typeface="+mn-ea"/>
              <a:cs typeface="+mn-cs"/>
            </a:rPr>
            <a:t> </a:t>
          </a:r>
          <a:r>
            <a:rPr lang="en-ZA" sz="1100">
              <a:solidFill>
                <a:schemeClr val="dk1"/>
              </a:solidFill>
              <a:effectLst/>
              <a:latin typeface="+mn-lt"/>
              <a:ea typeface="+mn-ea"/>
              <a:cs typeface="+mn-cs"/>
            </a:rPr>
            <a:t>and the organic layers were combined and washed with </a:t>
          </a:r>
          <a:r>
            <a:rPr lang="en-ZA" sz="1100">
              <a:solidFill>
                <a:srgbClr val="7030A0"/>
              </a:solidFill>
              <a:effectLst/>
              <a:latin typeface="+mn-lt"/>
              <a:ea typeface="+mn-ea"/>
              <a:cs typeface="+mn-cs"/>
            </a:rPr>
            <a:t>30 mL water</a:t>
          </a:r>
          <a:r>
            <a:rPr lang="en-ZA" sz="1100">
              <a:solidFill>
                <a:schemeClr val="dk1"/>
              </a:solidFill>
              <a:effectLst/>
              <a:latin typeface="+mn-lt"/>
              <a:ea typeface="+mn-ea"/>
              <a:cs typeface="+mn-cs"/>
            </a:rPr>
            <a:t> and </a:t>
          </a:r>
          <a:r>
            <a:rPr lang="en-ZA" sz="1100">
              <a:solidFill>
                <a:srgbClr val="7030A0"/>
              </a:solidFill>
              <a:effectLst/>
              <a:latin typeface="+mn-lt"/>
              <a:ea typeface="+mn-ea"/>
              <a:cs typeface="+mn-cs"/>
            </a:rPr>
            <a:t>30 mL brine</a:t>
          </a:r>
          <a:r>
            <a:rPr lang="en-ZA" sz="1100">
              <a:solidFill>
                <a:schemeClr val="dk1"/>
              </a:solidFill>
              <a:effectLst/>
              <a:latin typeface="+mn-lt"/>
              <a:ea typeface="+mn-ea"/>
              <a:cs typeface="+mn-cs"/>
            </a:rPr>
            <a:t>. The organic layer was dried with </a:t>
          </a:r>
          <a:r>
            <a:rPr lang="en-ZA" sz="1100">
              <a:solidFill>
                <a:schemeClr val="accent3"/>
              </a:solidFill>
              <a:effectLst/>
              <a:latin typeface="+mn-lt"/>
              <a:ea typeface="+mn-ea"/>
              <a:cs typeface="+mn-cs"/>
            </a:rPr>
            <a:t>anhydrous Na</a:t>
          </a:r>
          <a:r>
            <a:rPr lang="en-ZA" sz="1100" baseline="-25000">
              <a:solidFill>
                <a:schemeClr val="accent3"/>
              </a:solidFill>
              <a:effectLst/>
              <a:latin typeface="+mn-lt"/>
              <a:ea typeface="+mn-ea"/>
              <a:cs typeface="+mn-cs"/>
            </a:rPr>
            <a:t>2</a:t>
          </a:r>
          <a:r>
            <a:rPr lang="en-ZA" sz="1100">
              <a:solidFill>
                <a:schemeClr val="accent3"/>
              </a:solidFill>
              <a:effectLst/>
              <a:latin typeface="+mn-lt"/>
              <a:ea typeface="+mn-ea"/>
              <a:cs typeface="+mn-cs"/>
            </a:rPr>
            <a:t>SO</a:t>
          </a:r>
          <a:r>
            <a:rPr lang="en-ZA" sz="1100" baseline="-25000">
              <a:solidFill>
                <a:schemeClr val="accent3"/>
              </a:solidFill>
              <a:effectLst/>
              <a:latin typeface="+mn-lt"/>
              <a:ea typeface="+mn-ea"/>
              <a:cs typeface="+mn-cs"/>
            </a:rPr>
            <a:t>4</a:t>
          </a:r>
          <a:r>
            <a:rPr lang="en-ZA" sz="1100">
              <a:solidFill>
                <a:schemeClr val="accent3"/>
              </a:solidFill>
              <a:effectLst/>
              <a:latin typeface="+mn-lt"/>
              <a:ea typeface="+mn-ea"/>
              <a:cs typeface="+mn-cs"/>
            </a:rPr>
            <a:t> (0.5 g) </a:t>
          </a:r>
          <a:r>
            <a:rPr lang="en-ZA" sz="1100">
              <a:solidFill>
                <a:schemeClr val="dk1"/>
              </a:solidFill>
              <a:effectLst/>
              <a:latin typeface="+mn-lt"/>
              <a:ea typeface="+mn-ea"/>
              <a:cs typeface="+mn-cs"/>
            </a:rPr>
            <a:t>and concentrated to afford 2-Bromo-1-(3-chlorophenyl)propan-1-one </a:t>
          </a:r>
          <a:r>
            <a:rPr lang="en-ZA" sz="1100" b="1">
              <a:solidFill>
                <a:schemeClr val="dk1"/>
              </a:solidFill>
              <a:effectLst/>
              <a:latin typeface="+mn-lt"/>
              <a:ea typeface="+mn-ea"/>
              <a:cs typeface="+mn-cs"/>
            </a:rPr>
            <a:t>3</a:t>
          </a:r>
          <a:r>
            <a:rPr lang="en-ZA" sz="1100">
              <a:solidFill>
                <a:schemeClr val="dk1"/>
              </a:solidFill>
              <a:effectLst/>
              <a:latin typeface="+mn-lt"/>
              <a:ea typeface="+mn-ea"/>
              <a:cs typeface="+mn-cs"/>
            </a:rPr>
            <a:t> as a light yellow oil in </a:t>
          </a:r>
          <a:r>
            <a:rPr lang="en-ZA" sz="1100">
              <a:solidFill>
                <a:srgbClr val="FFC000"/>
              </a:solidFill>
              <a:effectLst/>
              <a:latin typeface="+mn-lt"/>
              <a:ea typeface="+mn-ea"/>
              <a:cs typeface="+mn-cs"/>
            </a:rPr>
            <a:t>87% </a:t>
          </a:r>
          <a:r>
            <a:rPr lang="en-ZA" sz="1100">
              <a:solidFill>
                <a:schemeClr val="dk1"/>
              </a:solidFill>
              <a:effectLst/>
              <a:latin typeface="+mn-lt"/>
              <a:ea typeface="+mn-ea"/>
              <a:cs typeface="+mn-cs"/>
            </a:rPr>
            <a:t>(6.40</a:t>
          </a:r>
          <a:r>
            <a:rPr lang="en-ZA" sz="1100" baseline="0">
              <a:solidFill>
                <a:schemeClr val="dk1"/>
              </a:solidFill>
              <a:effectLst/>
              <a:latin typeface="+mn-lt"/>
              <a:ea typeface="+mn-ea"/>
              <a:cs typeface="+mn-cs"/>
            </a:rPr>
            <a:t> g)</a:t>
          </a:r>
          <a:r>
            <a:rPr lang="en-ZA" sz="1100">
              <a:solidFill>
                <a:schemeClr val="dk1"/>
              </a:solidFill>
              <a:effectLst/>
              <a:latin typeface="+mn-lt"/>
              <a:ea typeface="+mn-ea"/>
              <a:cs typeface="+mn-cs"/>
            </a:rPr>
            <a:t>.</a:t>
          </a:r>
        </a:p>
        <a:p>
          <a:endParaRPr lang="en-ZA"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ZA" sz="1100">
              <a:solidFill>
                <a:schemeClr val="dk1"/>
              </a:solidFill>
              <a:effectLst/>
              <a:latin typeface="+mn-lt"/>
              <a:ea typeface="+mn-ea"/>
              <a:cs typeface="+mn-cs"/>
            </a:rPr>
            <a:t>2-Bromo-1-(3-chlorophenyl)propan-1-one </a:t>
          </a:r>
          <a:r>
            <a:rPr lang="en-ZA" sz="1100" b="1">
              <a:solidFill>
                <a:schemeClr val="dk1"/>
              </a:solidFill>
              <a:effectLst/>
              <a:latin typeface="+mn-lt"/>
              <a:ea typeface="+mn-ea"/>
              <a:cs typeface="+mn-cs"/>
            </a:rPr>
            <a:t>3</a:t>
          </a:r>
          <a:r>
            <a:rPr lang="en-ZA" sz="1100">
              <a:solidFill>
                <a:schemeClr val="dk1"/>
              </a:solidFill>
              <a:effectLst/>
              <a:latin typeface="+mn-lt"/>
              <a:ea typeface="+mn-ea"/>
              <a:cs typeface="+mn-cs"/>
            </a:rPr>
            <a:t> (6.40 g,</a:t>
          </a:r>
          <a:r>
            <a:rPr lang="en-ZA" sz="1100" baseline="0">
              <a:solidFill>
                <a:schemeClr val="dk1"/>
              </a:solidFill>
              <a:effectLst/>
              <a:latin typeface="+mn-lt"/>
              <a:ea typeface="+mn-ea"/>
              <a:cs typeface="+mn-cs"/>
            </a:rPr>
            <a:t> 25.9</a:t>
          </a:r>
          <a:r>
            <a:rPr lang="en-ZA" sz="1100">
              <a:solidFill>
                <a:schemeClr val="dk1"/>
              </a:solidFill>
              <a:effectLst/>
              <a:latin typeface="+mn-lt"/>
              <a:ea typeface="+mn-ea"/>
              <a:cs typeface="+mn-cs"/>
            </a:rPr>
            <a:t> mmol, 1.0 eq) was dissolved in </a:t>
          </a:r>
          <a:r>
            <a:rPr lang="en-ZA" sz="1100">
              <a:solidFill>
                <a:schemeClr val="accent1"/>
              </a:solidFill>
              <a:effectLst/>
              <a:latin typeface="+mn-lt"/>
              <a:ea typeface="+mn-ea"/>
              <a:cs typeface="+mn-cs"/>
            </a:rPr>
            <a:t>acetonitrile solvent (53</a:t>
          </a:r>
          <a:r>
            <a:rPr lang="en-ZA" sz="1100" baseline="0">
              <a:solidFill>
                <a:schemeClr val="accent1"/>
              </a:solidFill>
              <a:effectLst/>
              <a:latin typeface="+mn-lt"/>
              <a:ea typeface="+mn-ea"/>
              <a:cs typeface="+mn-cs"/>
            </a:rPr>
            <a:t> mL</a:t>
          </a:r>
          <a:r>
            <a:rPr lang="en-ZA" sz="1100">
              <a:solidFill>
                <a:schemeClr val="accent1"/>
              </a:solidFill>
              <a:effectLst/>
              <a:latin typeface="+mn-lt"/>
              <a:ea typeface="+mn-ea"/>
              <a:cs typeface="+mn-cs"/>
            </a:rPr>
            <a:t>) </a:t>
          </a:r>
          <a:r>
            <a:rPr lang="en-ZA" sz="1100">
              <a:solidFill>
                <a:schemeClr val="dk1"/>
              </a:solidFill>
              <a:effectLst/>
              <a:latin typeface="+mn-lt"/>
              <a:ea typeface="+mn-ea"/>
              <a:cs typeface="+mn-cs"/>
            </a:rPr>
            <a:t>and transferred to a pressure tube. </a:t>
          </a:r>
          <a:r>
            <a:rPr lang="en-ZA" sz="1100" i="1">
              <a:solidFill>
                <a:srgbClr val="FF0000"/>
              </a:solidFill>
              <a:effectLst/>
              <a:latin typeface="+mn-lt"/>
              <a:ea typeface="+mn-ea"/>
              <a:cs typeface="+mn-cs"/>
            </a:rPr>
            <a:t>tert</a:t>
          </a:r>
          <a:r>
            <a:rPr lang="en-ZA" sz="1100">
              <a:solidFill>
                <a:srgbClr val="FF0000"/>
              </a:solidFill>
              <a:effectLst/>
              <a:latin typeface="+mn-lt"/>
              <a:ea typeface="+mn-ea"/>
              <a:cs typeface="+mn-cs"/>
            </a:rPr>
            <a:t>-Butylamine (8.4 mL, 5.80</a:t>
          </a:r>
          <a:r>
            <a:rPr lang="en-ZA" sz="1100" baseline="0">
              <a:solidFill>
                <a:srgbClr val="FF0000"/>
              </a:solidFill>
              <a:effectLst/>
              <a:latin typeface="+mn-lt"/>
              <a:ea typeface="+mn-ea"/>
              <a:cs typeface="+mn-cs"/>
            </a:rPr>
            <a:t> g</a:t>
          </a:r>
          <a:r>
            <a:rPr lang="en-ZA" sz="1100">
              <a:solidFill>
                <a:srgbClr val="FF0000"/>
              </a:solidFill>
              <a:effectLst/>
              <a:latin typeface="+mn-lt"/>
              <a:ea typeface="+mn-ea"/>
              <a:cs typeface="+mn-cs"/>
            </a:rPr>
            <a:t> 79.5 mmol, 3.1 eq) </a:t>
          </a:r>
          <a:r>
            <a:rPr lang="en-ZA" sz="1100">
              <a:solidFill>
                <a:schemeClr val="dk1"/>
              </a:solidFill>
              <a:effectLst/>
              <a:latin typeface="+mn-lt"/>
              <a:ea typeface="+mn-ea"/>
              <a:cs typeface="+mn-cs"/>
            </a:rPr>
            <a:t>was added and the resultant reaction mixture allowed to stir for 4 hours at 95</a:t>
          </a:r>
          <a:r>
            <a:rPr lang="en-ZA" sz="1100" baseline="30000">
              <a:solidFill>
                <a:schemeClr val="dk1"/>
              </a:solidFill>
              <a:effectLst/>
              <a:latin typeface="+mn-lt"/>
              <a:ea typeface="+mn-ea"/>
              <a:cs typeface="+mn-cs"/>
            </a:rPr>
            <a:t>o</a:t>
          </a:r>
          <a:r>
            <a:rPr lang="en-ZA" sz="1100">
              <a:solidFill>
                <a:schemeClr val="dk1"/>
              </a:solidFill>
              <a:effectLst/>
              <a:latin typeface="+mn-lt"/>
              <a:ea typeface="+mn-ea"/>
              <a:cs typeface="+mn-cs"/>
            </a:rPr>
            <a:t>C. The reaction mixture was left to cool down to room temperature and</a:t>
          </a:r>
          <a:r>
            <a:rPr lang="en-ZA" sz="1100" baseline="0">
              <a:solidFill>
                <a:schemeClr val="dk1"/>
              </a:solidFill>
              <a:effectLst/>
              <a:latin typeface="+mn-lt"/>
              <a:ea typeface="+mn-ea"/>
              <a:cs typeface="+mn-cs"/>
            </a:rPr>
            <a:t> concentrated under reduced pressure.</a:t>
          </a:r>
          <a:r>
            <a:rPr lang="en-ZA" sz="1100">
              <a:solidFill>
                <a:schemeClr val="dk1"/>
              </a:solidFill>
              <a:effectLst/>
              <a:latin typeface="+mn-lt"/>
              <a:ea typeface="+mn-ea"/>
              <a:cs typeface="+mn-cs"/>
            </a:rPr>
            <a:t> The resulting residue was taken up in </a:t>
          </a:r>
          <a:r>
            <a:rPr lang="en-ZA" sz="1100">
              <a:solidFill>
                <a:srgbClr val="7030A0"/>
              </a:solidFill>
              <a:effectLst/>
              <a:latin typeface="+mn-lt"/>
              <a:ea typeface="+mn-ea"/>
              <a:cs typeface="+mn-cs"/>
            </a:rPr>
            <a:t>30 mL saturated of NaHCO</a:t>
          </a:r>
          <a:r>
            <a:rPr lang="en-ZA" sz="1100" baseline="-25000">
              <a:solidFill>
                <a:srgbClr val="7030A0"/>
              </a:solidFill>
              <a:effectLst/>
              <a:latin typeface="+mn-lt"/>
              <a:ea typeface="+mn-ea"/>
              <a:cs typeface="+mn-cs"/>
            </a:rPr>
            <a:t>3</a:t>
          </a:r>
          <a:r>
            <a:rPr lang="en-ZA" sz="1100" baseline="0">
              <a:solidFill>
                <a:srgbClr val="7030A0"/>
              </a:solidFill>
              <a:effectLst/>
              <a:latin typeface="+mn-lt"/>
              <a:ea typeface="+mn-ea"/>
              <a:cs typeface="+mn-cs"/>
            </a:rPr>
            <a:t> (aq) </a:t>
          </a:r>
          <a:r>
            <a:rPr lang="en-ZA" sz="1100" baseline="0">
              <a:solidFill>
                <a:schemeClr val="dk1"/>
              </a:solidFill>
              <a:effectLst/>
              <a:latin typeface="+mn-lt"/>
              <a:ea typeface="+mn-ea"/>
              <a:cs typeface="+mn-cs"/>
            </a:rPr>
            <a:t>and</a:t>
          </a:r>
          <a:r>
            <a:rPr lang="en-ZA" sz="1100">
              <a:solidFill>
                <a:schemeClr val="dk1"/>
              </a:solidFill>
              <a:effectLst/>
              <a:latin typeface="+mn-lt"/>
              <a:ea typeface="+mn-ea"/>
              <a:cs typeface="+mn-cs"/>
            </a:rPr>
            <a:t> extracted with </a:t>
          </a:r>
          <a:r>
            <a:rPr lang="en-ZA" sz="1100">
              <a:solidFill>
                <a:srgbClr val="7030A0"/>
              </a:solidFill>
              <a:effectLst/>
              <a:latin typeface="+mn-lt"/>
              <a:ea typeface="+mn-ea"/>
              <a:cs typeface="+mn-cs"/>
            </a:rPr>
            <a:t>ethyl</a:t>
          </a:r>
          <a:r>
            <a:rPr lang="en-ZA" sz="1100" baseline="0">
              <a:solidFill>
                <a:srgbClr val="7030A0"/>
              </a:solidFill>
              <a:effectLst/>
              <a:latin typeface="+mn-lt"/>
              <a:ea typeface="+mn-ea"/>
              <a:cs typeface="+mn-cs"/>
            </a:rPr>
            <a:t> acetate</a:t>
          </a:r>
          <a:r>
            <a:rPr lang="en-ZA" sz="1100">
              <a:solidFill>
                <a:srgbClr val="7030A0"/>
              </a:solidFill>
              <a:effectLst/>
              <a:latin typeface="+mn-lt"/>
              <a:ea typeface="+mn-ea"/>
              <a:cs typeface="+mn-cs"/>
            </a:rPr>
            <a:t> (3 x 30 mL)</a:t>
          </a:r>
          <a:r>
            <a:rPr lang="en-ZA" sz="1100">
              <a:solidFill>
                <a:schemeClr val="dk1"/>
              </a:solidFill>
              <a:effectLst/>
              <a:latin typeface="+mn-lt"/>
              <a:ea typeface="+mn-ea"/>
              <a:cs typeface="+mn-cs"/>
            </a:rPr>
            <a:t> after which the organic layers were combined, dried with </a:t>
          </a:r>
          <a:r>
            <a:rPr lang="en-ZA" sz="1100">
              <a:solidFill>
                <a:schemeClr val="accent3"/>
              </a:solidFill>
              <a:effectLst/>
              <a:latin typeface="+mn-lt"/>
              <a:ea typeface="+mn-ea"/>
              <a:cs typeface="+mn-cs"/>
            </a:rPr>
            <a:t>anhydrous Na</a:t>
          </a:r>
          <a:r>
            <a:rPr lang="en-ZA" sz="1100" baseline="-25000">
              <a:solidFill>
                <a:schemeClr val="accent3"/>
              </a:solidFill>
              <a:effectLst/>
              <a:latin typeface="+mn-lt"/>
              <a:ea typeface="+mn-ea"/>
              <a:cs typeface="+mn-cs"/>
            </a:rPr>
            <a:t>2</a:t>
          </a:r>
          <a:r>
            <a:rPr lang="en-ZA" sz="1100">
              <a:solidFill>
                <a:schemeClr val="accent3"/>
              </a:solidFill>
              <a:effectLst/>
              <a:latin typeface="+mn-lt"/>
              <a:ea typeface="+mn-ea"/>
              <a:cs typeface="+mn-cs"/>
            </a:rPr>
            <a:t>SO</a:t>
          </a:r>
          <a:r>
            <a:rPr lang="en-ZA" sz="1100" baseline="-25000">
              <a:solidFill>
                <a:schemeClr val="accent3"/>
              </a:solidFill>
              <a:effectLst/>
              <a:latin typeface="+mn-lt"/>
              <a:ea typeface="+mn-ea"/>
              <a:cs typeface="+mn-cs"/>
            </a:rPr>
            <a:t>4</a:t>
          </a:r>
          <a:r>
            <a:rPr lang="en-ZA" sz="1100" baseline="0">
              <a:solidFill>
                <a:schemeClr val="accent3"/>
              </a:solidFill>
              <a:effectLst/>
              <a:latin typeface="+mn-lt"/>
              <a:ea typeface="+mn-ea"/>
              <a:cs typeface="+mn-cs"/>
            </a:rPr>
            <a:t> (0.5 g)</a:t>
          </a:r>
          <a:r>
            <a:rPr lang="en-ZA" sz="1100" baseline="0">
              <a:solidFill>
                <a:sysClr val="windowText" lastClr="000000"/>
              </a:solidFill>
              <a:effectLst/>
              <a:latin typeface="+mn-lt"/>
              <a:ea typeface="+mn-ea"/>
              <a:cs typeface="+mn-cs"/>
            </a:rPr>
            <a:t>, filtered</a:t>
          </a:r>
          <a:r>
            <a:rPr lang="en-ZA" sz="1100" baseline="0">
              <a:solidFill>
                <a:schemeClr val="accent3"/>
              </a:solidFill>
              <a:effectLst/>
              <a:latin typeface="+mn-lt"/>
              <a:ea typeface="+mn-ea"/>
              <a:cs typeface="+mn-cs"/>
            </a:rPr>
            <a:t> </a:t>
          </a:r>
          <a:r>
            <a:rPr lang="en-ZA" sz="1100" baseline="0">
              <a:solidFill>
                <a:schemeClr val="dk1"/>
              </a:solidFill>
              <a:effectLst/>
              <a:latin typeface="+mn-lt"/>
              <a:ea typeface="+mn-ea"/>
              <a:cs typeface="+mn-cs"/>
            </a:rPr>
            <a:t>and dried </a:t>
          </a:r>
          <a:r>
            <a:rPr lang="en-ZA" sz="1100" i="1" baseline="0">
              <a:solidFill>
                <a:schemeClr val="dk1"/>
              </a:solidFill>
              <a:effectLst/>
              <a:latin typeface="+mn-lt"/>
              <a:ea typeface="+mn-ea"/>
              <a:cs typeface="+mn-cs"/>
            </a:rPr>
            <a:t>in-vacuo</a:t>
          </a:r>
          <a:r>
            <a:rPr lang="en-ZA" sz="1100" i="0" baseline="0">
              <a:solidFill>
                <a:schemeClr val="dk1"/>
              </a:solidFill>
              <a:effectLst/>
              <a:latin typeface="+mn-lt"/>
              <a:ea typeface="+mn-ea"/>
              <a:cs typeface="+mn-cs"/>
            </a:rPr>
            <a:t> to afford the free base bupropion </a:t>
          </a:r>
          <a:r>
            <a:rPr lang="en-ZA" sz="1100" b="1" i="0" baseline="0">
              <a:solidFill>
                <a:schemeClr val="dk1"/>
              </a:solidFill>
              <a:effectLst/>
              <a:latin typeface="+mn-lt"/>
              <a:ea typeface="+mn-ea"/>
              <a:cs typeface="+mn-cs"/>
            </a:rPr>
            <a:t>1b</a:t>
          </a:r>
          <a:r>
            <a:rPr lang="en-ZA" sz="1100" i="0" baseline="0">
              <a:solidFill>
                <a:schemeClr val="dk1"/>
              </a:solidFill>
              <a:effectLst/>
              <a:latin typeface="+mn-lt"/>
              <a:ea typeface="+mn-ea"/>
              <a:cs typeface="+mn-cs"/>
            </a:rPr>
            <a:t> as a ginger-coloured oil in </a:t>
          </a:r>
          <a:r>
            <a:rPr lang="en-ZA" sz="1100" i="0" baseline="0">
              <a:solidFill>
                <a:srgbClr val="FFC000"/>
              </a:solidFill>
              <a:effectLst/>
              <a:latin typeface="+mn-lt"/>
              <a:ea typeface="+mn-ea"/>
              <a:cs typeface="+mn-cs"/>
            </a:rPr>
            <a:t>86%</a:t>
          </a:r>
          <a:r>
            <a:rPr lang="en-ZA" sz="1100" i="0" baseline="0">
              <a:solidFill>
                <a:schemeClr val="dk1"/>
              </a:solidFill>
              <a:effectLst/>
              <a:latin typeface="+mn-lt"/>
              <a:ea typeface="+mn-ea"/>
              <a:cs typeface="+mn-cs"/>
            </a:rPr>
            <a:t> (5.33 g).</a:t>
          </a:r>
        </a:p>
        <a:p>
          <a:pPr marL="0" marR="0" lvl="0" indent="0" defTabSz="914400" eaLnBrk="1" fontAlgn="auto" latinLnBrk="0" hangingPunct="1">
            <a:lnSpc>
              <a:spcPct val="100000"/>
            </a:lnSpc>
            <a:spcBef>
              <a:spcPts val="0"/>
            </a:spcBef>
            <a:spcAft>
              <a:spcPts val="0"/>
            </a:spcAft>
            <a:buClrTx/>
            <a:buSzTx/>
            <a:buFontTx/>
            <a:buNone/>
            <a:tabLst/>
            <a:defRPr/>
          </a:pPr>
          <a:endParaRPr lang="en-ZA"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ZA" sz="1100">
              <a:solidFill>
                <a:schemeClr val="dk1"/>
              </a:solidFill>
              <a:effectLst/>
              <a:latin typeface="+mn-lt"/>
              <a:ea typeface="+mn-ea"/>
              <a:cs typeface="+mn-cs"/>
            </a:rPr>
            <a:t>Free base bupropion </a:t>
          </a:r>
          <a:r>
            <a:rPr lang="en-ZA" sz="1100" b="1">
              <a:solidFill>
                <a:schemeClr val="dk1"/>
              </a:solidFill>
              <a:effectLst/>
              <a:latin typeface="+mn-lt"/>
              <a:ea typeface="+mn-ea"/>
              <a:cs typeface="+mn-cs"/>
            </a:rPr>
            <a:t>1b</a:t>
          </a:r>
          <a:r>
            <a:rPr lang="en-ZA" sz="1100">
              <a:solidFill>
                <a:schemeClr val="dk1"/>
              </a:solidFill>
              <a:effectLst/>
              <a:latin typeface="+mn-lt"/>
              <a:ea typeface="+mn-ea"/>
              <a:cs typeface="+mn-cs"/>
            </a:rPr>
            <a:t> (5.33</a:t>
          </a:r>
          <a:r>
            <a:rPr lang="en-ZA" sz="1100" baseline="0">
              <a:solidFill>
                <a:schemeClr val="dk1"/>
              </a:solidFill>
              <a:effectLst/>
              <a:latin typeface="+mn-lt"/>
              <a:ea typeface="+mn-ea"/>
              <a:cs typeface="+mn-cs"/>
            </a:rPr>
            <a:t> g, 22.2 mmol, 1.0 eq</a:t>
          </a:r>
          <a:r>
            <a:rPr lang="en-ZA" sz="1100">
              <a:solidFill>
                <a:schemeClr val="dk1"/>
              </a:solidFill>
              <a:effectLst/>
              <a:latin typeface="+mn-lt"/>
              <a:ea typeface="+mn-ea"/>
              <a:cs typeface="+mn-cs"/>
            </a:rPr>
            <a:t>) was suspended in </a:t>
          </a:r>
          <a:r>
            <a:rPr lang="en-ZA" sz="1100">
              <a:solidFill>
                <a:schemeClr val="accent1"/>
              </a:solidFill>
              <a:effectLst/>
              <a:latin typeface="+mn-lt"/>
              <a:ea typeface="+mn-ea"/>
              <a:cs typeface="+mn-cs"/>
            </a:rPr>
            <a:t>456 mL of diethyl</a:t>
          </a:r>
          <a:r>
            <a:rPr lang="en-ZA" sz="1100" baseline="0">
              <a:solidFill>
                <a:schemeClr val="accent1"/>
              </a:solidFill>
              <a:effectLst/>
              <a:latin typeface="+mn-lt"/>
              <a:ea typeface="+mn-ea"/>
              <a:cs typeface="+mn-cs"/>
            </a:rPr>
            <a:t> ether (0.05 M)</a:t>
          </a:r>
          <a:r>
            <a:rPr lang="en-ZA" sz="1100" baseline="0">
              <a:solidFill>
                <a:schemeClr val="dk1"/>
              </a:solidFill>
              <a:effectLst/>
              <a:latin typeface="+mn-lt"/>
              <a:ea typeface="+mn-ea"/>
              <a:cs typeface="+mn-cs"/>
            </a:rPr>
            <a:t>. </a:t>
          </a:r>
          <a:r>
            <a:rPr lang="en-ZA" sz="1100">
              <a:solidFill>
                <a:schemeClr val="dk1"/>
              </a:solidFill>
              <a:effectLst/>
              <a:latin typeface="+mn-lt"/>
              <a:ea typeface="+mn-ea"/>
              <a:cs typeface="+mn-cs"/>
            </a:rPr>
            <a:t>The reaction</a:t>
          </a:r>
          <a:r>
            <a:rPr lang="en-ZA" sz="1100" baseline="0">
              <a:solidFill>
                <a:schemeClr val="dk1"/>
              </a:solidFill>
              <a:effectLst/>
              <a:latin typeface="+mn-lt"/>
              <a:ea typeface="+mn-ea"/>
              <a:cs typeface="+mn-cs"/>
            </a:rPr>
            <a:t> mixture</a:t>
          </a:r>
          <a:r>
            <a:rPr lang="en-ZA" sz="1100">
              <a:solidFill>
                <a:schemeClr val="dk1"/>
              </a:solidFill>
              <a:effectLst/>
              <a:latin typeface="+mn-lt"/>
              <a:ea typeface="+mn-ea"/>
              <a:cs typeface="+mn-cs"/>
            </a:rPr>
            <a:t> was cooled down to 0 </a:t>
          </a:r>
          <a:r>
            <a:rPr lang="en-ZA" sz="1100" baseline="30000">
              <a:solidFill>
                <a:schemeClr val="dk1"/>
              </a:solidFill>
              <a:effectLst/>
              <a:latin typeface="+mn-lt"/>
              <a:ea typeface="+mn-ea"/>
              <a:cs typeface="+mn-cs"/>
            </a:rPr>
            <a:t>o</a:t>
          </a:r>
          <a:r>
            <a:rPr lang="en-ZA" sz="1100">
              <a:solidFill>
                <a:schemeClr val="dk1"/>
              </a:solidFill>
              <a:effectLst/>
              <a:latin typeface="+mn-lt"/>
              <a:ea typeface="+mn-ea"/>
              <a:cs typeface="+mn-cs"/>
            </a:rPr>
            <a:t>C and a </a:t>
          </a:r>
          <a:r>
            <a:rPr lang="en-ZA" sz="1100">
              <a:solidFill>
                <a:srgbClr val="FF0000"/>
              </a:solidFill>
              <a:effectLst/>
              <a:latin typeface="+mn-lt"/>
              <a:ea typeface="+mn-ea"/>
              <a:cs typeface="+mn-cs"/>
            </a:rPr>
            <a:t>2.0 M hydrogen chloride in diethyl</a:t>
          </a:r>
          <a:r>
            <a:rPr lang="en-ZA" sz="1100" baseline="0">
              <a:solidFill>
                <a:srgbClr val="FF0000"/>
              </a:solidFill>
              <a:effectLst/>
              <a:latin typeface="+mn-lt"/>
              <a:ea typeface="+mn-ea"/>
              <a:cs typeface="+mn-cs"/>
            </a:rPr>
            <a:t> ether</a:t>
          </a:r>
          <a:r>
            <a:rPr lang="en-ZA" sz="1100">
              <a:solidFill>
                <a:srgbClr val="FF0000"/>
              </a:solidFill>
              <a:effectLst/>
              <a:latin typeface="+mn-lt"/>
              <a:ea typeface="+mn-ea"/>
              <a:cs typeface="+mn-cs"/>
            </a:rPr>
            <a:t> solution (</a:t>
          </a:r>
          <a:r>
            <a:rPr lang="en-ZA" sz="1100">
              <a:solidFill>
                <a:srgbClr val="0070C0"/>
              </a:solidFill>
              <a:effectLst/>
              <a:latin typeface="+mn-lt"/>
              <a:ea typeface="+mn-ea"/>
              <a:cs typeface="+mn-cs"/>
            </a:rPr>
            <a:t>22.8 mL</a:t>
          </a:r>
          <a:r>
            <a:rPr lang="en-ZA" sz="1100">
              <a:solidFill>
                <a:srgbClr val="FF0000"/>
              </a:solidFill>
              <a:effectLst/>
              <a:latin typeface="+mn-lt"/>
              <a:ea typeface="+mn-ea"/>
              <a:cs typeface="+mn-cs"/>
            </a:rPr>
            <a:t>, 1.66</a:t>
          </a:r>
          <a:r>
            <a:rPr lang="en-ZA" sz="1100" baseline="0">
              <a:solidFill>
                <a:srgbClr val="FF0000"/>
              </a:solidFill>
              <a:effectLst/>
              <a:latin typeface="+mn-lt"/>
              <a:ea typeface="+mn-ea"/>
              <a:cs typeface="+mn-cs"/>
            </a:rPr>
            <a:t> g</a:t>
          </a:r>
          <a:r>
            <a:rPr lang="en-ZA" sz="1100">
              <a:solidFill>
                <a:srgbClr val="FF0000"/>
              </a:solidFill>
              <a:effectLst/>
              <a:latin typeface="+mn-lt"/>
              <a:ea typeface="+mn-ea"/>
              <a:cs typeface="+mn-cs"/>
            </a:rPr>
            <a:t>, 45.6 mmol, 2.1 eq) </a:t>
          </a:r>
          <a:r>
            <a:rPr lang="en-ZA" sz="1100">
              <a:solidFill>
                <a:schemeClr val="dk1"/>
              </a:solidFill>
              <a:effectLst/>
              <a:latin typeface="+mn-lt"/>
              <a:ea typeface="+mn-ea"/>
              <a:cs typeface="+mn-cs"/>
            </a:rPr>
            <a:t>was added dropwise to the mixture until precipitation started. Upon further stirring precipitation intensified. The mixture was left in a fridge overnight after which time it was filtered and dried to afford bupropion hydrochloride </a:t>
          </a:r>
          <a:r>
            <a:rPr lang="en-ZA" sz="1100" b="1">
              <a:solidFill>
                <a:schemeClr val="dk1"/>
              </a:solidFill>
              <a:effectLst/>
              <a:latin typeface="+mn-lt"/>
              <a:ea typeface="+mn-ea"/>
              <a:cs typeface="+mn-cs"/>
            </a:rPr>
            <a:t>1a</a:t>
          </a:r>
          <a:r>
            <a:rPr lang="en-ZA" sz="1100">
              <a:solidFill>
                <a:schemeClr val="dk1"/>
              </a:solidFill>
              <a:effectLst/>
              <a:latin typeface="+mn-lt"/>
              <a:ea typeface="+mn-ea"/>
              <a:cs typeface="+mn-cs"/>
            </a:rPr>
            <a:t> as a white solid in </a:t>
          </a:r>
          <a:r>
            <a:rPr lang="en-ZA" sz="1100">
              <a:solidFill>
                <a:srgbClr val="FFC000"/>
              </a:solidFill>
              <a:effectLst/>
              <a:latin typeface="+mn-lt"/>
              <a:ea typeface="+mn-ea"/>
              <a:cs typeface="+mn-cs"/>
            </a:rPr>
            <a:t>95%</a:t>
          </a:r>
          <a:r>
            <a:rPr lang="en-ZA" sz="1100" baseline="0">
              <a:solidFill>
                <a:schemeClr val="dk1"/>
              </a:solidFill>
              <a:effectLst/>
              <a:latin typeface="+mn-lt"/>
              <a:ea typeface="+mn-ea"/>
              <a:cs typeface="+mn-cs"/>
            </a:rPr>
            <a:t> (5.83 g)</a:t>
          </a:r>
          <a:endParaRPr lang="en-GB" sz="1100">
            <a:effectLst/>
          </a:endParaRPr>
        </a:p>
      </xdr:txBody>
    </xdr:sp>
    <xdr:clientData/>
  </xdr:twoCellAnchor>
  <xdr:twoCellAnchor>
    <xdr:from>
      <xdr:col>1</xdr:col>
      <xdr:colOff>106892</xdr:colOff>
      <xdr:row>16</xdr:row>
      <xdr:rowOff>27518</xdr:rowOff>
    </xdr:from>
    <xdr:to>
      <xdr:col>4</xdr:col>
      <xdr:colOff>108857</xdr:colOff>
      <xdr:row>17</xdr:row>
      <xdr:rowOff>190500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999" y="3524554"/>
          <a:ext cx="2519287" cy="35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64558</xdr:colOff>
      <xdr:row>13</xdr:row>
      <xdr:rowOff>46566</xdr:rowOff>
    </xdr:from>
    <xdr:to>
      <xdr:col>5</xdr:col>
      <xdr:colOff>64558</xdr:colOff>
      <xdr:row>15</xdr:row>
      <xdr:rowOff>37041</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2808" y="2173816"/>
          <a:ext cx="3153833"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612321</xdr:colOff>
      <xdr:row>31</xdr:row>
      <xdr:rowOff>27215</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12321" y="56877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24</xdr:row>
      <xdr:rowOff>27215</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2746" y="58510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1026584</xdr:colOff>
      <xdr:row>24</xdr:row>
      <xdr:rowOff>24739</xdr:rowOff>
    </xdr:from>
    <xdr:ext cx="4035961" cy="1078757"/>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149417" y="4935406"/>
          <a:ext cx="4035961" cy="10787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050" b="1"/>
            <a:t>Instructions for use: </a:t>
          </a:r>
          <a:r>
            <a:rPr lang="en-GB" sz="1050"/>
            <a:t>Enter your data into the tables above to automatically calculate </a:t>
          </a:r>
          <a:r>
            <a:rPr lang="en-GB" sz="1050" b="0" i="0" u="none" strike="noStrike">
              <a:solidFill>
                <a:schemeClr val="tx1"/>
              </a:solidFill>
              <a:effectLst/>
              <a:latin typeface="+mn-lt"/>
              <a:ea typeface="+mn-ea"/>
              <a:cs typeface="+mn-cs"/>
            </a:rPr>
            <a:t>yield, AE and RME.</a:t>
          </a:r>
          <a:r>
            <a:rPr lang="en-GB" sz="1050" b="0" i="0" u="none" strike="noStrike" baseline="0">
              <a:solidFill>
                <a:schemeClr val="tx1"/>
              </a:solidFill>
              <a:effectLst/>
              <a:latin typeface="+mn-lt"/>
              <a:ea typeface="+mn-ea"/>
              <a:cs typeface="+mn-cs"/>
            </a:rPr>
            <a:t> </a:t>
          </a:r>
          <a:r>
            <a:rPr lang="en-GB" sz="1050" b="0"/>
            <a:t>Use</a:t>
          </a:r>
          <a:r>
            <a:rPr lang="en-GB" sz="1050" b="0" baseline="0"/>
            <a:t> the blank boxes in the tables  to  enter experimental data and note the flags for each Key Parameter.</a:t>
          </a:r>
        </a:p>
        <a:p>
          <a:r>
            <a:rPr lang="en-GB" sz="1050" b="1" baseline="0"/>
            <a:t>Printing tips: </a:t>
          </a:r>
          <a:r>
            <a:rPr lang="en-GB" sz="1050" b="0" baseline="0"/>
            <a:t>This spreadsheet is designed to be printed with 'landscape', 'narrow margin' and 'fit all columns on one page' settings</a:t>
          </a:r>
          <a:endParaRPr lang="en-GB" sz="1050" b="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11</xdr:col>
      <xdr:colOff>18748</xdr:colOff>
      <xdr:row>20</xdr:row>
      <xdr:rowOff>94344</xdr:rowOff>
    </xdr:from>
    <xdr:to>
      <xdr:col>26</xdr:col>
      <xdr:colOff>254000</xdr:colOff>
      <xdr:row>23</xdr:row>
      <xdr:rowOff>349251</xdr:rowOff>
    </xdr:to>
    <xdr:sp macro="" textlink="">
      <xdr:nvSpPr>
        <xdr:cNvPr id="2" name="TextBox 1">
          <a:extLst>
            <a:ext uri="{FF2B5EF4-FFF2-40B4-BE49-F238E27FC236}">
              <a16:creationId xmlns:a16="http://schemas.microsoft.com/office/drawing/2014/main" id="{8947F57A-814C-477E-8185-99539367B3BD}"/>
            </a:ext>
          </a:extLst>
        </xdr:cNvPr>
        <xdr:cNvSpPr txBox="1"/>
      </xdr:nvSpPr>
      <xdr:spPr>
        <a:xfrm>
          <a:off x="12909248" y="4380594"/>
          <a:ext cx="11046127" cy="150903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r>
            <a:rPr lang="en-ZA" sz="1100" b="0" i="0" baseline="0">
              <a:solidFill>
                <a:schemeClr val="dk1"/>
              </a:solidFill>
              <a:effectLst/>
              <a:latin typeface="+mn-lt"/>
              <a:ea typeface="+mn-ea"/>
              <a:cs typeface="+mn-cs"/>
            </a:rPr>
            <a:t>One gram </a:t>
          </a:r>
          <a:r>
            <a:rPr lang="en-ZA" sz="1100" b="0" i="0" baseline="0">
              <a:solidFill>
                <a:srgbClr val="FF0000"/>
              </a:solidFill>
              <a:effectLst/>
              <a:latin typeface="+mn-lt"/>
              <a:ea typeface="+mn-ea"/>
              <a:cs typeface="+mn-cs"/>
            </a:rPr>
            <a:t>(5.9 mmol, 1.0 eq) of </a:t>
          </a:r>
          <a:r>
            <a:rPr lang="en-ZA" sz="1100" b="0" i="1" baseline="0">
              <a:solidFill>
                <a:srgbClr val="FF0000"/>
              </a:solidFill>
              <a:effectLst/>
              <a:latin typeface="+mn-lt"/>
              <a:ea typeface="+mn-ea"/>
              <a:cs typeface="+mn-cs"/>
            </a:rPr>
            <a:t>3'</a:t>
          </a:r>
          <a:r>
            <a:rPr lang="en-ZA" sz="1100" b="0" i="0" baseline="0">
              <a:solidFill>
                <a:srgbClr val="FF0000"/>
              </a:solidFill>
              <a:effectLst/>
              <a:latin typeface="+mn-lt"/>
              <a:ea typeface="+mn-ea"/>
              <a:cs typeface="+mn-cs"/>
            </a:rPr>
            <a:t>-chloropropiophenone </a:t>
          </a:r>
          <a:r>
            <a:rPr lang="en-ZA" sz="1100" b="1" i="0" baseline="0">
              <a:solidFill>
                <a:srgbClr val="FF0000"/>
              </a:solidFill>
              <a:effectLst/>
              <a:latin typeface="+mn-lt"/>
              <a:ea typeface="+mn-ea"/>
              <a:cs typeface="+mn-cs"/>
            </a:rPr>
            <a:t>2</a:t>
          </a:r>
          <a:r>
            <a:rPr lang="en-ZA" sz="1100" b="0" i="0" baseline="0">
              <a:solidFill>
                <a:schemeClr val="dk1"/>
              </a:solidFill>
              <a:effectLst/>
              <a:latin typeface="+mn-lt"/>
              <a:ea typeface="+mn-ea"/>
              <a:cs typeface="+mn-cs"/>
            </a:rPr>
            <a:t>, is dissolved in </a:t>
          </a:r>
          <a:r>
            <a:rPr lang="en-ZA" sz="1100" b="0" i="0" baseline="0">
              <a:solidFill>
                <a:srgbClr val="00B0F0"/>
              </a:solidFill>
              <a:effectLst/>
              <a:latin typeface="+mn-lt"/>
              <a:ea typeface="+mn-ea"/>
              <a:cs typeface="+mn-cs"/>
            </a:rPr>
            <a:t>5.0 mL of dichloromethane</a:t>
          </a:r>
          <a:r>
            <a:rPr lang="en-ZA" sz="1100" b="0" i="0" baseline="0">
              <a:solidFill>
                <a:schemeClr val="dk1"/>
              </a:solidFill>
              <a:effectLst/>
              <a:latin typeface="+mn-lt"/>
              <a:ea typeface="+mn-ea"/>
              <a:cs typeface="+mn-cs"/>
            </a:rPr>
            <a:t> in a 50-mL round-bottom flask. A few drops of a </a:t>
          </a:r>
          <a:r>
            <a:rPr lang="en-ZA" sz="1100" b="0" i="0" baseline="0">
              <a:solidFill>
                <a:srgbClr val="FF0000"/>
              </a:solidFill>
              <a:effectLst/>
              <a:latin typeface="+mn-lt"/>
              <a:ea typeface="+mn-ea"/>
              <a:cs typeface="+mn-cs"/>
            </a:rPr>
            <a:t>1.0 M solution of bromine </a:t>
          </a:r>
          <a:r>
            <a:rPr lang="en-ZA" sz="1100" b="0" i="0" baseline="0">
              <a:solidFill>
                <a:schemeClr val="dk1"/>
              </a:solidFill>
              <a:effectLst/>
              <a:latin typeface="+mn-lt"/>
              <a:ea typeface="+mn-ea"/>
              <a:cs typeface="+mn-cs"/>
            </a:rPr>
            <a:t>in</a:t>
          </a:r>
          <a:r>
            <a:rPr lang="en-ZA" sz="1100" b="0" i="0" baseline="0">
              <a:solidFill>
                <a:srgbClr val="00B0F0"/>
              </a:solidFill>
              <a:effectLst/>
              <a:latin typeface="+mn-lt"/>
              <a:ea typeface="+mn-ea"/>
              <a:cs typeface="+mn-cs"/>
            </a:rPr>
            <a:t> dichloromethane </a:t>
          </a:r>
          <a:r>
            <a:rPr lang="en-ZA" sz="1100" b="0" i="0" baseline="0">
              <a:solidFill>
                <a:schemeClr val="dk1"/>
              </a:solidFill>
              <a:effectLst/>
              <a:latin typeface="+mn-lt"/>
              <a:ea typeface="+mn-ea"/>
              <a:cs typeface="+mn-cs"/>
            </a:rPr>
            <a:t>are added with stirring and the reaction is briefly warmed to initiate the reaction (as judged by the disappearance of the color of the bromine). The flask is then placed in an ice bath and </a:t>
          </a:r>
          <a:r>
            <a:rPr lang="en-ZA" sz="1100" b="0" i="0" baseline="0">
              <a:solidFill>
                <a:srgbClr val="00B0F0"/>
              </a:solidFill>
              <a:effectLst/>
              <a:latin typeface="+mn-lt"/>
              <a:ea typeface="+mn-ea"/>
              <a:cs typeface="+mn-cs"/>
            </a:rPr>
            <a:t>6.0 mL </a:t>
          </a:r>
          <a:r>
            <a:rPr lang="en-ZA" sz="1100" b="0" i="0" baseline="0">
              <a:solidFill>
                <a:srgbClr val="FF0000"/>
              </a:solidFill>
              <a:effectLst/>
              <a:latin typeface="+mn-lt"/>
              <a:ea typeface="+mn-ea"/>
              <a:cs typeface="+mn-cs"/>
            </a:rPr>
            <a:t>(0.96 g, 6.0 mmol, 1.0 eq) of the bromine solution </a:t>
          </a:r>
          <a:r>
            <a:rPr lang="en-ZA" sz="1100" b="0" i="0" baseline="0">
              <a:solidFill>
                <a:schemeClr val="dk1"/>
              </a:solidFill>
              <a:effectLst/>
              <a:latin typeface="+mn-lt"/>
              <a:ea typeface="+mn-ea"/>
              <a:cs typeface="+mn-cs"/>
            </a:rPr>
            <a:t>is added dropwise with stirring. The dichloromethane is removed by distillation</a:t>
          </a:r>
          <a:r>
            <a:rPr lang="en-ZA" sz="1100" b="0" i="0" baseline="0">
              <a:solidFill>
                <a:srgbClr val="FF0000"/>
              </a:solidFill>
              <a:effectLst/>
              <a:latin typeface="+mn-lt"/>
              <a:ea typeface="+mn-ea"/>
              <a:cs typeface="+mn-cs"/>
            </a:rPr>
            <a:t>, 5 mL of </a:t>
          </a:r>
          <a:r>
            <a:rPr lang="en-ZA" sz="1100" b="0" i="1" baseline="0">
              <a:solidFill>
                <a:srgbClr val="FF0000"/>
              </a:solidFill>
              <a:effectLst/>
              <a:latin typeface="+mn-lt"/>
              <a:ea typeface="+mn-ea"/>
              <a:cs typeface="+mn-cs"/>
            </a:rPr>
            <a:t>tert</a:t>
          </a:r>
          <a:r>
            <a:rPr lang="en-ZA" sz="1100" b="0" i="0" baseline="0">
              <a:solidFill>
                <a:srgbClr val="FF0000"/>
              </a:solidFill>
              <a:effectLst/>
              <a:latin typeface="+mn-lt"/>
              <a:ea typeface="+mn-ea"/>
              <a:cs typeface="+mn-cs"/>
            </a:rPr>
            <a:t>-butylamine (3.48 g, 47.58 mmol, 8.1 eq) </a:t>
          </a:r>
          <a:r>
            <a:rPr lang="en-ZA" sz="1100" b="0" i="0" baseline="0">
              <a:solidFill>
                <a:schemeClr val="dk1"/>
              </a:solidFill>
              <a:effectLst/>
              <a:latin typeface="+mn-lt"/>
              <a:ea typeface="+mn-ea"/>
              <a:cs typeface="+mn-cs"/>
            </a:rPr>
            <a:t>and </a:t>
          </a:r>
          <a:r>
            <a:rPr lang="en-ZA" sz="1100" b="0" i="0" baseline="0">
              <a:solidFill>
                <a:srgbClr val="00B0F0"/>
              </a:solidFill>
              <a:effectLst/>
              <a:latin typeface="+mn-lt"/>
              <a:ea typeface="+mn-ea"/>
              <a:cs typeface="+mn-cs"/>
            </a:rPr>
            <a:t>5 mL of NMP </a:t>
          </a:r>
          <a:r>
            <a:rPr lang="en-ZA" sz="1100" b="0" i="0" baseline="0">
              <a:solidFill>
                <a:schemeClr val="dk1"/>
              </a:solidFill>
              <a:effectLst/>
              <a:latin typeface="+mn-lt"/>
              <a:ea typeface="+mn-ea"/>
              <a:cs typeface="+mn-cs"/>
            </a:rPr>
            <a:t>are added, and the flask is heated in a 50–60 °C water bath with stirring for 10 min. The contents of the flask are then transferred to a separatory funnel, </a:t>
          </a:r>
          <a:r>
            <a:rPr lang="en-ZA" sz="1100" b="0" i="0" baseline="0">
              <a:solidFill>
                <a:srgbClr val="7030A0"/>
              </a:solidFill>
              <a:effectLst/>
              <a:latin typeface="+mn-lt"/>
              <a:ea typeface="+mn-ea"/>
              <a:cs typeface="+mn-cs"/>
            </a:rPr>
            <a:t>25 mL of water </a:t>
          </a:r>
          <a:r>
            <a:rPr lang="en-ZA" sz="1100" b="0" i="0" baseline="0">
              <a:solidFill>
                <a:schemeClr val="dk1"/>
              </a:solidFill>
              <a:effectLst/>
              <a:latin typeface="+mn-lt"/>
              <a:ea typeface="+mn-ea"/>
              <a:cs typeface="+mn-cs"/>
            </a:rPr>
            <a:t>is added, and the mixture is extracted three times </a:t>
          </a:r>
          <a:r>
            <a:rPr lang="en-ZA" sz="1100" b="0" i="0" baseline="0">
              <a:solidFill>
                <a:srgbClr val="7030A0"/>
              </a:solidFill>
              <a:effectLst/>
              <a:latin typeface="+mn-lt"/>
              <a:ea typeface="+mn-ea"/>
              <a:cs typeface="+mn-cs"/>
            </a:rPr>
            <a:t>with 25-mL portions of ether</a:t>
          </a:r>
          <a:r>
            <a:rPr lang="en-ZA" sz="1100" b="0" i="0" baseline="0">
              <a:solidFill>
                <a:schemeClr val="dk1"/>
              </a:solidFill>
              <a:effectLst/>
              <a:latin typeface="+mn-lt"/>
              <a:ea typeface="+mn-ea"/>
              <a:cs typeface="+mn-cs"/>
            </a:rPr>
            <a:t>. The combined ether extracts are washed with </a:t>
          </a:r>
          <a:r>
            <a:rPr lang="en-ZA" sz="1100" b="0" i="0" baseline="0">
              <a:solidFill>
                <a:srgbClr val="7030A0"/>
              </a:solidFill>
              <a:effectLst/>
              <a:latin typeface="+mn-lt"/>
              <a:ea typeface="+mn-ea"/>
              <a:cs typeface="+mn-cs"/>
            </a:rPr>
            <a:t>five 25-mL portions of water</a:t>
          </a:r>
          <a:r>
            <a:rPr lang="en-ZA" sz="1100" b="0" i="0" baseline="0">
              <a:solidFill>
                <a:schemeClr val="dk1"/>
              </a:solidFill>
              <a:effectLst/>
              <a:latin typeface="+mn-lt"/>
              <a:ea typeface="+mn-ea"/>
              <a:cs typeface="+mn-cs"/>
            </a:rPr>
            <a:t>, dried over </a:t>
          </a:r>
          <a:r>
            <a:rPr lang="en-ZA" sz="1100" b="0" i="0" baseline="0">
              <a:solidFill>
                <a:srgbClr val="00B050"/>
              </a:solidFill>
              <a:effectLst/>
              <a:latin typeface="+mn-lt"/>
              <a:ea typeface="+mn-ea"/>
              <a:cs typeface="+mn-cs"/>
            </a:rPr>
            <a:t>anhydrous potassium carbonate</a:t>
          </a:r>
          <a:r>
            <a:rPr lang="en-ZA" sz="1100" b="0" i="0" baseline="0">
              <a:solidFill>
                <a:schemeClr val="dk1"/>
              </a:solidFill>
              <a:effectLst/>
              <a:latin typeface="+mn-lt"/>
              <a:ea typeface="+mn-ea"/>
              <a:cs typeface="+mn-cs"/>
            </a:rPr>
            <a:t> and transferred to a beaker chilled in an ice bath. </a:t>
          </a:r>
          <a:r>
            <a:rPr lang="en-ZA" sz="1100" b="0" i="0" baseline="0">
              <a:solidFill>
                <a:srgbClr val="FF0000"/>
              </a:solidFill>
              <a:effectLst/>
              <a:latin typeface="+mn-lt"/>
              <a:ea typeface="+mn-ea"/>
              <a:cs typeface="+mn-cs"/>
            </a:rPr>
            <a:t>A 20:100 v/v mixture of concentrated hydrochloric acid </a:t>
          </a:r>
          <a:r>
            <a:rPr lang="en-ZA" sz="1100" b="0" i="0" baseline="0">
              <a:solidFill>
                <a:schemeClr val="dk1"/>
              </a:solidFill>
              <a:effectLst/>
              <a:latin typeface="+mn-lt"/>
              <a:ea typeface="+mn-ea"/>
              <a:cs typeface="+mn-cs"/>
            </a:rPr>
            <a:t>and </a:t>
          </a:r>
          <a:r>
            <a:rPr lang="en-ZA" sz="1100" b="0" i="0" baseline="0">
              <a:solidFill>
                <a:srgbClr val="00B0F0"/>
              </a:solidFill>
              <a:effectLst/>
              <a:latin typeface="+mn-lt"/>
              <a:ea typeface="+mn-ea"/>
              <a:cs typeface="+mn-cs"/>
            </a:rPr>
            <a:t>isopropyl alcohol </a:t>
          </a:r>
          <a:r>
            <a:rPr lang="en-ZA" sz="1100" b="0" i="0" baseline="0">
              <a:solidFill>
                <a:schemeClr val="dk1"/>
              </a:solidFill>
              <a:effectLst/>
              <a:latin typeface="+mn-lt"/>
              <a:ea typeface="+mn-ea"/>
              <a:cs typeface="+mn-cs"/>
            </a:rPr>
            <a:t>is added dropwise with stirring until the contents are acid to pH paper. Sparkling white crystals form, which are bupropion hydrochloride, </a:t>
          </a:r>
          <a:r>
            <a:rPr lang="en-ZA" sz="1100" b="1" i="0" baseline="0">
              <a:solidFill>
                <a:schemeClr val="dk1"/>
              </a:solidFill>
              <a:effectLst/>
              <a:latin typeface="+mn-lt"/>
              <a:ea typeface="+mn-ea"/>
              <a:cs typeface="+mn-cs"/>
            </a:rPr>
            <a:t>1a</a:t>
          </a:r>
          <a:r>
            <a:rPr lang="en-ZA" sz="1100" b="0" i="0" baseline="0">
              <a:solidFill>
                <a:schemeClr val="dk1"/>
              </a:solidFill>
              <a:effectLst/>
              <a:latin typeface="+mn-lt"/>
              <a:ea typeface="+mn-ea"/>
              <a:cs typeface="+mn-cs"/>
            </a:rPr>
            <a:t> (</a:t>
          </a:r>
          <a:r>
            <a:rPr lang="en-ZA" sz="1100" b="0" i="0" baseline="0">
              <a:solidFill>
                <a:srgbClr val="FFC000"/>
              </a:solidFill>
              <a:effectLst/>
              <a:latin typeface="+mn-lt"/>
              <a:ea typeface="+mn-ea"/>
              <a:cs typeface="+mn-cs"/>
            </a:rPr>
            <a:t>80%</a:t>
          </a:r>
          <a:r>
            <a:rPr lang="en-ZA" sz="1100" b="0" i="0" baseline="0">
              <a:solidFill>
                <a:schemeClr val="dk1"/>
              </a:solidFill>
              <a:effectLst/>
              <a:latin typeface="+mn-lt"/>
              <a:ea typeface="+mn-ea"/>
              <a:cs typeface="+mn-cs"/>
            </a:rPr>
            <a:t>). They are collected, washed with ether, and dried. </a:t>
          </a:r>
          <a:endParaRPr lang="en-ZA">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FC80670E-EF8E-4F43-8A3D-9342E80E9A1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38657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34D90E87-200F-4238-91B6-4CEE49B413F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46427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E60CF538-B21A-4803-A4E4-8FFE83EA651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52754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9B5CA1F9-DFC7-44E1-ABEB-F133358AB8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44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3914DF05-B4C9-4E86-A4CC-68452A908635}"/>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29482</xdr:colOff>
      <xdr:row>25</xdr:row>
      <xdr:rowOff>25869</xdr:rowOff>
    </xdr:from>
    <xdr:ext cx="5783035" cy="1125693"/>
    <xdr:sp macro="" textlink="">
      <xdr:nvSpPr>
        <xdr:cNvPr id="8" name="TextBox 7">
          <a:extLst>
            <a:ext uri="{FF2B5EF4-FFF2-40B4-BE49-F238E27FC236}">
              <a16:creationId xmlns:a16="http://schemas.microsoft.com/office/drawing/2014/main" id="{FF76AE60-CFAE-491C-9DEB-0724FA7747CB}"/>
            </a:ext>
          </a:extLst>
        </xdr:cNvPr>
        <xdr:cNvSpPr txBox="1"/>
      </xdr:nvSpPr>
      <xdr:spPr>
        <a:xfrm>
          <a:off x="12919982" y="634411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xdr:col>
      <xdr:colOff>1104598</xdr:colOff>
      <xdr:row>20</xdr:row>
      <xdr:rowOff>199119</xdr:rowOff>
    </xdr:from>
    <xdr:to>
      <xdr:col>26</xdr:col>
      <xdr:colOff>234950</xdr:colOff>
      <xdr:row>24</xdr:row>
      <xdr:rowOff>73026</xdr:rowOff>
    </xdr:to>
    <xdr:sp macro="" textlink="">
      <xdr:nvSpPr>
        <xdr:cNvPr id="2" name="TextBox 1">
          <a:extLst>
            <a:ext uri="{FF2B5EF4-FFF2-40B4-BE49-F238E27FC236}">
              <a16:creationId xmlns:a16="http://schemas.microsoft.com/office/drawing/2014/main" id="{CEE9E127-30CC-456A-BADA-48051E79A237}"/>
            </a:ext>
          </a:extLst>
        </xdr:cNvPr>
        <xdr:cNvSpPr txBox="1"/>
      </xdr:nvSpPr>
      <xdr:spPr>
        <a:xfrm>
          <a:off x="12925123" y="4494894"/>
          <a:ext cx="11074702" cy="15026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r>
            <a:rPr lang="en-ZA" sz="1100" b="0" i="1" baseline="0">
              <a:solidFill>
                <a:srgbClr val="FF0000"/>
              </a:solidFill>
              <a:effectLst/>
              <a:latin typeface="+mn-lt"/>
              <a:ea typeface="+mn-ea"/>
              <a:cs typeface="+mn-cs"/>
            </a:rPr>
            <a:t>m</a:t>
          </a:r>
          <a:r>
            <a:rPr lang="en-ZA" sz="1100" b="0" i="0" baseline="0">
              <a:solidFill>
                <a:srgbClr val="FF0000"/>
              </a:solidFill>
              <a:effectLst/>
              <a:latin typeface="+mn-lt"/>
              <a:ea typeface="+mn-ea"/>
              <a:cs typeface="+mn-cs"/>
            </a:rPr>
            <a:t>-Chloropropiophenone </a:t>
          </a:r>
          <a:r>
            <a:rPr lang="en-ZA" sz="1100" b="1" i="0" baseline="0">
              <a:solidFill>
                <a:srgbClr val="FF0000"/>
              </a:solidFill>
              <a:effectLst/>
              <a:latin typeface="+mn-lt"/>
              <a:ea typeface="+mn-ea"/>
              <a:cs typeface="+mn-cs"/>
            </a:rPr>
            <a:t>2</a:t>
          </a:r>
          <a:r>
            <a:rPr lang="en-ZA" sz="1100" b="0" i="0" baseline="0">
              <a:solidFill>
                <a:srgbClr val="FF0000"/>
              </a:solidFill>
              <a:effectLst/>
              <a:latin typeface="+mn-lt"/>
              <a:ea typeface="+mn-ea"/>
              <a:cs typeface="+mn-cs"/>
            </a:rPr>
            <a:t> (0.5 g, 2.95 mmol, 1.0 eq)</a:t>
          </a:r>
          <a:r>
            <a:rPr lang="en-ZA" sz="1100" b="0" i="0" baseline="0">
              <a:solidFill>
                <a:schemeClr val="dk1"/>
              </a:solidFill>
              <a:effectLst/>
              <a:latin typeface="+mn-lt"/>
              <a:ea typeface="+mn-ea"/>
              <a:cs typeface="+mn-cs"/>
            </a:rPr>
            <a:t> and </a:t>
          </a:r>
          <a:r>
            <a:rPr lang="en-ZA" sz="1100" b="0" i="1" baseline="0">
              <a:solidFill>
                <a:srgbClr val="FF0000"/>
              </a:solidFill>
              <a:effectLst/>
              <a:latin typeface="+mn-lt"/>
              <a:ea typeface="+mn-ea"/>
              <a:cs typeface="+mn-cs"/>
            </a:rPr>
            <a:t>N</a:t>
          </a:r>
          <a:r>
            <a:rPr lang="en-ZA" sz="1100" b="0" i="0" baseline="0">
              <a:solidFill>
                <a:srgbClr val="FF0000"/>
              </a:solidFill>
              <a:effectLst/>
              <a:latin typeface="+mn-lt"/>
              <a:ea typeface="+mn-ea"/>
              <a:cs typeface="+mn-cs"/>
            </a:rPr>
            <a:t>-bromosuccinimide (1.23 g, 6.93 mmol, 2.3 eq) </a:t>
          </a:r>
          <a:r>
            <a:rPr lang="en-ZA" sz="1100" b="0" i="0" baseline="0">
              <a:solidFill>
                <a:schemeClr val="dk1"/>
              </a:solidFill>
              <a:effectLst/>
              <a:latin typeface="+mn-lt"/>
              <a:ea typeface="+mn-ea"/>
              <a:cs typeface="+mn-cs"/>
            </a:rPr>
            <a:t>were dissolved in </a:t>
          </a:r>
          <a:r>
            <a:rPr lang="en-ZA" sz="1100" b="0" i="0" baseline="0">
              <a:solidFill>
                <a:srgbClr val="00B0F0"/>
              </a:solidFill>
              <a:effectLst/>
              <a:latin typeface="+mn-lt"/>
              <a:ea typeface="+mn-ea"/>
              <a:cs typeface="+mn-cs"/>
            </a:rPr>
            <a:t>EtOAc (5mL</a:t>
          </a:r>
          <a:r>
            <a:rPr lang="en-ZA" sz="1100" b="0" i="0" baseline="0">
              <a:solidFill>
                <a:srgbClr val="00B050"/>
              </a:solidFill>
              <a:effectLst/>
              <a:latin typeface="+mn-lt"/>
              <a:ea typeface="+mn-ea"/>
              <a:cs typeface="+mn-cs"/>
            </a:rPr>
            <a:t>). Ammonium acetate (0.024 g, 0.295 mmol) </a:t>
          </a:r>
          <a:r>
            <a:rPr lang="en-ZA" sz="1100" b="0" i="0" baseline="0">
              <a:solidFill>
                <a:schemeClr val="dk1"/>
              </a:solidFill>
              <a:effectLst/>
              <a:latin typeface="+mn-lt"/>
              <a:ea typeface="+mn-ea"/>
              <a:cs typeface="+mn-cs"/>
            </a:rPr>
            <a:t>was added, and the solution was heated to reflux until the red bromine color disappeared after approximately 70 min. The solution was cooled to room temperature, filtered, and washed with </a:t>
          </a:r>
          <a:r>
            <a:rPr lang="en-ZA" sz="1100" b="0" i="0" baseline="0">
              <a:solidFill>
                <a:srgbClr val="7030A0"/>
              </a:solidFill>
              <a:effectLst/>
              <a:latin typeface="+mn-lt"/>
              <a:ea typeface="+mn-ea"/>
              <a:cs typeface="+mn-cs"/>
            </a:rPr>
            <a:t>water (10 mL). </a:t>
          </a:r>
          <a:r>
            <a:rPr lang="en-ZA" sz="1100" b="0" i="0" baseline="0">
              <a:solidFill>
                <a:schemeClr val="dk1"/>
              </a:solidFill>
              <a:effectLst/>
              <a:latin typeface="+mn-lt"/>
              <a:ea typeface="+mn-ea"/>
              <a:cs typeface="+mn-cs"/>
            </a:rPr>
            <a:t>The EtOAc solvent was removed under reduced pressure affording an orange-brown oil. The conversion of step 1 was obtained by analyzing a sample of the intermediate </a:t>
          </a:r>
          <a:r>
            <a:rPr lang="en-ZA" sz="1100" b="1" i="0" baseline="0">
              <a:solidFill>
                <a:schemeClr val="dk1"/>
              </a:solidFill>
              <a:effectLst/>
              <a:latin typeface="+mn-lt"/>
              <a:ea typeface="+mn-ea"/>
              <a:cs typeface="+mn-cs"/>
            </a:rPr>
            <a:t>3 </a:t>
          </a:r>
          <a:r>
            <a:rPr lang="en-ZA" sz="1100" b="0" i="0" baseline="0">
              <a:solidFill>
                <a:schemeClr val="dk1"/>
              </a:solidFill>
              <a:effectLst/>
              <a:latin typeface="+mn-lt"/>
              <a:ea typeface="+mn-ea"/>
              <a:cs typeface="+mn-cs"/>
            </a:rPr>
            <a:t>using GC, dissolving the sample in ethanol. </a:t>
          </a:r>
          <a:r>
            <a:rPr lang="en-ZA" sz="1100" b="0" i="0" baseline="0">
              <a:solidFill>
                <a:srgbClr val="00B050"/>
              </a:solidFill>
              <a:effectLst/>
              <a:latin typeface="+mn-lt"/>
              <a:ea typeface="+mn-ea"/>
              <a:cs typeface="+mn-cs"/>
            </a:rPr>
            <a:t>Cyrene (2.5 mL) </a:t>
          </a:r>
          <a:r>
            <a:rPr lang="en-ZA" sz="1100" b="0" i="0" baseline="0">
              <a:solidFill>
                <a:schemeClr val="dk1"/>
              </a:solidFill>
              <a:effectLst/>
              <a:latin typeface="+mn-lt"/>
              <a:ea typeface="+mn-ea"/>
              <a:cs typeface="+mn-cs"/>
            </a:rPr>
            <a:t>and </a:t>
          </a:r>
          <a:r>
            <a:rPr lang="en-ZA" sz="1100" b="0" i="1" baseline="0">
              <a:solidFill>
                <a:srgbClr val="FF0000"/>
              </a:solidFill>
              <a:effectLst/>
              <a:latin typeface="+mn-lt"/>
              <a:ea typeface="+mn-ea"/>
              <a:cs typeface="+mn-cs"/>
            </a:rPr>
            <a:t>tert</a:t>
          </a:r>
          <a:r>
            <a:rPr lang="en-ZA" sz="1100" b="0" i="0" baseline="0">
              <a:solidFill>
                <a:srgbClr val="FF0000"/>
              </a:solidFill>
              <a:effectLst/>
              <a:latin typeface="+mn-lt"/>
              <a:ea typeface="+mn-ea"/>
              <a:cs typeface="+mn-cs"/>
            </a:rPr>
            <a:t>-butylamine (2.5 mL, 1.74 g, 23.79 mmol, 8.1 eq) </a:t>
          </a:r>
          <a:r>
            <a:rPr lang="en-ZA" sz="1100" b="0" i="0" baseline="0">
              <a:solidFill>
                <a:schemeClr val="dk1"/>
              </a:solidFill>
              <a:effectLst/>
              <a:latin typeface="+mn-lt"/>
              <a:ea typeface="+mn-ea"/>
              <a:cs typeface="+mn-cs"/>
            </a:rPr>
            <a:t>were added, and the solution was stirred at 55−60 °C for 20 min. The solution was dissolved in </a:t>
          </a:r>
          <a:r>
            <a:rPr lang="en-ZA" sz="1100" b="0" i="0" baseline="0">
              <a:solidFill>
                <a:srgbClr val="7030A0"/>
              </a:solidFill>
              <a:effectLst/>
              <a:latin typeface="+mn-lt"/>
              <a:ea typeface="+mn-ea"/>
              <a:cs typeface="+mn-cs"/>
            </a:rPr>
            <a:t>EtOAc (15 mL) </a:t>
          </a:r>
          <a:r>
            <a:rPr lang="en-ZA" sz="1100" b="0" i="0" baseline="0">
              <a:solidFill>
                <a:schemeClr val="dk1"/>
              </a:solidFill>
              <a:effectLst/>
              <a:latin typeface="+mn-lt"/>
              <a:ea typeface="+mn-ea"/>
              <a:cs typeface="+mn-cs"/>
            </a:rPr>
            <a:t>and washed with </a:t>
          </a:r>
          <a:r>
            <a:rPr lang="en-ZA" sz="1100" b="0" i="0" baseline="0">
              <a:solidFill>
                <a:srgbClr val="7030A0"/>
              </a:solidFill>
              <a:effectLst/>
              <a:latin typeface="+mn-lt"/>
              <a:ea typeface="+mn-ea"/>
              <a:cs typeface="+mn-cs"/>
            </a:rPr>
            <a:t>water (15 mL × 3). </a:t>
          </a:r>
          <a:r>
            <a:rPr lang="en-ZA" sz="1100" b="0" i="0" baseline="0">
              <a:solidFill>
                <a:srgbClr val="FF0000"/>
              </a:solidFill>
              <a:effectLst/>
              <a:latin typeface="+mn-lt"/>
              <a:ea typeface="+mn-ea"/>
              <a:cs typeface="+mn-cs"/>
            </a:rPr>
            <a:t>Hydrochloric acid, 1 M (</a:t>
          </a:r>
          <a:r>
            <a:rPr lang="en-ZA" sz="1100" b="0" i="0" baseline="0">
              <a:solidFill>
                <a:srgbClr val="00B0F0"/>
              </a:solidFill>
              <a:effectLst/>
              <a:latin typeface="+mn-lt"/>
              <a:ea typeface="+mn-ea"/>
              <a:cs typeface="+mn-cs"/>
            </a:rPr>
            <a:t>12 mL water</a:t>
          </a:r>
          <a:r>
            <a:rPr lang="en-ZA" sz="1100" b="0" i="0" baseline="0">
              <a:solidFill>
                <a:srgbClr val="FF0000"/>
              </a:solidFill>
              <a:effectLst/>
              <a:latin typeface="+mn-lt"/>
              <a:ea typeface="+mn-ea"/>
              <a:cs typeface="+mn-cs"/>
            </a:rPr>
            <a:t>, 0.44 g HCl, 12.1 mmol,  4.1 eq)</a:t>
          </a:r>
          <a:r>
            <a:rPr lang="en-ZA" sz="1100" b="0" i="0" baseline="0">
              <a:solidFill>
                <a:sysClr val="windowText" lastClr="000000"/>
              </a:solidFill>
              <a:effectLst/>
              <a:latin typeface="+mn-lt"/>
              <a:ea typeface="+mn-ea"/>
              <a:cs typeface="+mn-cs"/>
            </a:rPr>
            <a:t>,</a:t>
          </a:r>
          <a:r>
            <a:rPr lang="en-ZA" sz="1100" b="0" i="0" baseline="0">
              <a:solidFill>
                <a:srgbClr val="FF0000"/>
              </a:solidFill>
              <a:effectLst/>
              <a:latin typeface="+mn-lt"/>
              <a:ea typeface="+mn-ea"/>
              <a:cs typeface="+mn-cs"/>
            </a:rPr>
            <a:t> </a:t>
          </a:r>
          <a:r>
            <a:rPr lang="en-ZA" sz="1100" b="0" i="0" baseline="0">
              <a:solidFill>
                <a:schemeClr val="dk1"/>
              </a:solidFill>
              <a:effectLst/>
              <a:latin typeface="+mn-lt"/>
              <a:ea typeface="+mn-ea"/>
              <a:cs typeface="+mn-cs"/>
            </a:rPr>
            <a:t>was added to the organic layer, which was separated after stirring. The aqueous layer was concentrated under reduced pressure affording an orange-brown paste. The residue was then crystallized from </a:t>
          </a:r>
          <a:r>
            <a:rPr lang="en-ZA" sz="1100" b="0" i="0" baseline="0">
              <a:solidFill>
                <a:srgbClr val="7030A0"/>
              </a:solidFill>
              <a:effectLst/>
              <a:latin typeface="+mn-lt"/>
              <a:ea typeface="+mn-ea"/>
              <a:cs typeface="+mn-cs"/>
            </a:rPr>
            <a:t>propan-2-ol (approximately 1 mL), </a:t>
          </a:r>
          <a:r>
            <a:rPr lang="en-ZA" sz="1100" b="0" i="0" baseline="0">
              <a:solidFill>
                <a:schemeClr val="dk1"/>
              </a:solidFill>
              <a:effectLst/>
              <a:latin typeface="+mn-lt"/>
              <a:ea typeface="+mn-ea"/>
              <a:cs typeface="+mn-cs"/>
            </a:rPr>
            <a:t>before the crystals </a:t>
          </a:r>
          <a:r>
            <a:rPr lang="en-ZA" sz="1100" b="1" i="0" baseline="0">
              <a:solidFill>
                <a:schemeClr val="dk1"/>
              </a:solidFill>
              <a:effectLst/>
              <a:latin typeface="+mn-lt"/>
              <a:ea typeface="+mn-ea"/>
              <a:cs typeface="+mn-cs"/>
            </a:rPr>
            <a:t>1a</a:t>
          </a:r>
          <a:r>
            <a:rPr lang="en-ZA" sz="1100" b="0" i="0" baseline="0">
              <a:solidFill>
                <a:schemeClr val="dk1"/>
              </a:solidFill>
              <a:effectLst/>
              <a:latin typeface="+mn-lt"/>
              <a:ea typeface="+mn-ea"/>
              <a:cs typeface="+mn-cs"/>
            </a:rPr>
            <a:t> were collected via vacuum filtration, obtaining an average yield of </a:t>
          </a:r>
          <a:r>
            <a:rPr lang="en-ZA" sz="1100" b="0" i="0" baseline="0">
              <a:solidFill>
                <a:srgbClr val="FFC000"/>
              </a:solidFill>
              <a:effectLst/>
              <a:latin typeface="+mn-lt"/>
              <a:ea typeface="+mn-ea"/>
              <a:cs typeface="+mn-cs"/>
            </a:rPr>
            <a:t>68%</a:t>
          </a:r>
          <a:r>
            <a:rPr lang="en-ZA" sz="1100" b="0" i="0" baseline="0">
              <a:solidFill>
                <a:schemeClr val="dk1"/>
              </a:solidFill>
              <a:effectLst/>
              <a:latin typeface="+mn-lt"/>
              <a:ea typeface="+mn-ea"/>
              <a:cs typeface="+mn-cs"/>
            </a:rPr>
            <a:t>.</a:t>
          </a:r>
          <a:endParaRPr lang="en-ZA">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397B1BC2-C4D5-4AFD-9E1E-4CB2834B0A3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38657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6E5A9551-2FEA-46D5-9958-E0CA0D0C1EE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46427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0B05D301-E4F9-43C8-9886-7CD18D1D956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52754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E3DE125D-D8DC-4F0E-93B6-110CBAE0CE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44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FAD9ECD5-772B-4076-81CE-B05722234989}"/>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29482</xdr:colOff>
      <xdr:row>25</xdr:row>
      <xdr:rowOff>25869</xdr:rowOff>
    </xdr:from>
    <xdr:ext cx="5783035" cy="1125693"/>
    <xdr:sp macro="" textlink="">
      <xdr:nvSpPr>
        <xdr:cNvPr id="8" name="TextBox 7">
          <a:extLst>
            <a:ext uri="{FF2B5EF4-FFF2-40B4-BE49-F238E27FC236}">
              <a16:creationId xmlns:a16="http://schemas.microsoft.com/office/drawing/2014/main" id="{6F7DD791-62FE-44A3-A79E-4B8849EDB0CB}"/>
            </a:ext>
          </a:extLst>
        </xdr:cNvPr>
        <xdr:cNvSpPr txBox="1"/>
      </xdr:nvSpPr>
      <xdr:spPr>
        <a:xfrm>
          <a:off x="12954907" y="635046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11</xdr:col>
      <xdr:colOff>34623</xdr:colOff>
      <xdr:row>20</xdr:row>
      <xdr:rowOff>253092</xdr:rowOff>
    </xdr:from>
    <xdr:to>
      <xdr:col>26</xdr:col>
      <xdr:colOff>587375</xdr:colOff>
      <xdr:row>27</xdr:row>
      <xdr:rowOff>230908</xdr:rowOff>
    </xdr:to>
    <xdr:sp macro="" textlink="">
      <xdr:nvSpPr>
        <xdr:cNvPr id="2" name="TextBox 1">
          <a:extLst>
            <a:ext uri="{FF2B5EF4-FFF2-40B4-BE49-F238E27FC236}">
              <a16:creationId xmlns:a16="http://schemas.microsoft.com/office/drawing/2014/main" id="{ADE859D7-3607-4D34-8C05-67A71173751D}"/>
            </a:ext>
          </a:extLst>
        </xdr:cNvPr>
        <xdr:cNvSpPr txBox="1"/>
      </xdr:nvSpPr>
      <xdr:spPr>
        <a:xfrm>
          <a:off x="13109850" y="4496047"/>
          <a:ext cx="11564230" cy="2387929"/>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r>
            <a:rPr lang="en-ZA" sz="1100" b="0" i="0" u="none" strike="noStrike" baseline="0">
              <a:solidFill>
                <a:schemeClr val="dk1"/>
              </a:solidFill>
              <a:latin typeface="+mn-lt"/>
              <a:ea typeface="+mn-ea"/>
              <a:cs typeface="+mn-cs"/>
            </a:rPr>
            <a:t>A solution of </a:t>
          </a:r>
          <a:r>
            <a:rPr lang="en-ZA" sz="1100" b="0" i="0" u="none" strike="noStrike" baseline="0">
              <a:solidFill>
                <a:srgbClr val="FF0000"/>
              </a:solidFill>
              <a:latin typeface="+mn-lt"/>
              <a:ea typeface="+mn-ea"/>
              <a:cs typeface="+mn-cs"/>
            </a:rPr>
            <a:t>(0.4211 g, 2.5 mmol, 1.0 eq)</a:t>
          </a:r>
          <a:r>
            <a:rPr lang="en-ZA" sz="1100" b="0" i="0" u="none" strike="noStrike" baseline="0">
              <a:solidFill>
                <a:schemeClr val="dk1"/>
              </a:solidFill>
              <a:latin typeface="+mn-lt"/>
              <a:ea typeface="+mn-ea"/>
              <a:cs typeface="+mn-cs"/>
            </a:rPr>
            <a:t> </a:t>
          </a:r>
          <a:r>
            <a:rPr lang="en-ZA" sz="1100" b="0" i="0" u="none" strike="noStrike" baseline="0">
              <a:solidFill>
                <a:srgbClr val="FF0000"/>
              </a:solidFill>
              <a:latin typeface="+mn-lt"/>
              <a:ea typeface="+mn-ea"/>
              <a:cs typeface="+mn-cs"/>
            </a:rPr>
            <a:t>1-(3-chlorophenyl)propan-1-one </a:t>
          </a:r>
          <a:r>
            <a:rPr lang="en-ZA" sz="1100" b="1" i="0" u="none" strike="noStrike" baseline="0">
              <a:solidFill>
                <a:srgbClr val="FF0000"/>
              </a:solidFill>
              <a:latin typeface="+mn-lt"/>
              <a:ea typeface="+mn-ea"/>
              <a:cs typeface="+mn-cs"/>
            </a:rPr>
            <a:t>2</a:t>
          </a:r>
          <a:r>
            <a:rPr lang="en-ZA" sz="1100" b="0" i="0" u="none" strike="noStrike" baseline="0">
              <a:solidFill>
                <a:srgbClr val="FF0000"/>
              </a:solidFill>
              <a:latin typeface="+mn-lt"/>
              <a:ea typeface="+mn-ea"/>
              <a:cs typeface="+mn-cs"/>
            </a:rPr>
            <a:t> </a:t>
          </a:r>
          <a:r>
            <a:rPr lang="en-ZA" sz="1100" b="0" i="0" u="none" strike="noStrike" baseline="0">
              <a:solidFill>
                <a:srgbClr val="00B0F0"/>
              </a:solidFill>
              <a:latin typeface="+mn-lt"/>
              <a:ea typeface="+mn-ea"/>
              <a:cs typeface="+mn-cs"/>
            </a:rPr>
            <a:t>in DCM (0.5 M, 5.0 mL) </a:t>
          </a:r>
          <a:r>
            <a:rPr lang="en-ZA" sz="1100" b="0" i="0" u="none" strike="noStrike" baseline="0">
              <a:solidFill>
                <a:schemeClr val="dk1"/>
              </a:solidFill>
              <a:latin typeface="+mn-lt"/>
              <a:ea typeface="+mn-ea"/>
              <a:cs typeface="+mn-cs"/>
            </a:rPr>
            <a:t>was pumped at 0.5 mL.min</a:t>
          </a:r>
          <a:r>
            <a:rPr lang="en-ZA" sz="1100" b="0" i="0" u="none" strike="noStrike" baseline="30000">
              <a:solidFill>
                <a:schemeClr val="dk1"/>
              </a:solidFill>
              <a:latin typeface="+mn-lt"/>
              <a:ea typeface="+mn-ea"/>
              <a:cs typeface="+mn-cs"/>
            </a:rPr>
            <a:t>-1</a:t>
          </a:r>
          <a:r>
            <a:rPr lang="en-ZA" sz="1100" b="0" i="0" u="none" strike="noStrike" baseline="0">
              <a:solidFill>
                <a:schemeClr val="dk1"/>
              </a:solidFill>
              <a:latin typeface="+mn-lt"/>
              <a:ea typeface="+mn-ea"/>
              <a:cs typeface="+mn-cs"/>
            </a:rPr>
            <a:t> to a tee junction where it mixed with a solution of </a:t>
          </a:r>
          <a:r>
            <a:rPr lang="en-ZA" sz="1100" b="0" i="0" u="none" strike="noStrike" baseline="0">
              <a:solidFill>
                <a:srgbClr val="FF0000"/>
              </a:solidFill>
              <a:latin typeface="+mn-lt"/>
              <a:ea typeface="+mn-ea"/>
              <a:cs typeface="+mn-cs"/>
            </a:rPr>
            <a:t>bromine (0.3995 g, 2.5 mmol, 1.0 eq)</a:t>
          </a:r>
          <a:r>
            <a:rPr lang="en-ZA" sz="1100" b="0" i="0" u="none" strike="noStrike" baseline="0">
              <a:solidFill>
                <a:schemeClr val="dk1"/>
              </a:solidFill>
              <a:latin typeface="+mn-lt"/>
              <a:ea typeface="+mn-ea"/>
              <a:cs typeface="+mn-cs"/>
            </a:rPr>
            <a:t> </a:t>
          </a:r>
          <a:r>
            <a:rPr lang="en-ZA" sz="1100" b="0" i="0" u="none" strike="noStrike" baseline="0">
              <a:solidFill>
                <a:srgbClr val="00B0F0"/>
              </a:solidFill>
              <a:latin typeface="+mn-lt"/>
              <a:ea typeface="+mn-ea"/>
              <a:cs typeface="+mn-cs"/>
            </a:rPr>
            <a:t>in DCM (0.5 M, 5.0 mL) </a:t>
          </a:r>
          <a:r>
            <a:rPr lang="en-ZA" sz="1100" b="0" i="0" u="none" strike="noStrike" baseline="0">
              <a:solidFill>
                <a:schemeClr val="dk1"/>
              </a:solidFill>
              <a:latin typeface="+mn-lt"/>
              <a:ea typeface="+mn-ea"/>
              <a:cs typeface="+mn-cs"/>
            </a:rPr>
            <a:t>pumped at 0.5 mL min-1 via peristaltic pump. The combined solution was directed through a 10 mL reactor coil held at 44 °C. System pressure was maintained using a 100 psi back pressure regulator. Eluting crude reaction mixture was mixed with 2.0 mL.min</a:t>
          </a:r>
          <a:r>
            <a:rPr lang="en-ZA" sz="1100" b="0" i="0" u="none" strike="noStrike" baseline="30000">
              <a:solidFill>
                <a:schemeClr val="dk1"/>
              </a:solidFill>
              <a:latin typeface="+mn-lt"/>
              <a:ea typeface="+mn-ea"/>
              <a:cs typeface="+mn-cs"/>
            </a:rPr>
            <a:t>-1</a:t>
          </a:r>
          <a:r>
            <a:rPr lang="en-ZA" sz="1100" b="0" i="0" u="none" strike="noStrike" baseline="0">
              <a:solidFill>
                <a:schemeClr val="dk1"/>
              </a:solidFill>
              <a:latin typeface="+mn-lt"/>
              <a:ea typeface="+mn-ea"/>
              <a:cs typeface="+mn-cs"/>
            </a:rPr>
            <a:t> (HPLC pump) of </a:t>
          </a:r>
          <a:r>
            <a:rPr lang="en-ZA" sz="1100" b="0" i="0" u="none" strike="noStrike" baseline="0">
              <a:solidFill>
                <a:srgbClr val="92D050"/>
              </a:solidFill>
              <a:latin typeface="+mn-lt"/>
              <a:ea typeface="+mn-ea"/>
              <a:cs typeface="+mn-cs"/>
            </a:rPr>
            <a:t>sodium metabisulfite solution (assumed ~30 mL of saturated solution as in stand-alone step) </a:t>
          </a:r>
          <a:r>
            <a:rPr lang="en-ZA" sz="1100" b="0" i="0" u="none" strike="noStrike" baseline="0">
              <a:solidFill>
                <a:schemeClr val="dk1"/>
              </a:solidFill>
              <a:latin typeface="+mn-lt"/>
              <a:ea typeface="+mn-ea"/>
              <a:cs typeface="+mn-cs"/>
            </a:rPr>
            <a:t>in </a:t>
          </a:r>
          <a:r>
            <a:rPr lang="en-ZA" sz="1100" b="0" i="0" u="none" strike="noStrike" baseline="0">
              <a:solidFill>
                <a:srgbClr val="7030A0"/>
              </a:solidFill>
              <a:latin typeface="+mn-lt"/>
              <a:ea typeface="+mn-ea"/>
              <a:cs typeface="+mn-cs"/>
            </a:rPr>
            <a:t>water (2.0 M) </a:t>
          </a:r>
          <a:r>
            <a:rPr lang="en-ZA" sz="1100" b="0" i="0" u="none" strike="noStrike" baseline="0">
              <a:solidFill>
                <a:schemeClr val="dk1"/>
              </a:solidFill>
              <a:latin typeface="+mn-lt"/>
              <a:ea typeface="+mn-ea"/>
              <a:cs typeface="+mn-cs"/>
            </a:rPr>
            <a:t>and passed through an Omnifit column (100 mm length, ⌀ 10 mm) filled with eight magnetic stirrer bars which was placed on top of a stirrer plate. Phases were separated in a vertical Omnifit column (100 mm length, ⌀ 10 mm) from which the organic layer was removed at an average rate of 0.500 mL.min</a:t>
          </a:r>
          <a:r>
            <a:rPr lang="en-ZA" sz="1100" b="0" i="0" u="none" strike="noStrike" baseline="30000">
              <a:solidFill>
                <a:schemeClr val="dk1"/>
              </a:solidFill>
              <a:latin typeface="+mn-lt"/>
              <a:ea typeface="+mn-ea"/>
              <a:cs typeface="+mn-cs"/>
            </a:rPr>
            <a:t>-1</a:t>
          </a:r>
          <a:r>
            <a:rPr lang="en-ZA" sz="1100" b="0" i="0" u="none" strike="noStrike" baseline="0">
              <a:solidFill>
                <a:schemeClr val="dk1"/>
              </a:solidFill>
              <a:latin typeface="+mn-lt"/>
              <a:ea typeface="+mn-ea"/>
              <a:cs typeface="+mn-cs"/>
            </a:rPr>
            <a:t> via peristaltic pump and mixed with a stream </a:t>
          </a:r>
          <a:r>
            <a:rPr lang="en-ZA" sz="1100" b="0" i="0" u="none" strike="noStrike" baseline="0">
              <a:solidFill>
                <a:srgbClr val="00B0F0"/>
              </a:solidFill>
              <a:latin typeface="+mn-lt"/>
              <a:ea typeface="+mn-ea"/>
              <a:cs typeface="+mn-cs"/>
            </a:rPr>
            <a:t>of NMP (0.25 M, 5 mL) at 0.500 mL.min</a:t>
          </a:r>
          <a:r>
            <a:rPr lang="en-ZA" sz="1100" b="0" i="0" u="none" strike="noStrike" baseline="30000">
              <a:solidFill>
                <a:srgbClr val="00B0F0"/>
              </a:solidFill>
              <a:latin typeface="+mn-lt"/>
              <a:ea typeface="+mn-ea"/>
              <a:cs typeface="+mn-cs"/>
            </a:rPr>
            <a:t>-1</a:t>
          </a:r>
          <a:r>
            <a:rPr lang="en-ZA" sz="1100" b="0" i="0" u="none" strike="noStrike" baseline="0">
              <a:solidFill>
                <a:srgbClr val="00B0F0"/>
              </a:solidFill>
              <a:latin typeface="+mn-lt"/>
              <a:ea typeface="+mn-ea"/>
              <a:cs typeface="+mn-cs"/>
            </a:rPr>
            <a:t> </a:t>
          </a:r>
          <a:r>
            <a:rPr lang="en-ZA" sz="1100" b="0" i="0" u="none" strike="noStrike" baseline="0">
              <a:solidFill>
                <a:schemeClr val="dk1"/>
              </a:solidFill>
              <a:latin typeface="+mn-lt"/>
              <a:ea typeface="+mn-ea"/>
              <a:cs typeface="+mn-cs"/>
            </a:rPr>
            <a:t>(HPLC pump) at a tee junction. The combined solution was passed into a distillation column held at 110 °C from which solution was drawn at 0.610 mL.min</a:t>
          </a:r>
          <a:r>
            <a:rPr lang="en-ZA" sz="1100" b="0" i="0" u="none" strike="noStrike" baseline="30000">
              <a:solidFill>
                <a:schemeClr val="dk1"/>
              </a:solidFill>
              <a:latin typeface="+mn-lt"/>
              <a:ea typeface="+mn-ea"/>
              <a:cs typeface="+mn-cs"/>
            </a:rPr>
            <a:t>-1</a:t>
          </a:r>
          <a:r>
            <a:rPr lang="en-ZA" sz="1100" b="0" i="0" u="none" strike="noStrike" baseline="0">
              <a:solidFill>
                <a:schemeClr val="dk1"/>
              </a:solidFill>
              <a:latin typeface="+mn-lt"/>
              <a:ea typeface="+mn-ea"/>
              <a:cs typeface="+mn-cs"/>
            </a:rPr>
            <a:t> via peristaltic pump and mixed with 0.390 mL.min</a:t>
          </a:r>
          <a:r>
            <a:rPr lang="en-ZA" sz="1100" b="0" i="0" u="none" strike="noStrike" baseline="30000">
              <a:solidFill>
                <a:schemeClr val="dk1"/>
              </a:solidFill>
              <a:latin typeface="+mn-lt"/>
              <a:ea typeface="+mn-ea"/>
              <a:cs typeface="+mn-cs"/>
            </a:rPr>
            <a:t>-1</a:t>
          </a:r>
          <a:r>
            <a:rPr lang="en-ZA" sz="1100" b="0" i="0" u="none" strike="noStrike" baseline="0">
              <a:solidFill>
                <a:schemeClr val="dk1"/>
              </a:solidFill>
              <a:latin typeface="+mn-lt"/>
              <a:ea typeface="+mn-ea"/>
              <a:cs typeface="+mn-cs"/>
            </a:rPr>
            <a:t> of </a:t>
          </a:r>
          <a:r>
            <a:rPr lang="en-ZA" sz="1100" b="0" i="1" u="none" strike="noStrike" baseline="0">
              <a:solidFill>
                <a:srgbClr val="FF0000"/>
              </a:solidFill>
              <a:latin typeface="+mn-lt"/>
              <a:ea typeface="+mn-ea"/>
              <a:cs typeface="+mn-cs"/>
            </a:rPr>
            <a:t>tert</a:t>
          </a:r>
          <a:r>
            <a:rPr lang="en-ZA" sz="1100" b="0" i="0" u="none" strike="noStrike" baseline="0">
              <a:solidFill>
                <a:srgbClr val="FF0000"/>
              </a:solidFill>
              <a:latin typeface="+mn-lt"/>
              <a:ea typeface="+mn-ea"/>
              <a:cs typeface="+mn-cs"/>
            </a:rPr>
            <a:t>-butylamine (0.5486 g, 7.5 mmol, 3.0 eq) solution </a:t>
          </a:r>
          <a:r>
            <a:rPr lang="en-ZA" sz="1100" b="0" i="0" u="none" strike="noStrike" baseline="0">
              <a:solidFill>
                <a:sysClr val="windowText" lastClr="000000"/>
              </a:solidFill>
              <a:latin typeface="+mn-lt"/>
              <a:ea typeface="+mn-ea"/>
              <a:cs typeface="+mn-cs"/>
            </a:rPr>
            <a:t>in</a:t>
          </a:r>
          <a:r>
            <a:rPr lang="en-ZA" sz="1100" b="0" i="0" u="none" strike="noStrike" baseline="0">
              <a:solidFill>
                <a:srgbClr val="FF0000"/>
              </a:solidFill>
              <a:latin typeface="+mn-lt"/>
              <a:ea typeface="+mn-ea"/>
              <a:cs typeface="+mn-cs"/>
            </a:rPr>
            <a:t> </a:t>
          </a:r>
          <a:r>
            <a:rPr lang="en-ZA" sz="1100" b="0" i="0" u="none" strike="noStrike" baseline="0">
              <a:solidFill>
                <a:srgbClr val="00B0F0"/>
              </a:solidFill>
              <a:latin typeface="+mn-lt"/>
              <a:ea typeface="+mn-ea"/>
              <a:cs typeface="+mn-cs"/>
            </a:rPr>
            <a:t>NMP (1.928 M, 3.9 mL)</a:t>
          </a:r>
          <a:r>
            <a:rPr lang="en-ZA" sz="1100" b="0" i="0" u="none" strike="noStrike" baseline="0">
              <a:solidFill>
                <a:sysClr val="windowText" lastClr="000000"/>
              </a:solidFill>
              <a:latin typeface="+mn-lt"/>
              <a:ea typeface="+mn-ea"/>
              <a:cs typeface="+mn-cs"/>
            </a:rPr>
            <a:t>.</a:t>
          </a:r>
          <a:r>
            <a:rPr lang="en-ZA" sz="1100" b="0" i="0" u="none" strike="noStrike" baseline="0">
              <a:solidFill>
                <a:srgbClr val="FF0000"/>
              </a:solidFill>
              <a:latin typeface="+mn-lt"/>
              <a:ea typeface="+mn-ea"/>
              <a:cs typeface="+mn-cs"/>
            </a:rPr>
            <a:t> </a:t>
          </a:r>
          <a:r>
            <a:rPr lang="en-ZA" sz="1100" b="0" i="0" u="none" strike="noStrike" baseline="0">
              <a:solidFill>
                <a:schemeClr val="dk1"/>
              </a:solidFill>
              <a:latin typeface="+mn-lt"/>
              <a:ea typeface="+mn-ea"/>
              <a:cs typeface="+mn-cs"/>
            </a:rPr>
            <a:t>The resulting mixture was directed through two 10 mL reactor coils heated to 90 °C. System pressure was maintained using a 100 psi back pressure regulator. Solvent was removed from a 10 mL sample of crude reaction mixture under reduced pressure and residues were purified using the process described above for the single flow reaction to afford the title compound (0.479 g, 2.0 mmol, 80 %) as a yellow oil that solidified in the refrigerator. </a:t>
          </a:r>
          <a:r>
            <a:rPr lang="en-ZA" sz="1100" b="0" i="0" u="none" strike="noStrike" baseline="0">
              <a:solidFill>
                <a:srgbClr val="7030A0"/>
              </a:solidFill>
              <a:latin typeface="+mn-lt"/>
              <a:ea typeface="+mn-ea"/>
              <a:cs typeface="+mn-cs"/>
            </a:rPr>
            <a:t>Water (25 mL</a:t>
          </a:r>
          <a:r>
            <a:rPr lang="en-ZA" sz="1100" b="0" i="0" u="none" strike="noStrike" baseline="0">
              <a:solidFill>
                <a:schemeClr val="dk1"/>
              </a:solidFill>
              <a:latin typeface="+mn-lt"/>
              <a:ea typeface="+mn-ea"/>
              <a:cs typeface="+mn-cs"/>
            </a:rPr>
            <a:t>) was added to crude reaction mixture and the resulting solution extracted </a:t>
          </a:r>
          <a:r>
            <a:rPr lang="en-ZA" sz="1100" b="0" i="0" u="none" strike="noStrike" baseline="0">
              <a:solidFill>
                <a:schemeClr val="tx1"/>
              </a:solidFill>
              <a:latin typeface="+mn-lt"/>
              <a:ea typeface="+mn-ea"/>
              <a:cs typeface="+mn-cs"/>
            </a:rPr>
            <a:t>with</a:t>
          </a:r>
          <a:r>
            <a:rPr lang="en-ZA" sz="1100" b="0" i="0" u="none" strike="noStrike" baseline="0">
              <a:solidFill>
                <a:srgbClr val="7030A0"/>
              </a:solidFill>
              <a:latin typeface="+mn-lt"/>
              <a:ea typeface="+mn-ea"/>
              <a:cs typeface="+mn-cs"/>
            </a:rPr>
            <a:t> diethyl ether (3 x 25 mL). </a:t>
          </a:r>
          <a:r>
            <a:rPr lang="en-ZA" sz="1100" b="0" i="0" u="none" strike="noStrike" baseline="0">
              <a:solidFill>
                <a:schemeClr val="dk1"/>
              </a:solidFill>
              <a:latin typeface="+mn-lt"/>
              <a:ea typeface="+mn-ea"/>
              <a:cs typeface="+mn-cs"/>
            </a:rPr>
            <a:t>The combined organic phases were washed with </a:t>
          </a:r>
          <a:r>
            <a:rPr lang="en-ZA" sz="1100" b="0" i="0" u="none" strike="noStrike" baseline="0">
              <a:solidFill>
                <a:srgbClr val="7030A0"/>
              </a:solidFill>
              <a:latin typeface="+mn-lt"/>
              <a:ea typeface="+mn-ea"/>
              <a:cs typeface="+mn-cs"/>
            </a:rPr>
            <a:t>water (5 x 25 mL) </a:t>
          </a:r>
          <a:r>
            <a:rPr lang="en-ZA" sz="1100" b="0" i="0" u="none" strike="noStrike" baseline="0">
              <a:solidFill>
                <a:schemeClr val="dk1"/>
              </a:solidFill>
              <a:latin typeface="+mn-lt"/>
              <a:ea typeface="+mn-ea"/>
              <a:cs typeface="+mn-cs"/>
            </a:rPr>
            <a:t>before being dried over </a:t>
          </a:r>
          <a:r>
            <a:rPr lang="en-ZA" sz="1100" b="0" i="0" u="none" strike="noStrike" baseline="0">
              <a:solidFill>
                <a:srgbClr val="92D050"/>
              </a:solidFill>
              <a:latin typeface="+mn-lt"/>
              <a:ea typeface="+mn-ea"/>
              <a:cs typeface="+mn-cs"/>
            </a:rPr>
            <a:t>magnesium sulfate</a:t>
          </a:r>
          <a:r>
            <a:rPr lang="en-ZA" sz="1100" b="0" i="0" u="none" strike="noStrike" baseline="0">
              <a:solidFill>
                <a:sysClr val="windowText" lastClr="000000"/>
              </a:solidFill>
              <a:latin typeface="+mn-lt"/>
              <a:ea typeface="+mn-ea"/>
              <a:cs typeface="+mn-cs"/>
            </a:rPr>
            <a:t>. </a:t>
          </a:r>
          <a:r>
            <a:rPr lang="en-ZA" sz="1100" b="0" i="0" u="none" strike="noStrike" baseline="0">
              <a:solidFill>
                <a:schemeClr val="dk1"/>
              </a:solidFill>
              <a:latin typeface="+mn-lt"/>
              <a:ea typeface="+mn-ea"/>
              <a:cs typeface="+mn-cs"/>
            </a:rPr>
            <a:t>Removal of solvent under reduced pressure following purification over silica (DCM/MeOH gradient elution, 0 % for 1 CV, 0 - 10 % over 5 CV, 10 % for 25 CV) afforded the title compound </a:t>
          </a:r>
          <a:r>
            <a:rPr lang="en-ZA" sz="1100" b="1" i="0" u="none" strike="noStrike" baseline="0">
              <a:solidFill>
                <a:schemeClr val="dk1"/>
              </a:solidFill>
              <a:latin typeface="+mn-lt"/>
              <a:ea typeface="+mn-ea"/>
              <a:cs typeface="+mn-cs"/>
            </a:rPr>
            <a:t>1b</a:t>
          </a:r>
          <a:r>
            <a:rPr lang="en-ZA" sz="1100" b="0" i="0" u="none" strike="noStrike" baseline="0">
              <a:solidFill>
                <a:schemeClr val="dk1"/>
              </a:solidFill>
              <a:latin typeface="+mn-lt"/>
              <a:ea typeface="+mn-ea"/>
              <a:cs typeface="+mn-cs"/>
            </a:rPr>
            <a:t> (0.479 g, 2.0 mmol, </a:t>
          </a:r>
          <a:r>
            <a:rPr lang="en-ZA" sz="1100" b="0" i="0" u="none" strike="noStrike" baseline="0">
              <a:solidFill>
                <a:srgbClr val="FFC000"/>
              </a:solidFill>
              <a:latin typeface="+mn-lt"/>
              <a:ea typeface="+mn-ea"/>
              <a:cs typeface="+mn-cs"/>
            </a:rPr>
            <a:t>80 %</a:t>
          </a:r>
          <a:r>
            <a:rPr lang="en-ZA" sz="1100" b="0" i="0" u="none" strike="noStrike" baseline="0">
              <a:solidFill>
                <a:schemeClr val="dk1"/>
              </a:solidFill>
              <a:latin typeface="+mn-lt"/>
              <a:ea typeface="+mn-ea"/>
              <a:cs typeface="+mn-cs"/>
            </a:rPr>
            <a:t>) as a yellow oil that solidified in the refrigerator.</a:t>
          </a:r>
          <a:endParaRPr lang="en-ZA">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3D93743B-09D2-4560-8AE1-D53C79E8A4B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38657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B232E618-2FAC-4DB0-912E-5DD6CB3EA661}"/>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46427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8A544E9B-C475-4C87-AE41-FE507532763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52754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A96B87AD-F25E-4726-AD2A-CDB6898C6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44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39B3D3D5-4DAC-4CE7-A57B-1B874A62949C}"/>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1108982</xdr:colOff>
      <xdr:row>28</xdr:row>
      <xdr:rowOff>57619</xdr:rowOff>
    </xdr:from>
    <xdr:ext cx="5783035" cy="1125693"/>
    <xdr:sp macro="" textlink="">
      <xdr:nvSpPr>
        <xdr:cNvPr id="8" name="TextBox 7">
          <a:extLst>
            <a:ext uri="{FF2B5EF4-FFF2-40B4-BE49-F238E27FC236}">
              <a16:creationId xmlns:a16="http://schemas.microsoft.com/office/drawing/2014/main" id="{5882AD57-0DBE-4629-A9FD-BCEA932688B2}"/>
            </a:ext>
          </a:extLst>
        </xdr:cNvPr>
        <xdr:cNvSpPr txBox="1"/>
      </xdr:nvSpPr>
      <xdr:spPr>
        <a:xfrm>
          <a:off x="13031107" y="736011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11</xdr:col>
      <xdr:colOff>18748</xdr:colOff>
      <xdr:row>20</xdr:row>
      <xdr:rowOff>94344</xdr:rowOff>
    </xdr:from>
    <xdr:to>
      <xdr:col>26</xdr:col>
      <xdr:colOff>503465</xdr:colOff>
      <xdr:row>28</xdr:row>
      <xdr:rowOff>41413</xdr:rowOff>
    </xdr:to>
    <xdr:sp macro="" textlink="">
      <xdr:nvSpPr>
        <xdr:cNvPr id="2" name="TextBox 1">
          <a:extLst>
            <a:ext uri="{FF2B5EF4-FFF2-40B4-BE49-F238E27FC236}">
              <a16:creationId xmlns:a16="http://schemas.microsoft.com/office/drawing/2014/main" id="{892DB392-2127-471C-A3BA-F1EBE861A452}"/>
            </a:ext>
          </a:extLst>
        </xdr:cNvPr>
        <xdr:cNvSpPr txBox="1"/>
      </xdr:nvSpPr>
      <xdr:spPr>
        <a:xfrm>
          <a:off x="11200270" y="4180431"/>
          <a:ext cx="9595586" cy="276315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p>
        <a:p>
          <a:pPr algn="just">
            <a:lnSpc>
              <a:spcPct val="107000"/>
            </a:lnSpc>
            <a:spcAft>
              <a:spcPts val="800"/>
            </a:spcAft>
          </a:pPr>
          <a:r>
            <a:rPr lang="en-GB" sz="1100">
              <a:effectLst/>
              <a:latin typeface="Calibri" panose="020F0502020204030204" pitchFamily="34" charset="0"/>
              <a:ea typeface="Calibri" panose="020F0502020204030204" pitchFamily="34" charset="0"/>
              <a:cs typeface="Times New Roman" panose="02020603050405020304" pitchFamily="18" charset="0"/>
            </a:rPr>
            <a:t>The reactions were carried out according to a molar ratio of 3'-chloropropiohenone: bromine: </a:t>
          </a:r>
          <a:r>
            <a:rPr lang="en-GB" sz="1100" i="1">
              <a:effectLst/>
              <a:latin typeface="Calibri" panose="020F0502020204030204" pitchFamily="34" charset="0"/>
              <a:ea typeface="Calibri" panose="020F0502020204030204" pitchFamily="34" charset="0"/>
              <a:cs typeface="Times New Roman" panose="02020603050405020304" pitchFamily="18" charset="0"/>
            </a:rPr>
            <a:t>tert</a:t>
          </a:r>
          <a:r>
            <a:rPr lang="en-GB" sz="1100">
              <a:effectLst/>
              <a:latin typeface="Calibri" panose="020F0502020204030204" pitchFamily="34" charset="0"/>
              <a:ea typeface="Calibri" panose="020F0502020204030204" pitchFamily="34" charset="0"/>
              <a:cs typeface="Times New Roman" panose="02020603050405020304" pitchFamily="18" charset="0"/>
            </a:rPr>
            <a:t>-butylamine: HCl in 1:0.92:5: 1. </a:t>
          </a:r>
        </a:p>
        <a:p>
          <a:pPr algn="just">
            <a:lnSpc>
              <a:spcPct val="107000"/>
            </a:lnSpc>
            <a:spcAft>
              <a:spcPts val="800"/>
            </a:spcAft>
          </a:pPr>
          <a:r>
            <a:rPr lang="en-GB" sz="1100">
              <a:effectLst/>
              <a:latin typeface="Calibri" panose="020F0502020204030204" pitchFamily="34" charset="0"/>
              <a:ea typeface="Calibri" panose="020F0502020204030204" pitchFamily="34" charset="0"/>
              <a:cs typeface="Times New Roman" panose="02020603050405020304" pitchFamily="18" charset="0"/>
            </a:rPr>
            <a:t>To </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3'-chloroprophenone </a:t>
          </a:r>
          <a:r>
            <a:rPr lang="en-GB"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2</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(168.62 g 1.00 mol, 1.0 eq)</a:t>
          </a:r>
          <a:r>
            <a:rPr lang="en-GB" sz="1100">
              <a:effectLst/>
              <a:latin typeface="Calibri" panose="020F0502020204030204" pitchFamily="34" charset="0"/>
              <a:ea typeface="Calibri" panose="020F0502020204030204" pitchFamily="34" charset="0"/>
              <a:cs typeface="Times New Roman" panose="02020603050405020304" pitchFamily="18" charset="0"/>
            </a:rPr>
            <a:t> heated to 75</a:t>
          </a:r>
          <a:r>
            <a:rPr lang="en-GB" sz="1100">
              <a:effectLst/>
              <a:latin typeface="Calibri" panose="020F0502020204030204" pitchFamily="34" charset="0"/>
              <a:ea typeface="Calibri" panose="020F0502020204030204" pitchFamily="34" charset="0"/>
              <a:cs typeface="Calibri" panose="020F0502020204030204" pitchFamily="34" charset="0"/>
            </a:rPr>
            <a:t>±</a:t>
          </a:r>
          <a:r>
            <a:rPr lang="en-GB" sz="1100">
              <a:effectLst/>
              <a:latin typeface="Calibri" panose="020F0502020204030204" pitchFamily="34" charset="0"/>
              <a:ea typeface="Calibri" panose="020F0502020204030204" pitchFamily="34" charset="0"/>
              <a:cs typeface="Times New Roman" panose="02020603050405020304" pitchFamily="18" charset="0"/>
            </a:rPr>
            <a:t>5°C, </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liquid bromine (147.03 g, 47.39 mL, 0.92 mol, 0.92 eq Br</a:t>
          </a:r>
          <a:r>
            <a:rPr lang="en-GB" sz="1100" baseline="-250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2</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1.84 eq Br) </a:t>
          </a:r>
          <a:r>
            <a:rPr lang="en-GB" sz="1100">
              <a:effectLst/>
              <a:latin typeface="Calibri" panose="020F0502020204030204" pitchFamily="34" charset="0"/>
              <a:ea typeface="Calibri" panose="020F0502020204030204" pitchFamily="34" charset="0"/>
              <a:cs typeface="Times New Roman" panose="02020603050405020304" pitchFamily="18" charset="0"/>
            </a:rPr>
            <a:t>was added dropwise under stirring, and the reaction temperature was kept at 75</a:t>
          </a:r>
          <a:r>
            <a:rPr lang="en-GB" sz="1100">
              <a:effectLst/>
              <a:latin typeface="Calibri" panose="020F0502020204030204" pitchFamily="34" charset="0"/>
              <a:ea typeface="Calibri" panose="020F0502020204030204" pitchFamily="34" charset="0"/>
              <a:cs typeface="Calibri" panose="020F0502020204030204" pitchFamily="34" charset="0"/>
            </a:rPr>
            <a:t>±</a:t>
          </a:r>
          <a:r>
            <a:rPr lang="en-GB" sz="1100">
              <a:effectLst/>
              <a:latin typeface="Calibri" panose="020F0502020204030204" pitchFamily="34" charset="0"/>
              <a:ea typeface="Calibri" panose="020F0502020204030204" pitchFamily="34" charset="0"/>
              <a:cs typeface="Times New Roman" panose="02020603050405020304" pitchFamily="18" charset="0"/>
            </a:rPr>
            <a:t>5°C during the addition and kept for 3 hours after the addition, m-chloro-</a:t>
          </a:r>
          <a:r>
            <a:rPr lang="en-GB" sz="1100">
              <a:effectLst/>
              <a:latin typeface="Calibri" panose="020F0502020204030204" pitchFamily="34" charset="0"/>
              <a:ea typeface="Calibri" panose="020F0502020204030204" pitchFamily="34" charset="0"/>
              <a:cs typeface="Calibri" panose="020F0502020204030204" pitchFamily="34" charset="0"/>
            </a:rPr>
            <a:t>α</a:t>
          </a:r>
          <a:r>
            <a:rPr lang="en-GB" sz="1100">
              <a:effectLst/>
              <a:latin typeface="Calibri" panose="020F0502020204030204" pitchFamily="34" charset="0"/>
              <a:ea typeface="Calibri" panose="020F0502020204030204" pitchFamily="34" charset="0"/>
              <a:cs typeface="Times New Roman" panose="02020603050405020304" pitchFamily="18" charset="0"/>
            </a:rPr>
            <a:t>-bromopropiophenone </a:t>
          </a:r>
          <a:r>
            <a:rPr lang="en-GB" sz="1100" b="1">
              <a:effectLst/>
              <a:latin typeface="Calibri" panose="020F0502020204030204" pitchFamily="34" charset="0"/>
              <a:ea typeface="Calibri" panose="020F0502020204030204" pitchFamily="34" charset="0"/>
              <a:cs typeface="Times New Roman" panose="02020603050405020304" pitchFamily="18" charset="0"/>
            </a:rPr>
            <a:t>3</a:t>
          </a:r>
          <a:r>
            <a:rPr lang="en-GB" sz="1100">
              <a:effectLst/>
              <a:latin typeface="Calibri" panose="020F0502020204030204" pitchFamily="34" charset="0"/>
              <a:ea typeface="Calibri" panose="020F0502020204030204" pitchFamily="34" charset="0"/>
              <a:cs typeface="Times New Roman" panose="02020603050405020304" pitchFamily="18" charset="0"/>
            </a:rPr>
            <a:t> was obtained. </a:t>
          </a:r>
          <a:r>
            <a:rPr lang="en-GB" sz="1100"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tert</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-Butylamine (365.7 g, 525.43 mL, 5.00 mol, 5.00 eq) </a:t>
          </a:r>
          <a:r>
            <a:rPr lang="en-GB" sz="1100">
              <a:effectLst/>
              <a:latin typeface="Calibri" panose="020F0502020204030204" pitchFamily="34" charset="0"/>
              <a:ea typeface="Calibri" panose="020F0502020204030204" pitchFamily="34" charset="0"/>
              <a:cs typeface="Times New Roman" panose="02020603050405020304" pitchFamily="18" charset="0"/>
            </a:rPr>
            <a:t>was added to m-chloro-</a:t>
          </a:r>
          <a:r>
            <a:rPr lang="en-GB" sz="1100">
              <a:effectLst/>
              <a:latin typeface="Calibri" panose="020F0502020204030204" pitchFamily="34" charset="0"/>
              <a:ea typeface="Calibri" panose="020F0502020204030204" pitchFamily="34" charset="0"/>
              <a:cs typeface="Calibri" panose="020F0502020204030204" pitchFamily="34" charset="0"/>
            </a:rPr>
            <a:t>α</a:t>
          </a:r>
          <a:r>
            <a:rPr lang="en-GB" sz="1100">
              <a:effectLst/>
              <a:latin typeface="Calibri" panose="020F0502020204030204" pitchFamily="34" charset="0"/>
              <a:ea typeface="Calibri" panose="020F0502020204030204" pitchFamily="34" charset="0"/>
              <a:cs typeface="Times New Roman" panose="02020603050405020304" pitchFamily="18" charset="0"/>
            </a:rPr>
            <a:t>-bromopropiophenone </a:t>
          </a:r>
          <a:r>
            <a:rPr lang="en-GB" sz="1100" b="1">
              <a:effectLst/>
              <a:latin typeface="Calibri" panose="020F0502020204030204" pitchFamily="34" charset="0"/>
              <a:ea typeface="Calibri" panose="020F0502020204030204" pitchFamily="34" charset="0"/>
              <a:cs typeface="Times New Roman" panose="02020603050405020304" pitchFamily="18" charset="0"/>
            </a:rPr>
            <a:t>3</a:t>
          </a:r>
          <a:r>
            <a:rPr lang="en-GB" sz="1100">
              <a:effectLst/>
              <a:latin typeface="Calibri" panose="020F0502020204030204" pitchFamily="34" charset="0"/>
              <a:ea typeface="Calibri" panose="020F0502020204030204" pitchFamily="34" charset="0"/>
              <a:cs typeface="Times New Roman" panose="02020603050405020304" pitchFamily="18" charset="0"/>
            </a:rPr>
            <a:t> obtained above and the reaction mixture was refluxed for 5.5 hours. After excessive </a:t>
          </a:r>
          <a:r>
            <a:rPr lang="en-GB" sz="1100" i="1">
              <a:effectLst/>
              <a:latin typeface="Calibri" panose="020F0502020204030204" pitchFamily="34" charset="0"/>
              <a:ea typeface="Calibri" panose="020F0502020204030204" pitchFamily="34" charset="0"/>
              <a:cs typeface="Times New Roman" panose="02020603050405020304" pitchFamily="18" charset="0"/>
            </a:rPr>
            <a:t>tert</a:t>
          </a:r>
          <a:r>
            <a:rPr lang="en-GB" sz="1100">
              <a:effectLst/>
              <a:latin typeface="Calibri" panose="020F0502020204030204" pitchFamily="34" charset="0"/>
              <a:ea typeface="Calibri" panose="020F0502020204030204" pitchFamily="34" charset="0"/>
              <a:cs typeface="Times New Roman" panose="02020603050405020304" pitchFamily="18" charset="0"/>
            </a:rPr>
            <a:t>-butylamine was evaporated below 100° C, the concentrated solution was cooled down to room temperature and then extracted with </a:t>
          </a:r>
          <a:r>
            <a:rPr lang="en-GB"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1000 ml of toluene </a:t>
          </a:r>
          <a:r>
            <a:rPr lang="en-GB" sz="1100">
              <a:effectLst/>
              <a:latin typeface="Calibri" panose="020F0502020204030204" pitchFamily="34" charset="0"/>
              <a:ea typeface="Calibri" panose="020F0502020204030204" pitchFamily="34" charset="0"/>
              <a:cs typeface="Times New Roman" panose="02020603050405020304" pitchFamily="18" charset="0"/>
            </a:rPr>
            <a:t>and </a:t>
          </a:r>
          <a:r>
            <a:rPr lang="en-GB"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200 ml of water</a:t>
          </a:r>
          <a:r>
            <a:rPr lang="en-GB" sz="1100">
              <a:effectLst/>
              <a:latin typeface="Calibri" panose="020F0502020204030204" pitchFamily="34" charset="0"/>
              <a:ea typeface="Calibri" panose="020F0502020204030204" pitchFamily="34" charset="0"/>
              <a:cs typeface="Times New Roman" panose="02020603050405020304" pitchFamily="18" charset="0"/>
            </a:rPr>
            <a:t>. The organic phase was dried with anhydrous </a:t>
          </a:r>
          <a:r>
            <a:rPr lang="en-GB" sz="1100">
              <a:solidFill>
                <a:srgbClr val="92D050"/>
              </a:solidFill>
              <a:effectLst/>
              <a:latin typeface="Calibri" panose="020F0502020204030204" pitchFamily="34" charset="0"/>
              <a:ea typeface="Calibri" panose="020F0502020204030204" pitchFamily="34" charset="0"/>
              <a:cs typeface="Times New Roman" panose="02020603050405020304" pitchFamily="18" charset="0"/>
            </a:rPr>
            <a:t>magnesium sulfate (20g)</a:t>
          </a:r>
          <a:r>
            <a:rPr lang="en-GB" sz="1100">
              <a:effectLst/>
              <a:latin typeface="Calibri" panose="020F0502020204030204" pitchFamily="34" charset="0"/>
              <a:ea typeface="Calibri" panose="020F0502020204030204" pitchFamily="34" charset="0"/>
              <a:cs typeface="Times New Roman" panose="02020603050405020304" pitchFamily="18" charset="0"/>
            </a:rPr>
            <a:t> to obtain a solution of bupropion free base </a:t>
          </a:r>
          <a:r>
            <a:rPr lang="en-GB" sz="1100" b="1">
              <a:effectLst/>
              <a:latin typeface="Calibri" panose="020F0502020204030204" pitchFamily="34" charset="0"/>
              <a:ea typeface="Calibri" panose="020F0502020204030204" pitchFamily="34" charset="0"/>
              <a:cs typeface="Times New Roman" panose="02020603050405020304" pitchFamily="18" charset="0"/>
            </a:rPr>
            <a:t>1b</a:t>
          </a:r>
          <a:r>
            <a:rPr lang="en-GB" sz="1100">
              <a:effectLst/>
              <a:latin typeface="Calibri" panose="020F0502020204030204" pitchFamily="34" charset="0"/>
              <a:ea typeface="Calibri" panose="020F0502020204030204" pitchFamily="34" charset="0"/>
              <a:cs typeface="Times New Roman" panose="02020603050405020304" pitchFamily="18" charset="0"/>
            </a:rPr>
            <a:t>. </a:t>
          </a:r>
          <a:r>
            <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HCl gas (36.46 g, 1.00 mol, 1.00 eq) </a:t>
          </a:r>
          <a:r>
            <a:rPr lang="en-GB" sz="1100">
              <a:effectLst/>
              <a:latin typeface="Calibri" panose="020F0502020204030204" pitchFamily="34" charset="0"/>
              <a:ea typeface="Calibri" panose="020F0502020204030204" pitchFamily="34" charset="0"/>
              <a:cs typeface="Times New Roman" panose="02020603050405020304" pitchFamily="18" charset="0"/>
            </a:rPr>
            <a:t>was bubbled into the solution of bupropion free base at room temperature until the PH value the reaction mixture was less than or equal to 4. After filtration, crude product of bupropion hydrochloride</a:t>
          </a:r>
          <a:r>
            <a:rPr lang="en-GB" sz="1100" baseline="0">
              <a:effectLst/>
              <a:latin typeface="Calibri" panose="020F0502020204030204" pitchFamily="34" charset="0"/>
              <a:ea typeface="Calibri" panose="020F0502020204030204" pitchFamily="34" charset="0"/>
              <a:cs typeface="Times New Roman" panose="02020603050405020304" pitchFamily="18" charset="0"/>
            </a:rPr>
            <a:t> </a:t>
          </a:r>
          <a:r>
            <a:rPr lang="en-GB" sz="1100" b="1" baseline="0">
              <a:effectLst/>
              <a:latin typeface="Calibri" panose="020F0502020204030204" pitchFamily="34" charset="0"/>
              <a:ea typeface="Calibri" panose="020F0502020204030204" pitchFamily="34" charset="0"/>
              <a:cs typeface="Times New Roman" panose="02020603050405020304" pitchFamily="18" charset="0"/>
            </a:rPr>
            <a:t>1a</a:t>
          </a:r>
          <a:r>
            <a:rPr lang="en-GB" sz="1100">
              <a:effectLst/>
              <a:latin typeface="Calibri" panose="020F0502020204030204" pitchFamily="34" charset="0"/>
              <a:ea typeface="Calibri" panose="020F0502020204030204" pitchFamily="34" charset="0"/>
              <a:cs typeface="Times New Roman" panose="02020603050405020304" pitchFamily="18" charset="0"/>
            </a:rPr>
            <a:t> was obtained. The crude product of bupropion hydrochloride </a:t>
          </a:r>
          <a:r>
            <a:rPr lang="en-GB" sz="1100" b="1">
              <a:effectLst/>
              <a:latin typeface="Calibri" panose="020F0502020204030204" pitchFamily="34" charset="0"/>
              <a:ea typeface="Calibri" panose="020F0502020204030204" pitchFamily="34" charset="0"/>
              <a:cs typeface="Times New Roman" panose="02020603050405020304" pitchFamily="18" charset="0"/>
            </a:rPr>
            <a:t>1a</a:t>
          </a:r>
          <a:r>
            <a:rPr lang="en-GB" sz="1100">
              <a:effectLst/>
              <a:latin typeface="Calibri" panose="020F0502020204030204" pitchFamily="34" charset="0"/>
              <a:ea typeface="Calibri" panose="020F0502020204030204" pitchFamily="34" charset="0"/>
              <a:cs typeface="Times New Roman" panose="02020603050405020304" pitchFamily="18" charset="0"/>
            </a:rPr>
            <a:t> was dissolved in </a:t>
          </a:r>
          <a:r>
            <a:rPr lang="en-GB"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1500 ml of ethyl acetate </a:t>
          </a:r>
          <a:r>
            <a:rPr lang="en-GB" sz="1100">
              <a:effectLst/>
              <a:latin typeface="Calibri" panose="020F0502020204030204" pitchFamily="34" charset="0"/>
              <a:ea typeface="Calibri" panose="020F0502020204030204" pitchFamily="34" charset="0"/>
              <a:cs typeface="Times New Roman" panose="02020603050405020304" pitchFamily="18" charset="0"/>
            </a:rPr>
            <a:t>heated to 60°C., and decolorized with </a:t>
          </a:r>
          <a:r>
            <a:rPr lang="en-GB" sz="1100">
              <a:solidFill>
                <a:srgbClr val="92D050"/>
              </a:solidFill>
              <a:effectLst/>
              <a:latin typeface="Calibri" panose="020F0502020204030204" pitchFamily="34" charset="0"/>
              <a:ea typeface="Calibri" panose="020F0502020204030204" pitchFamily="34" charset="0"/>
              <a:cs typeface="Times New Roman" panose="02020603050405020304" pitchFamily="18" charset="0"/>
            </a:rPr>
            <a:t>activated carbon (3 g) </a:t>
          </a:r>
          <a:r>
            <a:rPr lang="en-GB" sz="1100">
              <a:effectLst/>
              <a:latin typeface="Calibri" panose="020F0502020204030204" pitchFamily="34" charset="0"/>
              <a:ea typeface="Calibri" panose="020F0502020204030204" pitchFamily="34" charset="0"/>
              <a:cs typeface="Times New Roman" panose="02020603050405020304" pitchFamily="18" charset="0"/>
            </a:rPr>
            <a:t>for 30 minutes and filtered. Then filtrate was cooled down, crystal bupropion hydrochloride </a:t>
          </a:r>
          <a:r>
            <a:rPr lang="en-GB" sz="1100" b="1">
              <a:effectLst/>
              <a:latin typeface="Calibri" panose="020F0502020204030204" pitchFamily="34" charset="0"/>
              <a:ea typeface="Calibri" panose="020F0502020204030204" pitchFamily="34" charset="0"/>
              <a:cs typeface="Times New Roman" panose="02020603050405020304" pitchFamily="18" charset="0"/>
            </a:rPr>
            <a:t>1a</a:t>
          </a:r>
          <a:r>
            <a:rPr lang="en-GB" sz="1100">
              <a:effectLst/>
              <a:latin typeface="Calibri" panose="020F0502020204030204" pitchFamily="34" charset="0"/>
              <a:ea typeface="Calibri" panose="020F0502020204030204" pitchFamily="34" charset="0"/>
              <a:cs typeface="Times New Roman" panose="02020603050405020304" pitchFamily="18" charset="0"/>
            </a:rPr>
            <a:t> crystallized. Wet product of bupropion hydrochloride </a:t>
          </a:r>
          <a:r>
            <a:rPr lang="en-GB" sz="1100" b="1">
              <a:effectLst/>
              <a:latin typeface="Calibri" panose="020F0502020204030204" pitchFamily="34" charset="0"/>
              <a:ea typeface="Calibri" panose="020F0502020204030204" pitchFamily="34" charset="0"/>
              <a:cs typeface="Times New Roman" panose="02020603050405020304" pitchFamily="18" charset="0"/>
            </a:rPr>
            <a:t>1a</a:t>
          </a:r>
          <a:r>
            <a:rPr lang="en-GB" sz="1100">
              <a:effectLst/>
              <a:latin typeface="Calibri" panose="020F0502020204030204" pitchFamily="34" charset="0"/>
              <a:ea typeface="Calibri" panose="020F0502020204030204" pitchFamily="34" charset="0"/>
              <a:cs typeface="Times New Roman" panose="02020603050405020304" pitchFamily="18" charset="0"/>
            </a:rPr>
            <a:t> was obtained after filtration and was dried in vacuum (-0.04~- 0.09 MPa, 60</a:t>
          </a:r>
          <a:r>
            <a:rPr lang="en-GB" sz="1100">
              <a:effectLst/>
              <a:latin typeface="Calibri" panose="020F0502020204030204" pitchFamily="34" charset="0"/>
              <a:ea typeface="Calibri" panose="020F0502020204030204" pitchFamily="34" charset="0"/>
              <a:cs typeface="Calibri" panose="020F0502020204030204" pitchFamily="34" charset="0"/>
            </a:rPr>
            <a:t>±</a:t>
          </a:r>
          <a:r>
            <a:rPr lang="en-GB" sz="1100">
              <a:effectLst/>
              <a:latin typeface="Calibri" panose="020F0502020204030204" pitchFamily="34" charset="0"/>
              <a:ea typeface="Calibri" panose="020F0502020204030204" pitchFamily="34" charset="0"/>
              <a:cs typeface="Times New Roman" panose="02020603050405020304" pitchFamily="18" charset="0"/>
            </a:rPr>
            <a:t>5°C) for 5 hours to obtain pure product. Total yield was 75% based on 3'-chloropropiophenone </a:t>
          </a:r>
          <a:r>
            <a:rPr lang="en-GB" sz="1100" b="1">
              <a:effectLst/>
              <a:latin typeface="Calibri" panose="020F0502020204030204" pitchFamily="34" charset="0"/>
              <a:ea typeface="Calibri" panose="020F0502020204030204" pitchFamily="34" charset="0"/>
              <a:cs typeface="Times New Roman" panose="02020603050405020304" pitchFamily="18" charset="0"/>
            </a:rPr>
            <a:t>2</a:t>
          </a:r>
          <a:r>
            <a:rPr lang="en-GB" sz="1100">
              <a:effectLst/>
              <a:latin typeface="Calibri" panose="020F0502020204030204" pitchFamily="34" charset="0"/>
              <a:ea typeface="Calibri" panose="020F0502020204030204" pitchFamily="34" charset="0"/>
              <a:cs typeface="Times New Roman" panose="02020603050405020304" pitchFamily="18" charset="0"/>
            </a:rPr>
            <a:t>: HPLC's purity was over 99.9%. Bupropion hydrochloride </a:t>
          </a:r>
          <a:r>
            <a:rPr lang="en-GB" sz="1100" b="1">
              <a:effectLst/>
              <a:latin typeface="Calibri" panose="020F0502020204030204" pitchFamily="34" charset="0"/>
              <a:ea typeface="Calibri" panose="020F0502020204030204" pitchFamily="34" charset="0"/>
              <a:cs typeface="Times New Roman" panose="02020603050405020304" pitchFamily="18" charset="0"/>
            </a:rPr>
            <a:t>1a</a:t>
          </a:r>
          <a:r>
            <a:rPr lang="en-GB" sz="1100">
              <a:effectLst/>
              <a:latin typeface="Calibri" panose="020F0502020204030204" pitchFamily="34" charset="0"/>
              <a:ea typeface="Calibri" panose="020F0502020204030204" pitchFamily="34" charset="0"/>
              <a:cs typeface="Times New Roman" panose="02020603050405020304" pitchFamily="18" charset="0"/>
            </a:rPr>
            <a:t> (207.15 g, 0.75 mol, </a:t>
          </a:r>
          <a:r>
            <a:rPr lang="en-GB" sz="1100">
              <a:solidFill>
                <a:srgbClr val="FFC000"/>
              </a:solidFill>
              <a:effectLst/>
              <a:latin typeface="Calibri" panose="020F0502020204030204" pitchFamily="34" charset="0"/>
              <a:ea typeface="Calibri" panose="020F0502020204030204" pitchFamily="34" charset="0"/>
              <a:cs typeface="Times New Roman" panose="02020603050405020304" pitchFamily="18" charset="0"/>
            </a:rPr>
            <a:t>75%</a:t>
          </a:r>
          <a:r>
            <a:rPr lang="en-GB" sz="1100">
              <a:effectLst/>
              <a:latin typeface="Calibri" panose="020F0502020204030204" pitchFamily="34" charset="0"/>
              <a:ea typeface="Calibri" panose="020F0502020204030204" pitchFamily="34" charset="0"/>
              <a:cs typeface="Times New Roman" panose="02020603050405020304" pitchFamily="18" charset="0"/>
            </a:rPr>
            <a:t>) was isolated.</a:t>
          </a:r>
        </a:p>
        <a:p>
          <a:pPr marL="0" marR="0" indent="0" defTabSz="914400" eaLnBrk="1" fontAlgn="auto" latinLnBrk="0" hangingPunct="1">
            <a:lnSpc>
              <a:spcPct val="100000"/>
            </a:lnSpc>
            <a:spcBef>
              <a:spcPts val="0"/>
            </a:spcBef>
            <a:spcAft>
              <a:spcPts val="0"/>
            </a:spcAft>
            <a:buClrTx/>
            <a:buSzTx/>
            <a:buFontTx/>
            <a:buNone/>
            <a:tabLst/>
            <a:defRPr/>
          </a:pP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D6D3246C-8256-41C2-8BA2-6A37253AAD5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8650" y="3209925"/>
          <a:ext cx="297996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249013</xdr:colOff>
      <xdr:row>18</xdr:row>
      <xdr:rowOff>9525</xdr:rowOff>
    </xdr:from>
    <xdr:to>
      <xdr:col>3</xdr:col>
      <xdr:colOff>552451</xdr:colOff>
      <xdr:row>20</xdr:row>
      <xdr:rowOff>57150</xdr:rowOff>
    </xdr:to>
    <xdr:pic>
      <xdr:nvPicPr>
        <xdr:cNvPr id="4" name="Picture 3">
          <a:extLst>
            <a:ext uri="{FF2B5EF4-FFF2-40B4-BE49-F238E27FC236}">
              <a16:creationId xmlns:a16="http://schemas.microsoft.com/office/drawing/2014/main" id="{57803E02-B608-4D64-B82A-B993AE9CA06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438" y="3657600"/>
          <a:ext cx="3408588"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206829</xdr:colOff>
      <xdr:row>20</xdr:row>
      <xdr:rowOff>163287</xdr:rowOff>
    </xdr:from>
    <xdr:to>
      <xdr:col>3</xdr:col>
      <xdr:colOff>438151</xdr:colOff>
      <xdr:row>20</xdr:row>
      <xdr:rowOff>872087</xdr:rowOff>
    </xdr:to>
    <xdr:pic>
      <xdr:nvPicPr>
        <xdr:cNvPr id="5" name="Picture 4">
          <a:extLst>
            <a:ext uri="{FF2B5EF4-FFF2-40B4-BE49-F238E27FC236}">
              <a16:creationId xmlns:a16="http://schemas.microsoft.com/office/drawing/2014/main" id="{D2C61165-D8C6-4C59-A362-D9C6BE9C5B9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9254" y="4192362"/>
          <a:ext cx="3336472" cy="4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346700</xdr:colOff>
      <xdr:row>36</xdr:row>
      <xdr:rowOff>44906</xdr:rowOff>
    </xdr:from>
    <xdr:ext cx="5976375" cy="3873952"/>
    <xdr:pic>
      <xdr:nvPicPr>
        <xdr:cNvPr id="6" name="Picture 5">
          <a:extLst>
            <a:ext uri="{FF2B5EF4-FFF2-40B4-BE49-F238E27FC236}">
              <a16:creationId xmlns:a16="http://schemas.microsoft.com/office/drawing/2014/main" id="{13FDC252-B7F8-4CCB-8230-0AB3BAB094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3475" y="8998406"/>
          <a:ext cx="5976375" cy="3873952"/>
        </a:xfrm>
        <a:prstGeom prst="rect">
          <a:avLst/>
        </a:prstGeom>
        <a:noFill/>
        <a:ln>
          <a:solidFill>
            <a:sysClr val="windowText" lastClr="000000"/>
          </a:solidFill>
        </a:ln>
      </xdr:spPr>
    </xdr:pic>
    <xdr:clientData/>
  </xdr:oneCellAnchor>
  <xdr:twoCellAnchor>
    <xdr:from>
      <xdr:col>1</xdr:col>
      <xdr:colOff>187779</xdr:colOff>
      <xdr:row>21</xdr:row>
      <xdr:rowOff>127907</xdr:rowOff>
    </xdr:from>
    <xdr:to>
      <xdr:col>1</xdr:col>
      <xdr:colOff>1084490</xdr:colOff>
      <xdr:row>21</xdr:row>
      <xdr:rowOff>540204</xdr:rowOff>
    </xdr:to>
    <xdr:pic>
      <xdr:nvPicPr>
        <xdr:cNvPr id="7" name="Picture 6">
          <a:extLst>
            <a:ext uri="{FF2B5EF4-FFF2-40B4-BE49-F238E27FC236}">
              <a16:creationId xmlns:a16="http://schemas.microsoft.com/office/drawing/2014/main" id="{AEA7A6CF-D6E2-431D-8C77-3D792EFA4F99}"/>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0204" y="4728482"/>
          <a:ext cx="896711" cy="250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562882</xdr:colOff>
      <xdr:row>30</xdr:row>
      <xdr:rowOff>63969</xdr:rowOff>
    </xdr:from>
    <xdr:ext cx="5783035" cy="1125693"/>
    <xdr:sp macro="" textlink="">
      <xdr:nvSpPr>
        <xdr:cNvPr id="8" name="TextBox 7">
          <a:extLst>
            <a:ext uri="{FF2B5EF4-FFF2-40B4-BE49-F238E27FC236}">
              <a16:creationId xmlns:a16="http://schemas.microsoft.com/office/drawing/2014/main" id="{DC5CEB91-13CB-4057-940F-DB1A3187B904}"/>
            </a:ext>
          </a:extLst>
        </xdr:cNvPr>
        <xdr:cNvSpPr txBox="1"/>
      </xdr:nvSpPr>
      <xdr:spPr>
        <a:xfrm>
          <a:off x="12373882" y="749346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11</xdr:col>
      <xdr:colOff>18748</xdr:colOff>
      <xdr:row>20</xdr:row>
      <xdr:rowOff>94344</xdr:rowOff>
    </xdr:from>
    <xdr:to>
      <xdr:col>26</xdr:col>
      <xdr:colOff>503465</xdr:colOff>
      <xdr:row>27</xdr:row>
      <xdr:rowOff>217714</xdr:rowOff>
    </xdr:to>
    <xdr:sp macro="" textlink="">
      <xdr:nvSpPr>
        <xdr:cNvPr id="2" name="TextBox 1">
          <a:extLst>
            <a:ext uri="{FF2B5EF4-FFF2-40B4-BE49-F238E27FC236}">
              <a16:creationId xmlns:a16="http://schemas.microsoft.com/office/drawing/2014/main" id="{DADD3295-0B18-400D-9D3E-DE5359D4475D}"/>
            </a:ext>
          </a:extLst>
        </xdr:cNvPr>
        <xdr:cNvSpPr txBox="1"/>
      </xdr:nvSpPr>
      <xdr:spPr>
        <a:xfrm>
          <a:off x="11470519" y="4002315"/>
          <a:ext cx="9628717" cy="2158999"/>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pPr algn="just">
            <a:lnSpc>
              <a:spcPts val="1300"/>
            </a:lnSpc>
          </a:pP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3’-Chloropropiophenone </a:t>
          </a:r>
          <a:r>
            <a:rPr lang="en-ZA"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2</a:t>
          </a: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(1.6866 g 10.00 mmol, 1.0 eq)</a:t>
          </a:r>
          <a:r>
            <a:rPr lang="en-ZA" sz="1100">
              <a:effectLst/>
              <a:latin typeface="Calibri" panose="020F0502020204030204" pitchFamily="34" charset="0"/>
              <a:ea typeface="Calibri" panose="020F0502020204030204" pitchFamily="34" charset="0"/>
              <a:cs typeface="Times New Roman" panose="02020603050405020304" pitchFamily="18" charset="0"/>
            </a:rPr>
            <a:t> was heated to 78°C. </a:t>
          </a: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Liquid bromine (0.48 mL, 1.49 g, 9.34 mmol, 0.93 eq Br</a:t>
          </a:r>
          <a:r>
            <a:rPr lang="en-ZA" sz="1100" baseline="-250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2</a:t>
          </a: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a:t>
          </a:r>
          <a:r>
            <a:rPr lang="en-ZA" sz="1100">
              <a:effectLst/>
              <a:latin typeface="Calibri" panose="020F0502020204030204" pitchFamily="34" charset="0"/>
              <a:ea typeface="Calibri" panose="020F0502020204030204" pitchFamily="34" charset="0"/>
              <a:cs typeface="Times New Roman" panose="02020603050405020304" pitchFamily="18" charset="0"/>
            </a:rPr>
            <a:t> was added dropwise with vigorous stirring. After complete addition, the reaction mixture was kept at 78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whilst stirring for an additional 3 hours to afford 2-bromo-1-(3-chlorophenyl)propan-1-one </a:t>
          </a:r>
          <a:r>
            <a:rPr lang="en-ZA" sz="1100" b="1">
              <a:effectLst/>
              <a:latin typeface="Calibri" panose="020F0502020204030204" pitchFamily="34" charset="0"/>
              <a:ea typeface="Calibri" panose="020F0502020204030204" pitchFamily="34" charset="0"/>
              <a:cs typeface="Times New Roman" panose="02020603050405020304" pitchFamily="18" charset="0"/>
            </a:rPr>
            <a:t>3</a:t>
          </a:r>
          <a:r>
            <a:rPr lang="en-ZA" sz="1100">
              <a:effectLst/>
              <a:latin typeface="Calibri" panose="020F0502020204030204" pitchFamily="34" charset="0"/>
              <a:ea typeface="Calibri" panose="020F0502020204030204" pitchFamily="34" charset="0"/>
              <a:cs typeface="Times New Roman" panose="02020603050405020304" pitchFamily="18" charset="0"/>
            </a:rPr>
            <a:t>. The reaction mixture was allowed to cool down to 60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after which </a:t>
          </a:r>
          <a:r>
            <a:rPr lang="en-ZA" sz="1100"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tert</a:t>
          </a: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-butylamine (5.30 mL, 3.69 g, 50.43 mmol, 5.0 eq)</a:t>
          </a:r>
          <a:r>
            <a:rPr lang="en-ZA" sz="1100">
              <a:effectLst/>
              <a:latin typeface="Calibri" panose="020F0502020204030204" pitchFamily="34" charset="0"/>
              <a:ea typeface="Calibri" panose="020F0502020204030204" pitchFamily="34" charset="0"/>
              <a:cs typeface="Times New Roman" panose="02020603050405020304" pitchFamily="18" charset="0"/>
            </a:rPr>
            <a:t> was added and the resultant mixture was refluxed  for 5.5 hours at a temperature of 60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Excess </a:t>
          </a:r>
          <a:r>
            <a:rPr lang="en-ZA" sz="1100" i="1">
              <a:effectLst/>
              <a:latin typeface="Calibri" panose="020F0502020204030204" pitchFamily="34" charset="0"/>
              <a:ea typeface="Calibri" panose="020F0502020204030204" pitchFamily="34" charset="0"/>
              <a:cs typeface="Times New Roman" panose="02020603050405020304" pitchFamily="18" charset="0"/>
            </a:rPr>
            <a:t>tert</a:t>
          </a:r>
          <a:r>
            <a:rPr lang="en-ZA" sz="1100">
              <a:effectLst/>
              <a:latin typeface="Calibri" panose="020F0502020204030204" pitchFamily="34" charset="0"/>
              <a:ea typeface="Calibri" panose="020F0502020204030204" pitchFamily="34" charset="0"/>
              <a:cs typeface="Times New Roman" panose="02020603050405020304" pitchFamily="18" charset="0"/>
            </a:rPr>
            <a:t>-butylamine was evaporated at 80° C for 10 minutes after which time the resultant mixture was allowed to cool down to ambient temperature and subsequently extracted with </a:t>
          </a:r>
          <a:r>
            <a:rPr lang="en-ZA"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15 mL of toluene</a:t>
          </a:r>
          <a:r>
            <a:rPr lang="en-ZA" sz="1100">
              <a:effectLst/>
              <a:latin typeface="Calibri" panose="020F0502020204030204" pitchFamily="34" charset="0"/>
              <a:ea typeface="Calibri" panose="020F0502020204030204" pitchFamily="34" charset="0"/>
              <a:cs typeface="Times New Roman" panose="02020603050405020304" pitchFamily="18" charset="0"/>
            </a:rPr>
            <a:t> and </a:t>
          </a:r>
          <a:r>
            <a:rPr lang="en-ZA"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3 mL water</a:t>
          </a:r>
          <a:r>
            <a:rPr lang="en-ZA" sz="1100">
              <a:effectLst/>
              <a:latin typeface="Calibri" panose="020F0502020204030204" pitchFamily="34" charset="0"/>
              <a:ea typeface="Calibri" panose="020F0502020204030204" pitchFamily="34" charset="0"/>
              <a:cs typeface="Times New Roman" panose="02020603050405020304" pitchFamily="18" charset="0"/>
            </a:rPr>
            <a:t>. The organic phase was collected, dried with anhydrous </a:t>
          </a:r>
          <a:r>
            <a:rPr lang="en-ZA" sz="1100">
              <a:solidFill>
                <a:srgbClr val="92D050"/>
              </a:solidFill>
              <a:effectLst/>
              <a:latin typeface="Calibri" panose="020F0502020204030204" pitchFamily="34" charset="0"/>
              <a:ea typeface="Calibri" panose="020F0502020204030204" pitchFamily="34" charset="0"/>
              <a:cs typeface="Times New Roman" panose="02020603050405020304" pitchFamily="18" charset="0"/>
            </a:rPr>
            <a:t>magnesium sulphate (0.2155 g) </a:t>
          </a:r>
          <a:r>
            <a:rPr lang="en-ZA" sz="1100">
              <a:effectLst/>
              <a:latin typeface="Calibri" panose="020F0502020204030204" pitchFamily="34" charset="0"/>
              <a:ea typeface="Calibri" panose="020F0502020204030204" pitchFamily="34" charset="0"/>
              <a:cs typeface="Times New Roman" panose="02020603050405020304" pitchFamily="18" charset="0"/>
            </a:rPr>
            <a:t>and filtered to obtain the free base bupropion </a:t>
          </a:r>
          <a:r>
            <a:rPr lang="en-ZA" sz="1100" b="1">
              <a:effectLst/>
              <a:latin typeface="Calibri" panose="020F0502020204030204" pitchFamily="34" charset="0"/>
              <a:ea typeface="Calibri" panose="020F0502020204030204" pitchFamily="34" charset="0"/>
              <a:cs typeface="Times New Roman" panose="02020603050405020304" pitchFamily="18" charset="0"/>
            </a:rPr>
            <a:t>1b </a:t>
          </a:r>
          <a:r>
            <a:rPr lang="en-ZA" sz="1100">
              <a:effectLst/>
              <a:latin typeface="Calibri" panose="020F0502020204030204" pitchFamily="34" charset="0"/>
              <a:ea typeface="Calibri" panose="020F0502020204030204" pitchFamily="34" charset="0"/>
              <a:cs typeface="Times New Roman" panose="02020603050405020304" pitchFamily="18" charset="0"/>
            </a:rPr>
            <a:t>solution. The solution was cooled down to 0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and treated with</a:t>
          </a:r>
          <a:r>
            <a:rPr lang="en-ZA" sz="1100" i="1">
              <a:effectLst/>
              <a:latin typeface="Calibri" panose="020F0502020204030204" pitchFamily="34" charset="0"/>
              <a:ea typeface="Calibri" panose="020F0502020204030204" pitchFamily="34" charset="0"/>
              <a:cs typeface="Times New Roman" panose="02020603050405020304" pitchFamily="18" charset="0"/>
            </a:rPr>
            <a:t> </a:t>
          </a:r>
          <a:r>
            <a:rPr lang="en-ZA"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HCl gas </a:t>
          </a:r>
          <a:r>
            <a:rPr lang="en-ZA" sz="1100">
              <a:effectLst/>
              <a:latin typeface="Calibri" panose="020F0502020204030204" pitchFamily="34" charset="0"/>
              <a:ea typeface="Calibri" panose="020F0502020204030204" pitchFamily="34" charset="0"/>
              <a:cs typeface="Times New Roman" panose="02020603050405020304" pitchFamily="18" charset="0"/>
            </a:rPr>
            <a:t>(</a:t>
          </a:r>
          <a:r>
            <a:rPr lang="en-GB" sz="1100" b="0" i="0" baseline="0">
              <a:solidFill>
                <a:schemeClr val="dk1"/>
              </a:solidFill>
              <a:effectLst/>
              <a:latin typeface="+mn-lt"/>
              <a:ea typeface="+mn-ea"/>
              <a:cs typeface="+mn-cs"/>
            </a:rPr>
            <a:t>generated through the reaction of 11.0407 g of NaCl and 5 mL of H</a:t>
          </a:r>
          <a:r>
            <a:rPr lang="en-GB" sz="1100" b="0" i="0" baseline="-25000">
              <a:solidFill>
                <a:schemeClr val="dk1"/>
              </a:solidFill>
              <a:effectLst/>
              <a:latin typeface="+mn-lt"/>
              <a:ea typeface="+mn-ea"/>
              <a:cs typeface="+mn-cs"/>
            </a:rPr>
            <a:t>2</a:t>
          </a:r>
          <a:r>
            <a:rPr lang="en-GB" sz="1100" b="0" i="0" baseline="0">
              <a:solidFill>
                <a:schemeClr val="dk1"/>
              </a:solidFill>
              <a:effectLst/>
              <a:latin typeface="+mn-lt"/>
              <a:ea typeface="+mn-ea"/>
              <a:cs typeface="+mn-cs"/>
            </a:rPr>
            <a:t>SO</a:t>
          </a:r>
          <a:r>
            <a:rPr lang="en-GB" sz="1100" b="0" i="0" baseline="-25000">
              <a:solidFill>
                <a:schemeClr val="dk1"/>
              </a:solidFill>
              <a:effectLst/>
              <a:latin typeface="+mn-lt"/>
              <a:ea typeface="+mn-ea"/>
              <a:cs typeface="+mn-cs"/>
            </a:rPr>
            <a:t>4 </a:t>
          </a:r>
          <a:r>
            <a:rPr lang="en-GB" sz="1100" b="0" i="0" baseline="0">
              <a:solidFill>
                <a:schemeClr val="dk1"/>
              </a:solidFill>
              <a:effectLst/>
              <a:latin typeface="+mn-lt"/>
              <a:ea typeface="+mn-ea"/>
              <a:cs typeface="+mn-cs"/>
            </a:rPr>
            <a:t> with an 80% yield assumption: </a:t>
          </a:r>
          <a:r>
            <a:rPr lang="en-GB" sz="1100" b="0" i="0" baseline="0">
              <a:solidFill>
                <a:srgbClr val="FF0000"/>
              </a:solidFill>
              <a:effectLst/>
              <a:latin typeface="+mn-lt"/>
              <a:ea typeface="+mn-ea"/>
              <a:cs typeface="+mn-cs"/>
            </a:rPr>
            <a:t>5.47 g, 150.08 mmol, 15.0 eq</a:t>
          </a:r>
          <a:r>
            <a:rPr lang="en-GB" sz="1100" b="0" i="0" baseline="0">
              <a:solidFill>
                <a:schemeClr val="dk1"/>
              </a:solidFill>
              <a:effectLst/>
              <a:latin typeface="+mn-lt"/>
              <a:ea typeface="+mn-ea"/>
              <a:cs typeface="+mn-cs"/>
            </a:rPr>
            <a:t>) </a:t>
          </a:r>
          <a:r>
            <a:rPr lang="en-ZA" sz="1100">
              <a:effectLst/>
              <a:latin typeface="Calibri" panose="020F0502020204030204" pitchFamily="34" charset="0"/>
              <a:ea typeface="Calibri" panose="020F0502020204030204" pitchFamily="34" charset="0"/>
              <a:cs typeface="Times New Roman" panose="02020603050405020304" pitchFamily="18" charset="0"/>
            </a:rPr>
            <a:t>until a pH </a:t>
          </a:r>
          <a:r>
            <a:rPr lang="en-ZA" sz="1100">
              <a:effectLst/>
              <a:latin typeface="Calibri" panose="020F0502020204030204" pitchFamily="34" charset="0"/>
              <a:ea typeface="Calibri" panose="020F0502020204030204" pitchFamily="34" charset="0"/>
              <a:cs typeface="Calibri" panose="020F0502020204030204" pitchFamily="34" charset="0"/>
            </a:rPr>
            <a:t>≤</a:t>
          </a:r>
          <a:r>
            <a:rPr lang="en-ZA" sz="1100">
              <a:effectLst/>
              <a:latin typeface="Calibri" panose="020F0502020204030204" pitchFamily="34" charset="0"/>
              <a:ea typeface="Calibri" panose="020F0502020204030204" pitchFamily="34" charset="0"/>
              <a:cs typeface="Times New Roman" panose="02020603050405020304" pitchFamily="18" charset="0"/>
            </a:rPr>
            <a:t> 4 was obtained. The resultant mixture was left in a fridge (4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overnight after which it was filtered and dried to afford crude bupropion hydrochloride </a:t>
          </a:r>
          <a:r>
            <a:rPr lang="en-ZA" sz="1100" b="1">
              <a:effectLst/>
              <a:latin typeface="Calibri" panose="020F0502020204030204" pitchFamily="34" charset="0"/>
              <a:ea typeface="Calibri" panose="020F0502020204030204" pitchFamily="34" charset="0"/>
              <a:cs typeface="Times New Roman" panose="02020603050405020304" pitchFamily="18" charset="0"/>
            </a:rPr>
            <a:t>1a </a:t>
          </a:r>
          <a:r>
            <a:rPr lang="en-ZA" sz="1100">
              <a:effectLst/>
              <a:latin typeface="Calibri" panose="020F0502020204030204" pitchFamily="34" charset="0"/>
              <a:ea typeface="Calibri" panose="020F0502020204030204" pitchFamily="34" charset="0"/>
              <a:cs typeface="Times New Roman" panose="02020603050405020304" pitchFamily="18" charset="0"/>
            </a:rPr>
            <a:t>in 39%. The crude product </a:t>
          </a:r>
          <a:r>
            <a:rPr lang="en-ZA" sz="1100" b="1">
              <a:effectLst/>
              <a:latin typeface="Calibri" panose="020F0502020204030204" pitchFamily="34" charset="0"/>
              <a:ea typeface="Calibri" panose="020F0502020204030204" pitchFamily="34" charset="0"/>
              <a:cs typeface="Times New Roman" panose="02020603050405020304" pitchFamily="18" charset="0"/>
            </a:rPr>
            <a:t>1a</a:t>
          </a:r>
          <a:r>
            <a:rPr lang="en-ZA" sz="1100">
              <a:effectLst/>
              <a:latin typeface="Calibri" panose="020F0502020204030204" pitchFamily="34" charset="0"/>
              <a:ea typeface="Calibri" panose="020F0502020204030204" pitchFamily="34" charset="0"/>
              <a:cs typeface="Times New Roman" panose="02020603050405020304" pitchFamily="18" charset="0"/>
            </a:rPr>
            <a:t> was taken up in </a:t>
          </a:r>
          <a:r>
            <a:rPr lang="en-ZA" sz="1100">
              <a:solidFill>
                <a:srgbClr val="7030A0"/>
              </a:solidFill>
              <a:effectLst/>
              <a:latin typeface="Calibri" panose="020F0502020204030204" pitchFamily="34" charset="0"/>
              <a:ea typeface="Calibri" panose="020F0502020204030204" pitchFamily="34" charset="0"/>
              <a:cs typeface="Times New Roman" panose="02020603050405020304" pitchFamily="18" charset="0"/>
            </a:rPr>
            <a:t>ethyl acetate (15 mL) </a:t>
          </a:r>
          <a:r>
            <a:rPr lang="en-ZA" sz="1100">
              <a:effectLst/>
              <a:latin typeface="Calibri" panose="020F0502020204030204" pitchFamily="34" charset="0"/>
              <a:ea typeface="Calibri" panose="020F0502020204030204" pitchFamily="34" charset="0"/>
              <a:cs typeface="Times New Roman" panose="02020603050405020304" pitchFamily="18" charset="0"/>
            </a:rPr>
            <a:t>pre-heated to 60 </a:t>
          </a:r>
          <a:r>
            <a:rPr lang="en-ZA" sz="1100" baseline="30000">
              <a:effectLst/>
              <a:latin typeface="Calibri" panose="020F0502020204030204" pitchFamily="34" charset="0"/>
              <a:ea typeface="Calibri" panose="020F0502020204030204" pitchFamily="34" charset="0"/>
              <a:cs typeface="Times New Roman" panose="02020603050405020304" pitchFamily="18" charset="0"/>
            </a:rPr>
            <a:t>o</a:t>
          </a:r>
          <a:r>
            <a:rPr lang="en-ZA" sz="1100">
              <a:effectLst/>
              <a:latin typeface="Calibri" panose="020F0502020204030204" pitchFamily="34" charset="0"/>
              <a:ea typeface="Calibri" panose="020F0502020204030204" pitchFamily="34" charset="0"/>
              <a:cs typeface="Times New Roman" panose="02020603050405020304" pitchFamily="18" charset="0"/>
            </a:rPr>
            <a:t>C. </a:t>
          </a:r>
          <a:r>
            <a:rPr lang="en-ZA" sz="1100">
              <a:solidFill>
                <a:srgbClr val="92D050"/>
              </a:solidFill>
              <a:effectLst/>
              <a:latin typeface="Calibri" panose="020F0502020204030204" pitchFamily="34" charset="0"/>
              <a:ea typeface="Calibri" panose="020F0502020204030204" pitchFamily="34" charset="0"/>
              <a:cs typeface="Times New Roman" panose="02020603050405020304" pitchFamily="18" charset="0"/>
            </a:rPr>
            <a:t>Activated carbon (0.0526 g) </a:t>
          </a:r>
          <a:r>
            <a:rPr lang="en-ZA" sz="1100">
              <a:effectLst/>
              <a:latin typeface="Calibri" panose="020F0502020204030204" pitchFamily="34" charset="0"/>
              <a:ea typeface="Calibri" panose="020F0502020204030204" pitchFamily="34" charset="0"/>
              <a:cs typeface="Times New Roman" panose="02020603050405020304" pitchFamily="18" charset="0"/>
            </a:rPr>
            <a:t>was added and the mixture was stirred for 30 minutes after which it was filtered and allowed to cool down. Upon cooling, bupropion hydrochloride </a:t>
          </a:r>
          <a:r>
            <a:rPr lang="en-ZA" sz="1100" b="1">
              <a:effectLst/>
              <a:latin typeface="Calibri" panose="020F0502020204030204" pitchFamily="34" charset="0"/>
              <a:ea typeface="Calibri" panose="020F0502020204030204" pitchFamily="34" charset="0"/>
              <a:cs typeface="Times New Roman" panose="02020603050405020304" pitchFamily="18" charset="0"/>
            </a:rPr>
            <a:t>1a </a:t>
          </a:r>
          <a:r>
            <a:rPr lang="en-ZA" sz="1100">
              <a:effectLst/>
              <a:latin typeface="Calibri" panose="020F0502020204030204" pitchFamily="34" charset="0"/>
              <a:ea typeface="Calibri" panose="020F0502020204030204" pitchFamily="34" charset="0"/>
              <a:cs typeface="Times New Roman" panose="02020603050405020304" pitchFamily="18" charset="0"/>
            </a:rPr>
            <a:t>crystals</a:t>
          </a:r>
          <a:r>
            <a:rPr lang="en-ZA" sz="1100" b="1">
              <a:effectLst/>
              <a:latin typeface="Calibri" panose="020F0502020204030204" pitchFamily="34" charset="0"/>
              <a:ea typeface="Calibri" panose="020F0502020204030204" pitchFamily="34" charset="0"/>
              <a:cs typeface="Times New Roman" panose="02020603050405020304" pitchFamily="18" charset="0"/>
            </a:rPr>
            <a:t> </a:t>
          </a:r>
          <a:r>
            <a:rPr lang="en-ZA" sz="1100">
              <a:effectLst/>
              <a:latin typeface="Calibri" panose="020F0502020204030204" pitchFamily="34" charset="0"/>
              <a:ea typeface="Calibri" panose="020F0502020204030204" pitchFamily="34" charset="0"/>
              <a:cs typeface="Times New Roman" panose="02020603050405020304" pitchFamily="18" charset="0"/>
            </a:rPr>
            <a:t>formed which was filtered and dried to obtain the final white solid </a:t>
          </a:r>
          <a:r>
            <a:rPr lang="en-ZA" sz="1100" b="1">
              <a:effectLst/>
              <a:latin typeface="Calibri" panose="020F0502020204030204" pitchFamily="34" charset="0"/>
              <a:ea typeface="Calibri" panose="020F0502020204030204" pitchFamily="34" charset="0"/>
              <a:cs typeface="Times New Roman" panose="02020603050405020304" pitchFamily="18" charset="0"/>
            </a:rPr>
            <a:t>1a</a:t>
          </a:r>
          <a:r>
            <a:rPr lang="en-ZA" sz="1100">
              <a:effectLst/>
              <a:latin typeface="Calibri" panose="020F0502020204030204" pitchFamily="34" charset="0"/>
              <a:ea typeface="Calibri" panose="020F0502020204030204" pitchFamily="34" charset="0"/>
              <a:cs typeface="Times New Roman" panose="02020603050405020304" pitchFamily="18" charset="0"/>
            </a:rPr>
            <a:t> in </a:t>
          </a:r>
          <a:r>
            <a:rPr lang="en-ZA" sz="1100">
              <a:solidFill>
                <a:srgbClr val="FFC000"/>
              </a:solidFill>
              <a:effectLst/>
              <a:latin typeface="Calibri" panose="020F0502020204030204" pitchFamily="34" charset="0"/>
              <a:ea typeface="Calibri" panose="020F0502020204030204" pitchFamily="34" charset="0"/>
              <a:cs typeface="Times New Roman" panose="02020603050405020304" pitchFamily="18" charset="0"/>
            </a:rPr>
            <a:t>21% </a:t>
          </a:r>
          <a:r>
            <a:rPr lang="en-ZA" sz="1100">
              <a:effectLst/>
              <a:latin typeface="Calibri" panose="020F0502020204030204" pitchFamily="34" charset="0"/>
              <a:ea typeface="Calibri" panose="020F0502020204030204" pitchFamily="34" charset="0"/>
              <a:cs typeface="Times New Roman" panose="02020603050405020304" pitchFamily="18" charset="0"/>
            </a:rPr>
            <a:t>yield (0.5802 g) based on 3’-Chloropropiophenone </a:t>
          </a:r>
          <a:r>
            <a:rPr lang="en-ZA" sz="1100" b="1">
              <a:effectLst/>
              <a:latin typeface="Calibri" panose="020F0502020204030204" pitchFamily="34" charset="0"/>
              <a:ea typeface="Calibri" panose="020F0502020204030204" pitchFamily="34" charset="0"/>
              <a:cs typeface="Times New Roman" panose="02020603050405020304" pitchFamily="18" charset="0"/>
            </a:rPr>
            <a:t>2</a:t>
          </a:r>
          <a:r>
            <a:rPr lang="en-ZA" sz="1100">
              <a:effectLst/>
              <a:latin typeface="Calibri" panose="020F0502020204030204" pitchFamily="34" charset="0"/>
              <a:ea typeface="Calibri" panose="020F0502020204030204" pitchFamily="34" charset="0"/>
              <a:cs typeface="Times New Roman" panose="02020603050405020304" pitchFamily="18"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3C890379-20F8-4BDF-99B1-1CDF4BDDD38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8650" y="3562350"/>
          <a:ext cx="297996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249013</xdr:colOff>
      <xdr:row>18</xdr:row>
      <xdr:rowOff>9525</xdr:rowOff>
    </xdr:from>
    <xdr:to>
      <xdr:col>3</xdr:col>
      <xdr:colOff>552451</xdr:colOff>
      <xdr:row>20</xdr:row>
      <xdr:rowOff>57150</xdr:rowOff>
    </xdr:to>
    <xdr:pic>
      <xdr:nvPicPr>
        <xdr:cNvPr id="4" name="Picture 3">
          <a:extLst>
            <a:ext uri="{FF2B5EF4-FFF2-40B4-BE49-F238E27FC236}">
              <a16:creationId xmlns:a16="http://schemas.microsoft.com/office/drawing/2014/main" id="{A7EAA58A-6222-4786-B544-9B256CCC5643}"/>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438" y="4010025"/>
          <a:ext cx="3408588"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206829</xdr:colOff>
      <xdr:row>20</xdr:row>
      <xdr:rowOff>163287</xdr:rowOff>
    </xdr:from>
    <xdr:to>
      <xdr:col>3</xdr:col>
      <xdr:colOff>438151</xdr:colOff>
      <xdr:row>20</xdr:row>
      <xdr:rowOff>872087</xdr:rowOff>
    </xdr:to>
    <xdr:pic>
      <xdr:nvPicPr>
        <xdr:cNvPr id="5" name="Picture 4">
          <a:extLst>
            <a:ext uri="{FF2B5EF4-FFF2-40B4-BE49-F238E27FC236}">
              <a16:creationId xmlns:a16="http://schemas.microsoft.com/office/drawing/2014/main" id="{30A5024E-C364-4E9C-9327-B4CE696905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9254" y="4544787"/>
          <a:ext cx="3336472" cy="70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346700</xdr:colOff>
      <xdr:row>36</xdr:row>
      <xdr:rowOff>44906</xdr:rowOff>
    </xdr:from>
    <xdr:ext cx="5976375" cy="3873952"/>
    <xdr:pic>
      <xdr:nvPicPr>
        <xdr:cNvPr id="6" name="Picture 5">
          <a:extLst>
            <a:ext uri="{FF2B5EF4-FFF2-40B4-BE49-F238E27FC236}">
              <a16:creationId xmlns:a16="http://schemas.microsoft.com/office/drawing/2014/main" id="{0BC3FD82-5D33-4311-ADE9-D24A67DA582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7557" y="8998406"/>
          <a:ext cx="5976375" cy="3873952"/>
        </a:xfrm>
        <a:prstGeom prst="rect">
          <a:avLst/>
        </a:prstGeom>
        <a:noFill/>
        <a:ln>
          <a:solidFill>
            <a:sysClr val="windowText" lastClr="000000"/>
          </a:solidFill>
        </a:ln>
      </xdr:spPr>
    </xdr:pic>
    <xdr:clientData/>
  </xdr:oneCellAnchor>
  <xdr:twoCellAnchor>
    <xdr:from>
      <xdr:col>1</xdr:col>
      <xdr:colOff>187779</xdr:colOff>
      <xdr:row>21</xdr:row>
      <xdr:rowOff>127907</xdr:rowOff>
    </xdr:from>
    <xdr:to>
      <xdr:col>1</xdr:col>
      <xdr:colOff>1084490</xdr:colOff>
      <xdr:row>21</xdr:row>
      <xdr:rowOff>540204</xdr:rowOff>
    </xdr:to>
    <xdr:pic>
      <xdr:nvPicPr>
        <xdr:cNvPr id="7" name="Picture 6">
          <a:extLst>
            <a:ext uri="{FF2B5EF4-FFF2-40B4-BE49-F238E27FC236}">
              <a16:creationId xmlns:a16="http://schemas.microsoft.com/office/drawing/2014/main" id="{87BF35AF-04EE-44F8-8017-7DAF60A23A0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0204" y="5461907"/>
          <a:ext cx="896711" cy="412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562882</xdr:colOff>
      <xdr:row>30</xdr:row>
      <xdr:rowOff>63969</xdr:rowOff>
    </xdr:from>
    <xdr:ext cx="5783035" cy="1125693"/>
    <xdr:sp macro="" textlink="">
      <xdr:nvSpPr>
        <xdr:cNvPr id="8" name="TextBox 7">
          <a:extLst>
            <a:ext uri="{FF2B5EF4-FFF2-40B4-BE49-F238E27FC236}">
              <a16:creationId xmlns:a16="http://schemas.microsoft.com/office/drawing/2014/main" id="{11ACEB5A-EE12-4C54-A36B-D6588D8E0563}"/>
            </a:ext>
          </a:extLst>
        </xdr:cNvPr>
        <xdr:cNvSpPr txBox="1"/>
      </xdr:nvSpPr>
      <xdr:spPr>
        <a:xfrm>
          <a:off x="9916432" y="696006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18749</xdr:colOff>
      <xdr:row>20</xdr:row>
      <xdr:rowOff>94343</xdr:rowOff>
    </xdr:from>
    <xdr:to>
      <xdr:col>18</xdr:col>
      <xdr:colOff>610963</xdr:colOff>
      <xdr:row>30</xdr:row>
      <xdr:rowOff>130969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89468" y="4178187"/>
          <a:ext cx="5854776" cy="438240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p>
        <a:p>
          <a:pPr marL="0" marR="0" lvl="0" indent="0" defTabSz="914400" eaLnBrk="1" fontAlgn="auto" latinLnBrk="0" hangingPunct="1">
            <a:lnSpc>
              <a:spcPct val="100000"/>
            </a:lnSpc>
            <a:spcBef>
              <a:spcPts val="0"/>
            </a:spcBef>
            <a:spcAft>
              <a:spcPts val="0"/>
            </a:spcAft>
            <a:buClrTx/>
            <a:buSzTx/>
            <a:buFontTx/>
            <a:buNone/>
            <a:tabLst/>
            <a:defRPr/>
          </a:pPr>
          <a:r>
            <a:rPr kumimoji="0" lang="en-ZA"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ZA" sz="1100" b="1" i="0" u="none" strike="noStrike" kern="0" cap="none" spc="0" normalizeH="0" baseline="0" noProof="0">
              <a:ln>
                <a:noFill/>
              </a:ln>
              <a:solidFill>
                <a:srgbClr val="FF0000"/>
              </a:solidFill>
              <a:effectLst/>
              <a:uLnTx/>
              <a:uFillTx/>
              <a:latin typeface="+mn-lt"/>
              <a:ea typeface="+mn-ea"/>
              <a:cs typeface="+mn-cs"/>
            </a:rPr>
            <a:t>2</a:t>
          </a:r>
          <a:r>
            <a:rPr kumimoji="0" lang="en-ZA" sz="1100" b="0" i="0" u="none" strike="noStrike" kern="0" cap="none" spc="0" normalizeH="0" baseline="0" noProof="0">
              <a:ln>
                <a:noFill/>
              </a:ln>
              <a:solidFill>
                <a:srgbClr val="FF0000"/>
              </a:solidFill>
              <a:effectLst/>
              <a:uLnTx/>
              <a:uFillTx/>
              <a:latin typeface="+mn-lt"/>
              <a:ea typeface="+mn-ea"/>
              <a:cs typeface="+mn-cs"/>
            </a:rPr>
            <a:t> (5.01 g, 29.7 mmol, 1.0 eq) </a:t>
          </a:r>
          <a:r>
            <a:rPr kumimoji="0" lang="en-ZA" sz="1100" b="0" i="0" u="none" strike="noStrike" kern="0" cap="none" spc="0" normalizeH="0" baseline="0" noProof="0">
              <a:ln>
                <a:noFill/>
              </a:ln>
              <a:solidFill>
                <a:prstClr val="black"/>
              </a:solidFill>
              <a:effectLst/>
              <a:uLnTx/>
              <a:uFillTx/>
              <a:latin typeface="+mn-lt"/>
              <a:ea typeface="+mn-ea"/>
              <a:cs typeface="+mn-cs"/>
            </a:rPr>
            <a:t>was dissolved in </a:t>
          </a:r>
          <a:r>
            <a:rPr kumimoji="0" lang="en-ZA" sz="1100" b="0" i="0" u="none" strike="noStrike" kern="0" cap="none" spc="0" normalizeH="0" baseline="0" noProof="0">
              <a:ln>
                <a:noFill/>
              </a:ln>
              <a:solidFill>
                <a:srgbClr val="4F81BD"/>
              </a:solidFill>
              <a:effectLst/>
              <a:uLnTx/>
              <a:uFillTx/>
              <a:latin typeface="+mn-lt"/>
              <a:ea typeface="+mn-ea"/>
              <a:cs typeface="+mn-cs"/>
            </a:rPr>
            <a:t>60 mL dichloromethane</a:t>
          </a:r>
          <a:r>
            <a:rPr kumimoji="0" lang="en-ZA" sz="1100" b="0" i="0" u="none" strike="noStrike" kern="0" cap="none" spc="0" normalizeH="0" baseline="0" noProof="0">
              <a:ln>
                <a:noFill/>
              </a:ln>
              <a:solidFill>
                <a:prstClr val="black"/>
              </a:solidFill>
              <a:effectLst/>
              <a:uLnTx/>
              <a:uFillTx/>
              <a:latin typeface="+mn-lt"/>
              <a:ea typeface="+mn-ea"/>
              <a:cs typeface="+mn-cs"/>
            </a:rPr>
            <a:t>. </a:t>
          </a:r>
          <a:r>
            <a:rPr kumimoji="0" lang="en-ZA" sz="1100" b="0" i="0" u="none" strike="noStrike" kern="0" cap="none" spc="0" normalizeH="0" baseline="0" noProof="0">
              <a:ln>
                <a:noFill/>
              </a:ln>
              <a:solidFill>
                <a:srgbClr val="FF0000"/>
              </a:solidFill>
              <a:effectLst/>
              <a:uLnTx/>
              <a:uFillTx/>
              <a:latin typeface="+mn-lt"/>
              <a:ea typeface="+mn-ea"/>
              <a:cs typeface="+mn-cs"/>
            </a:rPr>
            <a:t>Bromine liquid (1.70 mL, 5.27 g, 32.6 mmol, 1.1 eq) </a:t>
          </a:r>
          <a:r>
            <a:rPr kumimoji="0" lang="en-ZA" sz="1100" b="0" i="0" u="none" strike="noStrike" kern="0" cap="none" spc="0" normalizeH="0" baseline="0" noProof="0">
              <a:ln>
                <a:noFill/>
              </a:ln>
              <a:solidFill>
                <a:prstClr val="black"/>
              </a:solidFill>
              <a:effectLst/>
              <a:uLnTx/>
              <a:uFillTx/>
              <a:latin typeface="+mn-lt"/>
              <a:ea typeface="+mn-ea"/>
              <a:cs typeface="+mn-cs"/>
            </a:rPr>
            <a:t>was added dropwise over a period of 10 minutes to the reaction mixture. After all the bromine liquid was added, the reaction was allowed to stir for a further 30 minutes and quenched with  </a:t>
          </a:r>
          <a:r>
            <a:rPr kumimoji="0" lang="en-ZA" sz="1100" b="0" i="0" u="none" strike="noStrike" kern="0" cap="none" spc="0" normalizeH="0" baseline="0" noProof="0">
              <a:ln>
                <a:noFill/>
              </a:ln>
              <a:solidFill>
                <a:srgbClr val="7030A0"/>
              </a:solidFill>
              <a:effectLst/>
              <a:uLnTx/>
              <a:uFillTx/>
              <a:latin typeface="+mn-lt"/>
              <a:ea typeface="+mn-ea"/>
              <a:cs typeface="+mn-cs"/>
            </a:rPr>
            <a:t>30 mL of saturated K</a:t>
          </a:r>
          <a:r>
            <a:rPr kumimoji="0" lang="en-ZA" sz="1100" b="0" i="0" u="none" strike="noStrike" kern="0" cap="none" spc="0" normalizeH="0" baseline="-25000" noProof="0">
              <a:ln>
                <a:noFill/>
              </a:ln>
              <a:solidFill>
                <a:srgbClr val="7030A0"/>
              </a:solidFill>
              <a:effectLst/>
              <a:uLnTx/>
              <a:uFillTx/>
              <a:latin typeface="+mn-lt"/>
              <a:ea typeface="+mn-ea"/>
              <a:cs typeface="+mn-cs"/>
            </a:rPr>
            <a:t>2</a:t>
          </a:r>
          <a:r>
            <a:rPr kumimoji="0" lang="en-ZA" sz="1100" b="0" i="0" u="none" strike="noStrike" kern="0" cap="none" spc="0" normalizeH="0" baseline="0" noProof="0">
              <a:ln>
                <a:noFill/>
              </a:ln>
              <a:solidFill>
                <a:srgbClr val="7030A0"/>
              </a:solidFill>
              <a:effectLst/>
              <a:uLnTx/>
              <a:uFillTx/>
              <a:latin typeface="+mn-lt"/>
              <a:ea typeface="+mn-ea"/>
              <a:cs typeface="+mn-cs"/>
            </a:rPr>
            <a:t>CO</a:t>
          </a:r>
          <a:r>
            <a:rPr kumimoji="0" lang="en-ZA" sz="1100" b="0" i="0" u="none" strike="noStrike" kern="0" cap="none" spc="0" normalizeH="0" baseline="-25000" noProof="0">
              <a:ln>
                <a:noFill/>
              </a:ln>
              <a:solidFill>
                <a:srgbClr val="7030A0"/>
              </a:solidFill>
              <a:effectLst/>
              <a:uLnTx/>
              <a:uFillTx/>
              <a:latin typeface="+mn-lt"/>
              <a:ea typeface="+mn-ea"/>
              <a:cs typeface="+mn-cs"/>
            </a:rPr>
            <a:t>3 </a:t>
          </a:r>
          <a:r>
            <a:rPr kumimoji="0" lang="en-ZA" sz="1100" b="0" i="0" u="none" strike="noStrike" kern="0" cap="none" spc="0" normalizeH="0" baseline="0" noProof="0">
              <a:ln>
                <a:noFill/>
              </a:ln>
              <a:solidFill>
                <a:srgbClr val="7030A0"/>
              </a:solidFill>
              <a:effectLst/>
              <a:uLnTx/>
              <a:uFillTx/>
              <a:latin typeface="+mn-lt"/>
              <a:ea typeface="+mn-ea"/>
              <a:cs typeface="+mn-cs"/>
            </a:rPr>
            <a:t>(aq)</a:t>
          </a:r>
          <a:r>
            <a:rPr kumimoji="0" lang="en-ZA" sz="1100" b="0" i="0" u="none" strike="noStrike" kern="0" cap="none" spc="0" normalizeH="0" baseline="0" noProof="0">
              <a:ln>
                <a:noFill/>
              </a:ln>
              <a:solidFill>
                <a:prstClr val="black"/>
              </a:solidFill>
              <a:effectLst/>
              <a:uLnTx/>
              <a:uFillTx/>
              <a:latin typeface="+mn-lt"/>
              <a:ea typeface="+mn-ea"/>
              <a:cs typeface="+mn-cs"/>
            </a:rPr>
            <a:t>. The solvent was removed </a:t>
          </a:r>
          <a:r>
            <a:rPr kumimoji="0" lang="en-ZA" sz="1100" b="0" i="1" u="none" strike="noStrike" kern="0" cap="none" spc="0" normalizeH="0" baseline="0" noProof="0">
              <a:ln>
                <a:noFill/>
              </a:ln>
              <a:solidFill>
                <a:prstClr val="black"/>
              </a:solidFill>
              <a:effectLst/>
              <a:uLnTx/>
              <a:uFillTx/>
              <a:latin typeface="+mn-lt"/>
              <a:ea typeface="+mn-ea"/>
              <a:cs typeface="+mn-cs"/>
            </a:rPr>
            <a:t>in-vacuo</a:t>
          </a:r>
          <a:r>
            <a:rPr kumimoji="0" lang="en-ZA" sz="1100" b="0" i="0" u="none" strike="noStrike" kern="0" cap="none" spc="0" normalizeH="0" baseline="0" noProof="0">
              <a:ln>
                <a:noFill/>
              </a:ln>
              <a:solidFill>
                <a:prstClr val="black"/>
              </a:solidFill>
              <a:effectLst/>
              <a:uLnTx/>
              <a:uFillTx/>
              <a:latin typeface="+mn-lt"/>
              <a:ea typeface="+mn-ea"/>
              <a:cs typeface="+mn-cs"/>
            </a:rPr>
            <a:t> after which time the reaction mixture was extracted with </a:t>
          </a:r>
          <a:r>
            <a:rPr kumimoji="0" lang="en-ZA" sz="1100" b="0" i="0" u="none" strike="noStrike" kern="0" cap="none" spc="0" normalizeH="0" baseline="0" noProof="0">
              <a:ln>
                <a:noFill/>
              </a:ln>
              <a:solidFill>
                <a:srgbClr val="7030A0"/>
              </a:solidFill>
              <a:effectLst/>
              <a:uLnTx/>
              <a:uFillTx/>
              <a:latin typeface="+mn-lt"/>
              <a:ea typeface="+mn-ea"/>
              <a:cs typeface="+mn-cs"/>
            </a:rPr>
            <a:t>ethyl acetate (3 x 30 mL) </a:t>
          </a:r>
          <a:r>
            <a:rPr kumimoji="0" lang="en-ZA" sz="1100" b="0" i="0" u="none" strike="noStrike" kern="0" cap="none" spc="0" normalizeH="0" baseline="0" noProof="0">
              <a:ln>
                <a:noFill/>
              </a:ln>
              <a:solidFill>
                <a:prstClr val="black"/>
              </a:solidFill>
              <a:effectLst/>
              <a:uLnTx/>
              <a:uFillTx/>
              <a:latin typeface="+mn-lt"/>
              <a:ea typeface="+mn-ea"/>
              <a:cs typeface="+mn-cs"/>
            </a:rPr>
            <a:t>and the organic layers were combined and washed with </a:t>
          </a:r>
          <a:r>
            <a:rPr kumimoji="0" lang="en-ZA" sz="1100" b="0" i="0" u="none" strike="noStrike" kern="0" cap="none" spc="0" normalizeH="0" baseline="0" noProof="0">
              <a:ln>
                <a:noFill/>
              </a:ln>
              <a:solidFill>
                <a:srgbClr val="7030A0"/>
              </a:solidFill>
              <a:effectLst/>
              <a:uLnTx/>
              <a:uFillTx/>
              <a:latin typeface="+mn-lt"/>
              <a:ea typeface="+mn-ea"/>
              <a:cs typeface="+mn-cs"/>
            </a:rPr>
            <a:t>30 mL water</a:t>
          </a:r>
          <a:r>
            <a:rPr kumimoji="0" lang="en-ZA" sz="1100" b="0" i="0" u="none" strike="noStrike" kern="0" cap="none" spc="0" normalizeH="0" baseline="0" noProof="0">
              <a:ln>
                <a:noFill/>
              </a:ln>
              <a:solidFill>
                <a:prstClr val="black"/>
              </a:solidFill>
              <a:effectLst/>
              <a:uLnTx/>
              <a:uFillTx/>
              <a:latin typeface="+mn-lt"/>
              <a:ea typeface="+mn-ea"/>
              <a:cs typeface="+mn-cs"/>
            </a:rPr>
            <a:t> and </a:t>
          </a:r>
          <a:r>
            <a:rPr kumimoji="0" lang="en-ZA" sz="1100" b="0" i="0" u="none" strike="noStrike" kern="0" cap="none" spc="0" normalizeH="0" baseline="0" noProof="0">
              <a:ln>
                <a:noFill/>
              </a:ln>
              <a:solidFill>
                <a:srgbClr val="7030A0"/>
              </a:solidFill>
              <a:effectLst/>
              <a:uLnTx/>
              <a:uFillTx/>
              <a:latin typeface="+mn-lt"/>
              <a:ea typeface="+mn-ea"/>
              <a:cs typeface="+mn-cs"/>
            </a:rPr>
            <a:t>30 mL brine</a:t>
          </a:r>
          <a:r>
            <a:rPr kumimoji="0" lang="en-ZA" sz="1100" b="0" i="0" u="none" strike="noStrike" kern="0" cap="none" spc="0" normalizeH="0" baseline="0" noProof="0">
              <a:ln>
                <a:noFill/>
              </a:ln>
              <a:solidFill>
                <a:prstClr val="black"/>
              </a:solidFill>
              <a:effectLst/>
              <a:uLnTx/>
              <a:uFillTx/>
              <a:latin typeface="+mn-lt"/>
              <a:ea typeface="+mn-ea"/>
              <a:cs typeface="+mn-cs"/>
            </a:rPr>
            <a:t>. The organic layer was dried with </a:t>
          </a:r>
          <a:r>
            <a:rPr kumimoji="0" lang="en-ZA" sz="1100" b="0" i="0" u="none" strike="noStrike" kern="0" cap="none" spc="0" normalizeH="0" baseline="0" noProof="0">
              <a:ln>
                <a:noFill/>
              </a:ln>
              <a:solidFill>
                <a:srgbClr val="9BBB59"/>
              </a:solidFill>
              <a:effectLst/>
              <a:uLnTx/>
              <a:uFillTx/>
              <a:latin typeface="+mn-lt"/>
              <a:ea typeface="+mn-ea"/>
              <a:cs typeface="+mn-cs"/>
            </a:rPr>
            <a:t>anhydrous Na</a:t>
          </a:r>
          <a:r>
            <a:rPr kumimoji="0" lang="en-ZA" sz="1100" b="0" i="0" u="none" strike="noStrike" kern="0" cap="none" spc="0" normalizeH="0" baseline="-25000" noProof="0">
              <a:ln>
                <a:noFill/>
              </a:ln>
              <a:solidFill>
                <a:srgbClr val="9BBB59"/>
              </a:solidFill>
              <a:effectLst/>
              <a:uLnTx/>
              <a:uFillTx/>
              <a:latin typeface="+mn-lt"/>
              <a:ea typeface="+mn-ea"/>
              <a:cs typeface="+mn-cs"/>
            </a:rPr>
            <a:t>2</a:t>
          </a:r>
          <a:r>
            <a:rPr kumimoji="0" lang="en-ZA" sz="1100" b="0" i="0" u="none" strike="noStrike" kern="0" cap="none" spc="0" normalizeH="0" baseline="0" noProof="0">
              <a:ln>
                <a:noFill/>
              </a:ln>
              <a:solidFill>
                <a:srgbClr val="9BBB59"/>
              </a:solidFill>
              <a:effectLst/>
              <a:uLnTx/>
              <a:uFillTx/>
              <a:latin typeface="+mn-lt"/>
              <a:ea typeface="+mn-ea"/>
              <a:cs typeface="+mn-cs"/>
            </a:rPr>
            <a:t>SO</a:t>
          </a:r>
          <a:r>
            <a:rPr kumimoji="0" lang="en-ZA" sz="1100" b="0" i="0" u="none" strike="noStrike" kern="0" cap="none" spc="0" normalizeH="0" baseline="-25000" noProof="0">
              <a:ln>
                <a:noFill/>
              </a:ln>
              <a:solidFill>
                <a:srgbClr val="9BBB59"/>
              </a:solidFill>
              <a:effectLst/>
              <a:uLnTx/>
              <a:uFillTx/>
              <a:latin typeface="+mn-lt"/>
              <a:ea typeface="+mn-ea"/>
              <a:cs typeface="+mn-cs"/>
            </a:rPr>
            <a:t>4</a:t>
          </a:r>
          <a:r>
            <a:rPr kumimoji="0" lang="en-ZA" sz="1100" b="0" i="0" u="none" strike="noStrike" kern="0" cap="none" spc="0" normalizeH="0" baseline="0" noProof="0">
              <a:ln>
                <a:noFill/>
              </a:ln>
              <a:solidFill>
                <a:srgbClr val="9BBB59"/>
              </a:solidFill>
              <a:effectLst/>
              <a:uLnTx/>
              <a:uFillTx/>
              <a:latin typeface="+mn-lt"/>
              <a:ea typeface="+mn-ea"/>
              <a:cs typeface="+mn-cs"/>
            </a:rPr>
            <a:t> (0.5 g) </a:t>
          </a:r>
          <a:r>
            <a:rPr kumimoji="0" lang="en-ZA" sz="1100" b="0" i="0" u="none" strike="noStrike" kern="0" cap="none" spc="0" normalizeH="0" baseline="0" noProof="0">
              <a:ln>
                <a:noFill/>
              </a:ln>
              <a:solidFill>
                <a:prstClr val="black"/>
              </a:solidFill>
              <a:effectLst/>
              <a:uLnTx/>
              <a:uFillTx/>
              <a:latin typeface="+mn-lt"/>
              <a:ea typeface="+mn-ea"/>
              <a:cs typeface="+mn-cs"/>
            </a:rPr>
            <a:t>and concentrated to afford 2-Bromo-1-(3-chlorophenyl)propan-1-one </a:t>
          </a:r>
          <a:r>
            <a:rPr kumimoji="0" lang="en-ZA" sz="1100" b="1" i="0" u="none" strike="noStrike" kern="0" cap="none" spc="0" normalizeH="0" baseline="0" noProof="0">
              <a:ln>
                <a:noFill/>
              </a:ln>
              <a:solidFill>
                <a:prstClr val="black"/>
              </a:solidFill>
              <a:effectLst/>
              <a:uLnTx/>
              <a:uFillTx/>
              <a:latin typeface="+mn-lt"/>
              <a:ea typeface="+mn-ea"/>
              <a:cs typeface="+mn-cs"/>
            </a:rPr>
            <a:t>3</a:t>
          </a:r>
          <a:r>
            <a:rPr kumimoji="0" lang="en-ZA" sz="1100" b="0" i="0" u="none" strike="noStrike" kern="0" cap="none" spc="0" normalizeH="0" baseline="0" noProof="0">
              <a:ln>
                <a:noFill/>
              </a:ln>
              <a:solidFill>
                <a:prstClr val="black"/>
              </a:solidFill>
              <a:effectLst/>
              <a:uLnTx/>
              <a:uFillTx/>
              <a:latin typeface="+mn-lt"/>
              <a:ea typeface="+mn-ea"/>
              <a:cs typeface="+mn-cs"/>
            </a:rPr>
            <a:t> as a light yellow oil in </a:t>
          </a:r>
          <a:r>
            <a:rPr kumimoji="0" lang="en-ZA" sz="1100" b="0" i="0" u="none" strike="noStrike" kern="0" cap="none" spc="0" normalizeH="0" baseline="0" noProof="0">
              <a:ln>
                <a:noFill/>
              </a:ln>
              <a:solidFill>
                <a:srgbClr val="FFC000"/>
              </a:solidFill>
              <a:effectLst/>
              <a:uLnTx/>
              <a:uFillTx/>
              <a:latin typeface="+mn-lt"/>
              <a:ea typeface="+mn-ea"/>
              <a:cs typeface="+mn-cs"/>
            </a:rPr>
            <a:t>87% </a:t>
          </a:r>
          <a:r>
            <a:rPr kumimoji="0" lang="en-ZA" sz="1100" b="0" i="0" u="none" strike="noStrike" kern="0" cap="none" spc="0" normalizeH="0" baseline="0" noProof="0">
              <a:ln>
                <a:noFill/>
              </a:ln>
              <a:solidFill>
                <a:prstClr val="black"/>
              </a:solidFill>
              <a:effectLst/>
              <a:uLnTx/>
              <a:uFillTx/>
              <a:latin typeface="+mn-lt"/>
              <a:ea typeface="+mn-ea"/>
              <a:cs typeface="+mn-cs"/>
            </a:rPr>
            <a:t>(6.40 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ZA"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ZA" sz="1100" b="0" i="0" u="none" strike="noStrike" kern="0" cap="none" spc="0" normalizeH="0" baseline="0" noProof="0">
              <a:ln>
                <a:noFill/>
              </a:ln>
              <a:solidFill>
                <a:prstClr val="black"/>
              </a:solidFill>
              <a:effectLst/>
              <a:uLnTx/>
              <a:uFillTx/>
              <a:latin typeface="+mn-lt"/>
              <a:ea typeface="+mn-ea"/>
              <a:cs typeface="+mn-cs"/>
            </a:rPr>
            <a:t>2-Bromo-1-(3-chlorophenyl)propan-1-one </a:t>
          </a:r>
          <a:r>
            <a:rPr kumimoji="0" lang="en-ZA" sz="1100" b="1" i="0" u="none" strike="noStrike" kern="0" cap="none" spc="0" normalizeH="0" baseline="0" noProof="0">
              <a:ln>
                <a:noFill/>
              </a:ln>
              <a:solidFill>
                <a:prstClr val="black"/>
              </a:solidFill>
              <a:effectLst/>
              <a:uLnTx/>
              <a:uFillTx/>
              <a:latin typeface="+mn-lt"/>
              <a:ea typeface="+mn-ea"/>
              <a:cs typeface="+mn-cs"/>
            </a:rPr>
            <a:t>3</a:t>
          </a:r>
          <a:r>
            <a:rPr kumimoji="0" lang="en-ZA" sz="1100" b="0" i="0" u="none" strike="noStrike" kern="0" cap="none" spc="0" normalizeH="0" baseline="0" noProof="0">
              <a:ln>
                <a:noFill/>
              </a:ln>
              <a:solidFill>
                <a:prstClr val="black"/>
              </a:solidFill>
              <a:effectLst/>
              <a:uLnTx/>
              <a:uFillTx/>
              <a:latin typeface="+mn-lt"/>
              <a:ea typeface="+mn-ea"/>
              <a:cs typeface="+mn-cs"/>
            </a:rPr>
            <a:t> (6.40 g, 25.9 mmol, 1.0 eq) was dissolved in </a:t>
          </a:r>
          <a:r>
            <a:rPr kumimoji="0" lang="en-ZA" sz="1100" b="0" i="0" u="none" strike="noStrike" kern="0" cap="none" spc="0" normalizeH="0" baseline="0" noProof="0">
              <a:ln>
                <a:noFill/>
              </a:ln>
              <a:solidFill>
                <a:srgbClr val="4F81BD"/>
              </a:solidFill>
              <a:effectLst/>
              <a:uLnTx/>
              <a:uFillTx/>
              <a:latin typeface="+mn-lt"/>
              <a:ea typeface="+mn-ea"/>
              <a:cs typeface="+mn-cs"/>
            </a:rPr>
            <a:t>acetonitrile solvent (53 mL) </a:t>
          </a:r>
          <a:r>
            <a:rPr kumimoji="0" lang="en-ZA" sz="1100" b="0" i="0" u="none" strike="noStrike" kern="0" cap="none" spc="0" normalizeH="0" baseline="0" noProof="0">
              <a:ln>
                <a:noFill/>
              </a:ln>
              <a:solidFill>
                <a:prstClr val="black"/>
              </a:solidFill>
              <a:effectLst/>
              <a:uLnTx/>
              <a:uFillTx/>
              <a:latin typeface="+mn-lt"/>
              <a:ea typeface="+mn-ea"/>
              <a:cs typeface="+mn-cs"/>
            </a:rPr>
            <a:t>and transferred to a pressure tube. </a:t>
          </a:r>
          <a:r>
            <a:rPr kumimoji="0" lang="en-ZA" sz="1100" b="0" i="1" u="none" strike="noStrike" kern="0" cap="none" spc="0" normalizeH="0" baseline="0" noProof="0">
              <a:ln>
                <a:noFill/>
              </a:ln>
              <a:solidFill>
                <a:srgbClr val="FF0000"/>
              </a:solidFill>
              <a:effectLst/>
              <a:uLnTx/>
              <a:uFillTx/>
              <a:latin typeface="+mn-lt"/>
              <a:ea typeface="+mn-ea"/>
              <a:cs typeface="+mn-cs"/>
            </a:rPr>
            <a:t>tert</a:t>
          </a:r>
          <a:r>
            <a:rPr kumimoji="0" lang="en-ZA" sz="1100" b="0" i="0" u="none" strike="noStrike" kern="0" cap="none" spc="0" normalizeH="0" baseline="0" noProof="0">
              <a:ln>
                <a:noFill/>
              </a:ln>
              <a:solidFill>
                <a:srgbClr val="FF0000"/>
              </a:solidFill>
              <a:effectLst/>
              <a:uLnTx/>
              <a:uFillTx/>
              <a:latin typeface="+mn-lt"/>
              <a:ea typeface="+mn-ea"/>
              <a:cs typeface="+mn-cs"/>
            </a:rPr>
            <a:t>-Butylamine (8.4 mL, 5.80 g 79.5 mmol, 3.1 eq) </a:t>
          </a:r>
          <a:r>
            <a:rPr kumimoji="0" lang="en-ZA" sz="1100" b="0" i="0" u="none" strike="noStrike" kern="0" cap="none" spc="0" normalizeH="0" baseline="0" noProof="0">
              <a:ln>
                <a:noFill/>
              </a:ln>
              <a:solidFill>
                <a:prstClr val="black"/>
              </a:solidFill>
              <a:effectLst/>
              <a:uLnTx/>
              <a:uFillTx/>
              <a:latin typeface="+mn-lt"/>
              <a:ea typeface="+mn-ea"/>
              <a:cs typeface="+mn-cs"/>
            </a:rPr>
            <a:t>was added and the resultant reaction mixture allowed to stir for 4 hours at 95</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The reaction mixture was left to cool down to room temperature and concentrated under reduced pressure. The resulting residue was taken up in </a:t>
          </a:r>
          <a:r>
            <a:rPr kumimoji="0" lang="en-ZA" sz="1100" b="0" i="0" u="none" strike="noStrike" kern="0" cap="none" spc="0" normalizeH="0" baseline="0" noProof="0">
              <a:ln>
                <a:noFill/>
              </a:ln>
              <a:solidFill>
                <a:srgbClr val="7030A0"/>
              </a:solidFill>
              <a:effectLst/>
              <a:uLnTx/>
              <a:uFillTx/>
              <a:latin typeface="+mn-lt"/>
              <a:ea typeface="+mn-ea"/>
              <a:cs typeface="+mn-cs"/>
            </a:rPr>
            <a:t>30 mL saturated of NaHCO</a:t>
          </a:r>
          <a:r>
            <a:rPr kumimoji="0" lang="en-ZA" sz="1100" b="0" i="0" u="none" strike="noStrike" kern="0" cap="none" spc="0" normalizeH="0" baseline="-25000" noProof="0">
              <a:ln>
                <a:noFill/>
              </a:ln>
              <a:solidFill>
                <a:srgbClr val="7030A0"/>
              </a:solidFill>
              <a:effectLst/>
              <a:uLnTx/>
              <a:uFillTx/>
              <a:latin typeface="+mn-lt"/>
              <a:ea typeface="+mn-ea"/>
              <a:cs typeface="+mn-cs"/>
            </a:rPr>
            <a:t>3</a:t>
          </a:r>
          <a:r>
            <a:rPr kumimoji="0" lang="en-ZA" sz="1100" b="0" i="0" u="none" strike="noStrike" kern="0" cap="none" spc="0" normalizeH="0" baseline="0" noProof="0">
              <a:ln>
                <a:noFill/>
              </a:ln>
              <a:solidFill>
                <a:srgbClr val="7030A0"/>
              </a:solidFill>
              <a:effectLst/>
              <a:uLnTx/>
              <a:uFillTx/>
              <a:latin typeface="+mn-lt"/>
              <a:ea typeface="+mn-ea"/>
              <a:cs typeface="+mn-cs"/>
            </a:rPr>
            <a:t> (aq) </a:t>
          </a:r>
          <a:r>
            <a:rPr kumimoji="0" lang="en-ZA" sz="1100" b="0" i="0" u="none" strike="noStrike" kern="0" cap="none" spc="0" normalizeH="0" baseline="0" noProof="0">
              <a:ln>
                <a:noFill/>
              </a:ln>
              <a:solidFill>
                <a:prstClr val="black"/>
              </a:solidFill>
              <a:effectLst/>
              <a:uLnTx/>
              <a:uFillTx/>
              <a:latin typeface="+mn-lt"/>
              <a:ea typeface="+mn-ea"/>
              <a:cs typeface="+mn-cs"/>
            </a:rPr>
            <a:t>and extracted with </a:t>
          </a:r>
          <a:r>
            <a:rPr kumimoji="0" lang="en-ZA" sz="1100" b="0" i="0" u="none" strike="noStrike" kern="0" cap="none" spc="0" normalizeH="0" baseline="0" noProof="0">
              <a:ln>
                <a:noFill/>
              </a:ln>
              <a:solidFill>
                <a:srgbClr val="7030A0"/>
              </a:solidFill>
              <a:effectLst/>
              <a:uLnTx/>
              <a:uFillTx/>
              <a:latin typeface="+mn-lt"/>
              <a:ea typeface="+mn-ea"/>
              <a:cs typeface="+mn-cs"/>
            </a:rPr>
            <a:t>ethyl acetate (3 x 30 mL)</a:t>
          </a:r>
          <a:r>
            <a:rPr kumimoji="0" lang="en-ZA" sz="1100" b="0" i="0" u="none" strike="noStrike" kern="0" cap="none" spc="0" normalizeH="0" baseline="0" noProof="0">
              <a:ln>
                <a:noFill/>
              </a:ln>
              <a:solidFill>
                <a:prstClr val="black"/>
              </a:solidFill>
              <a:effectLst/>
              <a:uLnTx/>
              <a:uFillTx/>
              <a:latin typeface="+mn-lt"/>
              <a:ea typeface="+mn-ea"/>
              <a:cs typeface="+mn-cs"/>
            </a:rPr>
            <a:t> after which the organic layers were combined, dried with </a:t>
          </a:r>
          <a:r>
            <a:rPr kumimoji="0" lang="en-ZA" sz="1100" b="0" i="0" u="none" strike="noStrike" kern="0" cap="none" spc="0" normalizeH="0" baseline="0" noProof="0">
              <a:ln>
                <a:noFill/>
              </a:ln>
              <a:solidFill>
                <a:srgbClr val="9BBB59"/>
              </a:solidFill>
              <a:effectLst/>
              <a:uLnTx/>
              <a:uFillTx/>
              <a:latin typeface="+mn-lt"/>
              <a:ea typeface="+mn-ea"/>
              <a:cs typeface="+mn-cs"/>
            </a:rPr>
            <a:t>anhydrous Na</a:t>
          </a:r>
          <a:r>
            <a:rPr kumimoji="0" lang="en-ZA" sz="1100" b="0" i="0" u="none" strike="noStrike" kern="0" cap="none" spc="0" normalizeH="0" baseline="-25000" noProof="0">
              <a:ln>
                <a:noFill/>
              </a:ln>
              <a:solidFill>
                <a:srgbClr val="9BBB59"/>
              </a:solidFill>
              <a:effectLst/>
              <a:uLnTx/>
              <a:uFillTx/>
              <a:latin typeface="+mn-lt"/>
              <a:ea typeface="+mn-ea"/>
              <a:cs typeface="+mn-cs"/>
            </a:rPr>
            <a:t>2</a:t>
          </a:r>
          <a:r>
            <a:rPr kumimoji="0" lang="en-ZA" sz="1100" b="0" i="0" u="none" strike="noStrike" kern="0" cap="none" spc="0" normalizeH="0" baseline="0" noProof="0">
              <a:ln>
                <a:noFill/>
              </a:ln>
              <a:solidFill>
                <a:srgbClr val="9BBB59"/>
              </a:solidFill>
              <a:effectLst/>
              <a:uLnTx/>
              <a:uFillTx/>
              <a:latin typeface="+mn-lt"/>
              <a:ea typeface="+mn-ea"/>
              <a:cs typeface="+mn-cs"/>
            </a:rPr>
            <a:t>SO</a:t>
          </a:r>
          <a:r>
            <a:rPr kumimoji="0" lang="en-ZA" sz="1100" b="0" i="0" u="none" strike="noStrike" kern="0" cap="none" spc="0" normalizeH="0" baseline="-25000" noProof="0">
              <a:ln>
                <a:noFill/>
              </a:ln>
              <a:solidFill>
                <a:srgbClr val="9BBB59"/>
              </a:solidFill>
              <a:effectLst/>
              <a:uLnTx/>
              <a:uFillTx/>
              <a:latin typeface="+mn-lt"/>
              <a:ea typeface="+mn-ea"/>
              <a:cs typeface="+mn-cs"/>
            </a:rPr>
            <a:t>4</a:t>
          </a:r>
          <a:r>
            <a:rPr kumimoji="0" lang="en-ZA" sz="1100" b="0" i="0" u="none" strike="noStrike" kern="0" cap="none" spc="0" normalizeH="0" baseline="0" noProof="0">
              <a:ln>
                <a:noFill/>
              </a:ln>
              <a:solidFill>
                <a:srgbClr val="9BBB59"/>
              </a:solidFill>
              <a:effectLst/>
              <a:uLnTx/>
              <a:uFillTx/>
              <a:latin typeface="+mn-lt"/>
              <a:ea typeface="+mn-ea"/>
              <a:cs typeface="+mn-cs"/>
            </a:rPr>
            <a:t> (0.5 g)</a:t>
          </a:r>
          <a:r>
            <a:rPr kumimoji="0" lang="en-ZA" sz="1100" b="0" i="0" u="none" strike="noStrike" kern="0" cap="none" spc="0" normalizeH="0" baseline="0" noProof="0">
              <a:ln>
                <a:noFill/>
              </a:ln>
              <a:solidFill>
                <a:sysClr val="windowText" lastClr="000000"/>
              </a:solidFill>
              <a:effectLst/>
              <a:uLnTx/>
              <a:uFillTx/>
              <a:latin typeface="+mn-lt"/>
              <a:ea typeface="+mn-ea"/>
              <a:cs typeface="+mn-cs"/>
            </a:rPr>
            <a:t>, filtered</a:t>
          </a:r>
          <a:r>
            <a:rPr kumimoji="0" lang="en-ZA" sz="1100" b="0" i="0" u="none" strike="noStrike" kern="0" cap="none" spc="0" normalizeH="0" baseline="0" noProof="0">
              <a:ln>
                <a:noFill/>
              </a:ln>
              <a:solidFill>
                <a:srgbClr val="9BBB59"/>
              </a:solidFill>
              <a:effectLst/>
              <a:uLnTx/>
              <a:uFillTx/>
              <a:latin typeface="+mn-lt"/>
              <a:ea typeface="+mn-ea"/>
              <a:cs typeface="+mn-cs"/>
            </a:rPr>
            <a:t> </a:t>
          </a:r>
          <a:r>
            <a:rPr kumimoji="0" lang="en-ZA" sz="1100" b="0" i="0" u="none" strike="noStrike" kern="0" cap="none" spc="0" normalizeH="0" baseline="0" noProof="0">
              <a:ln>
                <a:noFill/>
              </a:ln>
              <a:solidFill>
                <a:prstClr val="black"/>
              </a:solidFill>
              <a:effectLst/>
              <a:uLnTx/>
              <a:uFillTx/>
              <a:latin typeface="+mn-lt"/>
              <a:ea typeface="+mn-ea"/>
              <a:cs typeface="+mn-cs"/>
            </a:rPr>
            <a:t>and dried </a:t>
          </a:r>
          <a:r>
            <a:rPr kumimoji="0" lang="en-ZA" sz="1100" b="0" i="1" u="none" strike="noStrike" kern="0" cap="none" spc="0" normalizeH="0" baseline="0" noProof="0">
              <a:ln>
                <a:noFill/>
              </a:ln>
              <a:solidFill>
                <a:prstClr val="black"/>
              </a:solidFill>
              <a:effectLst/>
              <a:uLnTx/>
              <a:uFillTx/>
              <a:latin typeface="+mn-lt"/>
              <a:ea typeface="+mn-ea"/>
              <a:cs typeface="+mn-cs"/>
            </a:rPr>
            <a:t>in-vacuo</a:t>
          </a:r>
          <a:r>
            <a:rPr kumimoji="0" lang="en-ZA" sz="1100" b="0" i="0" u="none" strike="noStrike" kern="0" cap="none" spc="0" normalizeH="0" baseline="0" noProof="0">
              <a:ln>
                <a:noFill/>
              </a:ln>
              <a:solidFill>
                <a:prstClr val="black"/>
              </a:solidFill>
              <a:effectLst/>
              <a:uLnTx/>
              <a:uFillTx/>
              <a:latin typeface="+mn-lt"/>
              <a:ea typeface="+mn-ea"/>
              <a:cs typeface="+mn-cs"/>
            </a:rPr>
            <a:t> to afford the free base bupropion </a:t>
          </a:r>
          <a:r>
            <a:rPr kumimoji="0" lang="en-ZA" sz="1100" b="1" i="0" u="none" strike="noStrike" kern="0" cap="none" spc="0" normalizeH="0" baseline="0" noProof="0">
              <a:ln>
                <a:noFill/>
              </a:ln>
              <a:solidFill>
                <a:prstClr val="black"/>
              </a:solidFill>
              <a:effectLst/>
              <a:uLnTx/>
              <a:uFillTx/>
              <a:latin typeface="+mn-lt"/>
              <a:ea typeface="+mn-ea"/>
              <a:cs typeface="+mn-cs"/>
            </a:rPr>
            <a:t>1b</a:t>
          </a:r>
          <a:r>
            <a:rPr kumimoji="0" lang="en-ZA" sz="1100" b="0" i="0" u="none" strike="noStrike" kern="0" cap="none" spc="0" normalizeH="0" baseline="0" noProof="0">
              <a:ln>
                <a:noFill/>
              </a:ln>
              <a:solidFill>
                <a:prstClr val="black"/>
              </a:solidFill>
              <a:effectLst/>
              <a:uLnTx/>
              <a:uFillTx/>
              <a:latin typeface="+mn-lt"/>
              <a:ea typeface="+mn-ea"/>
              <a:cs typeface="+mn-cs"/>
            </a:rPr>
            <a:t> as a ginger-coloured oil in </a:t>
          </a:r>
          <a:r>
            <a:rPr kumimoji="0" lang="en-ZA" sz="1100" b="0" i="0" u="none" strike="noStrike" kern="0" cap="none" spc="0" normalizeH="0" baseline="0" noProof="0">
              <a:ln>
                <a:noFill/>
              </a:ln>
              <a:solidFill>
                <a:srgbClr val="FFC000"/>
              </a:solidFill>
              <a:effectLst/>
              <a:uLnTx/>
              <a:uFillTx/>
              <a:latin typeface="+mn-lt"/>
              <a:ea typeface="+mn-ea"/>
              <a:cs typeface="+mn-cs"/>
            </a:rPr>
            <a:t>86%</a:t>
          </a:r>
          <a:r>
            <a:rPr kumimoji="0" lang="en-ZA" sz="1100" b="0" i="0" u="none" strike="noStrike" kern="0" cap="none" spc="0" normalizeH="0" baseline="0" noProof="0">
              <a:ln>
                <a:noFill/>
              </a:ln>
              <a:solidFill>
                <a:prstClr val="black"/>
              </a:solidFill>
              <a:effectLst/>
              <a:uLnTx/>
              <a:uFillTx/>
              <a:latin typeface="+mn-lt"/>
              <a:ea typeface="+mn-ea"/>
              <a:cs typeface="+mn-cs"/>
            </a:rPr>
            <a:t> (5.33 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ZA"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ZA" sz="1100" b="0" i="0" u="none" strike="noStrike" kern="0" cap="none" spc="0" normalizeH="0" baseline="0" noProof="0">
              <a:ln>
                <a:noFill/>
              </a:ln>
              <a:solidFill>
                <a:prstClr val="black"/>
              </a:solidFill>
              <a:effectLst/>
              <a:uLnTx/>
              <a:uFillTx/>
              <a:latin typeface="+mn-lt"/>
              <a:ea typeface="+mn-ea"/>
              <a:cs typeface="+mn-cs"/>
            </a:rPr>
            <a:t>Free base bupropion </a:t>
          </a:r>
          <a:r>
            <a:rPr kumimoji="0" lang="en-ZA" sz="1100" b="1" i="0" u="none" strike="noStrike" kern="0" cap="none" spc="0" normalizeH="0" baseline="0" noProof="0">
              <a:ln>
                <a:noFill/>
              </a:ln>
              <a:solidFill>
                <a:prstClr val="black"/>
              </a:solidFill>
              <a:effectLst/>
              <a:uLnTx/>
              <a:uFillTx/>
              <a:latin typeface="+mn-lt"/>
              <a:ea typeface="+mn-ea"/>
              <a:cs typeface="+mn-cs"/>
            </a:rPr>
            <a:t>1b</a:t>
          </a:r>
          <a:r>
            <a:rPr kumimoji="0" lang="en-ZA" sz="1100" b="0" i="0" u="none" strike="noStrike" kern="0" cap="none" spc="0" normalizeH="0" baseline="0" noProof="0">
              <a:ln>
                <a:noFill/>
              </a:ln>
              <a:solidFill>
                <a:prstClr val="black"/>
              </a:solidFill>
              <a:effectLst/>
              <a:uLnTx/>
              <a:uFillTx/>
              <a:latin typeface="+mn-lt"/>
              <a:ea typeface="+mn-ea"/>
              <a:cs typeface="+mn-cs"/>
            </a:rPr>
            <a:t> (5.33 g, 22.2 mmol, 1.0 eq) was suspended in </a:t>
          </a:r>
          <a:r>
            <a:rPr kumimoji="0" lang="en-ZA" sz="1100" b="0" i="0" u="none" strike="noStrike" kern="0" cap="none" spc="0" normalizeH="0" baseline="0" noProof="0">
              <a:ln>
                <a:noFill/>
              </a:ln>
              <a:solidFill>
                <a:srgbClr val="4F81BD"/>
              </a:solidFill>
              <a:effectLst/>
              <a:uLnTx/>
              <a:uFillTx/>
              <a:latin typeface="+mn-lt"/>
              <a:ea typeface="+mn-ea"/>
              <a:cs typeface="+mn-cs"/>
            </a:rPr>
            <a:t>456 mL of diethyl ether (0.05 M)</a:t>
          </a:r>
          <a:r>
            <a:rPr kumimoji="0" lang="en-ZA" sz="1100" b="0" i="0" u="none" strike="noStrike" kern="0" cap="none" spc="0" normalizeH="0" baseline="0" noProof="0">
              <a:ln>
                <a:noFill/>
              </a:ln>
              <a:solidFill>
                <a:prstClr val="black"/>
              </a:solidFill>
              <a:effectLst/>
              <a:uLnTx/>
              <a:uFillTx/>
              <a:latin typeface="+mn-lt"/>
              <a:ea typeface="+mn-ea"/>
              <a:cs typeface="+mn-cs"/>
            </a:rPr>
            <a:t>. The reaction mixture was cooled down to 0 </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and a </a:t>
          </a:r>
          <a:r>
            <a:rPr kumimoji="0" lang="en-ZA" sz="1100" b="0" i="0" u="none" strike="noStrike" kern="0" cap="none" spc="0" normalizeH="0" baseline="0" noProof="0">
              <a:ln>
                <a:noFill/>
              </a:ln>
              <a:solidFill>
                <a:srgbClr val="FF0000"/>
              </a:solidFill>
              <a:effectLst/>
              <a:uLnTx/>
              <a:uFillTx/>
              <a:latin typeface="+mn-lt"/>
              <a:ea typeface="+mn-ea"/>
              <a:cs typeface="+mn-cs"/>
            </a:rPr>
            <a:t>2.0 M hydrogen chloride in diethyl ether solution (</a:t>
          </a:r>
          <a:r>
            <a:rPr kumimoji="0" lang="en-ZA" sz="1100" b="0" i="0" u="none" strike="noStrike" kern="0" cap="none" spc="0" normalizeH="0" baseline="0" noProof="0">
              <a:ln>
                <a:noFill/>
              </a:ln>
              <a:solidFill>
                <a:srgbClr val="0070C0"/>
              </a:solidFill>
              <a:effectLst/>
              <a:uLnTx/>
              <a:uFillTx/>
              <a:latin typeface="+mn-lt"/>
              <a:ea typeface="+mn-ea"/>
              <a:cs typeface="+mn-cs"/>
            </a:rPr>
            <a:t>22.8 mL</a:t>
          </a:r>
          <a:r>
            <a:rPr kumimoji="0" lang="en-ZA" sz="1100" b="0" i="0" u="none" strike="noStrike" kern="0" cap="none" spc="0" normalizeH="0" baseline="0" noProof="0">
              <a:ln>
                <a:noFill/>
              </a:ln>
              <a:solidFill>
                <a:srgbClr val="FF0000"/>
              </a:solidFill>
              <a:effectLst/>
              <a:uLnTx/>
              <a:uFillTx/>
              <a:latin typeface="+mn-lt"/>
              <a:ea typeface="+mn-ea"/>
              <a:cs typeface="+mn-cs"/>
            </a:rPr>
            <a:t>, 1.66 g, 45.6 mmol, 2.1 eq) </a:t>
          </a:r>
          <a:r>
            <a:rPr kumimoji="0" lang="en-ZA" sz="1100" b="0" i="0" u="none" strike="noStrike" kern="0" cap="none" spc="0" normalizeH="0" baseline="0" noProof="0">
              <a:ln>
                <a:noFill/>
              </a:ln>
              <a:solidFill>
                <a:prstClr val="black"/>
              </a:solidFill>
              <a:effectLst/>
              <a:uLnTx/>
              <a:uFillTx/>
              <a:latin typeface="+mn-lt"/>
              <a:ea typeface="+mn-ea"/>
              <a:cs typeface="+mn-cs"/>
            </a:rPr>
            <a:t>was added dropwise to the mixture until precipitation started. Upon further stirring precipitation intensified. The mixture was left in a fridge overnight after which time it was filtered and dried to afford bupropion hydrochloride </a:t>
          </a:r>
          <a:r>
            <a:rPr kumimoji="0" lang="en-ZA" sz="1100" b="1" i="0" u="none" strike="noStrike" kern="0" cap="none" spc="0" normalizeH="0" baseline="0" noProof="0">
              <a:ln>
                <a:noFill/>
              </a:ln>
              <a:solidFill>
                <a:prstClr val="black"/>
              </a:solidFill>
              <a:effectLst/>
              <a:uLnTx/>
              <a:uFillTx/>
              <a:latin typeface="+mn-lt"/>
              <a:ea typeface="+mn-ea"/>
              <a:cs typeface="+mn-cs"/>
            </a:rPr>
            <a:t>1a</a:t>
          </a:r>
          <a:r>
            <a:rPr kumimoji="0" lang="en-ZA"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ZA" sz="1100" b="0" i="0" u="none" strike="noStrike" kern="0" cap="none" spc="0" normalizeH="0" baseline="0" noProof="0">
              <a:ln>
                <a:noFill/>
              </a:ln>
              <a:solidFill>
                <a:srgbClr val="FFC000"/>
              </a:solidFill>
              <a:effectLst/>
              <a:uLnTx/>
              <a:uFillTx/>
              <a:latin typeface="+mn-lt"/>
              <a:ea typeface="+mn-ea"/>
              <a:cs typeface="+mn-cs"/>
            </a:rPr>
            <a:t>95%</a:t>
          </a:r>
          <a:r>
            <a:rPr kumimoji="0" lang="en-ZA" sz="1100" b="0" i="0" u="none" strike="noStrike" kern="0" cap="none" spc="0" normalizeH="0" baseline="0" noProof="0">
              <a:ln>
                <a:noFill/>
              </a:ln>
              <a:solidFill>
                <a:prstClr val="black"/>
              </a:solidFill>
              <a:effectLst/>
              <a:uLnTx/>
              <a:uFillTx/>
              <a:latin typeface="+mn-lt"/>
              <a:ea typeface="+mn-ea"/>
              <a:cs typeface="+mn-cs"/>
            </a:rPr>
            <a:t> (5.83 g)</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7546" y="3031671"/>
          <a:ext cx="199752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0333" y="3622221"/>
          <a:ext cx="2653393"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49" y="4204607"/>
          <a:ext cx="3288847"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17807" y="12631513"/>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5129893"/>
          <a:ext cx="896711"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543085</xdr:colOff>
      <xdr:row>30</xdr:row>
      <xdr:rowOff>167288</xdr:rowOff>
    </xdr:from>
    <xdr:ext cx="5783035" cy="1125693"/>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0642386" y="8963906"/>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65612</xdr:colOff>
      <xdr:row>32</xdr:row>
      <xdr:rowOff>40818</xdr:rowOff>
    </xdr:from>
    <xdr:to>
      <xdr:col>9</xdr:col>
      <xdr:colOff>258534</xdr:colOff>
      <xdr:row>51</xdr:row>
      <xdr:rowOff>78441</xdr:rowOff>
    </xdr:to>
    <xdr:sp macro="" textlink="">
      <xdr:nvSpPr>
        <xdr:cNvPr id="2" name="TextBox 1">
          <a:extLst>
            <a:ext uri="{FF2B5EF4-FFF2-40B4-BE49-F238E27FC236}">
              <a16:creationId xmlns:a16="http://schemas.microsoft.com/office/drawing/2014/main" id="{CEC77518-25E5-4AD0-8D18-10923AC5B174}"/>
            </a:ext>
          </a:extLst>
        </xdr:cNvPr>
        <xdr:cNvSpPr txBox="1"/>
      </xdr:nvSpPr>
      <xdr:spPr>
        <a:xfrm>
          <a:off x="267318" y="6136818"/>
          <a:ext cx="10042892" cy="344421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GB" sz="1100" b="1">
              <a:effectLst/>
            </a:rPr>
            <a:t>Experimental: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1.0 M stock solution of </a:t>
          </a:r>
          <a:r>
            <a:rPr lang="en-US" sz="1100">
              <a:solidFill>
                <a:srgbClr val="FF0000"/>
              </a:solidFill>
              <a:effectLst/>
              <a:latin typeface="+mn-lt"/>
              <a:ea typeface="+mn-ea"/>
              <a:cs typeface="+mn-cs"/>
            </a:rPr>
            <a:t>3'-chloropropiophenone </a:t>
          </a:r>
          <a:r>
            <a:rPr lang="en-US" sz="1100" b="1">
              <a:solidFill>
                <a:srgbClr val="FF0000"/>
              </a:solidFill>
              <a:effectLst/>
              <a:latin typeface="+mn-lt"/>
              <a:ea typeface="+mn-ea"/>
              <a:cs typeface="+mn-cs"/>
            </a:rPr>
            <a:t>2 </a:t>
          </a:r>
          <a:r>
            <a:rPr lang="en-US" sz="1100" b="0">
              <a:solidFill>
                <a:srgbClr val="FF0000"/>
              </a:solidFill>
              <a:effectLst/>
              <a:latin typeface="+mn-lt"/>
              <a:ea typeface="+mn-ea"/>
              <a:cs typeface="+mn-cs"/>
            </a:rPr>
            <a:t>(2.02</a:t>
          </a:r>
          <a:r>
            <a:rPr lang="en-US" sz="1100" b="0" baseline="0">
              <a:solidFill>
                <a:srgbClr val="FF0000"/>
              </a:solidFill>
              <a:effectLst/>
              <a:latin typeface="+mn-lt"/>
              <a:ea typeface="+mn-ea"/>
              <a:cs typeface="+mn-cs"/>
            </a:rPr>
            <a:t> g, 12.0 mmol, 1 eq)</a:t>
          </a:r>
          <a:r>
            <a:rPr lang="en-US" sz="1100">
              <a:solidFill>
                <a:srgbClr val="FF0000"/>
              </a:solidFill>
              <a:effectLst/>
              <a:latin typeface="+mn-lt"/>
              <a:ea typeface="+mn-ea"/>
              <a:cs typeface="+mn-cs"/>
            </a:rPr>
            <a:t> </a:t>
          </a:r>
          <a:r>
            <a:rPr lang="en-US" sz="1100">
              <a:solidFill>
                <a:schemeClr val="dk1"/>
              </a:solidFill>
              <a:effectLst/>
              <a:latin typeface="+mn-lt"/>
              <a:ea typeface="+mn-ea"/>
              <a:cs typeface="+mn-cs"/>
            </a:rPr>
            <a:t>in </a:t>
          </a:r>
          <a:r>
            <a:rPr lang="en-US" sz="1100">
              <a:solidFill>
                <a:srgbClr val="0070C0"/>
              </a:solidFill>
              <a:effectLst/>
              <a:latin typeface="+mn-lt"/>
              <a:ea typeface="+mn-ea"/>
              <a:cs typeface="+mn-cs"/>
            </a:rPr>
            <a:t>acetonitrile (12 mL) </a:t>
          </a:r>
          <a:r>
            <a:rPr lang="en-US" sz="1100">
              <a:solidFill>
                <a:schemeClr val="dk1"/>
              </a:solidFill>
              <a:effectLst/>
              <a:latin typeface="+mn-lt"/>
              <a:ea typeface="+mn-ea"/>
              <a:cs typeface="+mn-cs"/>
            </a:rPr>
            <a:t>was prepared. One 15.0 mm diameter glass omnifit column</a:t>
          </a:r>
          <a:r>
            <a:rPr lang="en-US" sz="1100" baseline="0">
              <a:solidFill>
                <a:schemeClr val="dk1"/>
              </a:solidFill>
              <a:effectLst/>
              <a:latin typeface="+mn-lt"/>
              <a:ea typeface="+mn-ea"/>
              <a:cs typeface="+mn-cs"/>
            </a:rPr>
            <a:t> and two 10.0 mm diameter glass omnifit columns</a:t>
          </a:r>
          <a:r>
            <a:rPr lang="en-US" sz="1100">
              <a:solidFill>
                <a:schemeClr val="dk1"/>
              </a:solidFill>
              <a:effectLst/>
              <a:latin typeface="+mn-lt"/>
              <a:ea typeface="+mn-ea"/>
              <a:cs typeface="+mn-cs"/>
            </a:rPr>
            <a:t> were packed with 1.5 eq of </a:t>
          </a:r>
          <a:r>
            <a:rPr lang="en-US" sz="1100">
              <a:solidFill>
                <a:schemeClr val="accent2">
                  <a:lumMod val="75000"/>
                </a:schemeClr>
              </a:solidFill>
              <a:effectLst/>
              <a:latin typeface="+mn-lt"/>
              <a:ea typeface="+mn-ea"/>
              <a:cs typeface="+mn-cs"/>
            </a:rPr>
            <a:t>pyridiniumtribromide polymer support (9.00 g, 18.0 mmol, 1.5 eq,</a:t>
          </a:r>
          <a:r>
            <a:rPr lang="en-US" sz="1100">
              <a:solidFill>
                <a:srgbClr val="FF0000"/>
              </a:solidFill>
              <a:effectLst/>
              <a:latin typeface="+mn-lt"/>
              <a:ea typeface="+mn-ea"/>
              <a:cs typeface="+mn-cs"/>
            </a:rPr>
            <a:t> 2 mmol/g,</a:t>
          </a:r>
          <a:r>
            <a:rPr lang="en-US" sz="1100" baseline="0">
              <a:solidFill>
                <a:srgbClr val="FF0000"/>
              </a:solidFill>
              <a:effectLst/>
              <a:latin typeface="+mn-lt"/>
              <a:ea typeface="+mn-ea"/>
              <a:cs typeface="+mn-cs"/>
            </a:rPr>
            <a:t> 2.88 g Br2</a:t>
          </a:r>
          <a:r>
            <a:rPr lang="en-US" sz="1100">
              <a:solidFill>
                <a:schemeClr val="accent2">
                  <a:lumMod val="75000"/>
                </a:schemeClr>
              </a:solidFill>
              <a:effectLst/>
              <a:latin typeface="+mn-lt"/>
              <a:ea typeface="+mn-ea"/>
              <a:cs typeface="+mn-cs"/>
            </a:rPr>
            <a:t>). </a:t>
          </a:r>
          <a:r>
            <a:rPr lang="en-US" sz="1100">
              <a:solidFill>
                <a:schemeClr val="dk1"/>
              </a:solidFill>
              <a:effectLst/>
              <a:latin typeface="+mn-lt"/>
              <a:ea typeface="+mn-ea"/>
              <a:cs typeface="+mn-cs"/>
            </a:rPr>
            <a:t>A third</a:t>
          </a:r>
          <a:r>
            <a:rPr lang="en-US" sz="1100" baseline="0">
              <a:solidFill>
                <a:schemeClr val="dk1"/>
              </a:solidFill>
              <a:effectLst/>
              <a:latin typeface="+mn-lt"/>
              <a:ea typeface="+mn-ea"/>
              <a:cs typeface="+mn-cs"/>
            </a:rPr>
            <a:t> 1.0 mm</a:t>
          </a:r>
          <a:r>
            <a:rPr lang="en-US" sz="1100">
              <a:solidFill>
                <a:schemeClr val="dk1"/>
              </a:solidFill>
              <a:effectLst/>
              <a:latin typeface="+mn-lt"/>
              <a:ea typeface="+mn-ea"/>
              <a:cs typeface="+mn-cs"/>
            </a:rPr>
            <a:t> glass omnifit column was packed with </a:t>
          </a:r>
          <a:r>
            <a:rPr lang="en-US" sz="1100">
              <a:solidFill>
                <a:srgbClr val="92D050"/>
              </a:solidFill>
              <a:effectLst/>
              <a:latin typeface="+mn-lt"/>
              <a:ea typeface="+mn-ea"/>
              <a:cs typeface="+mn-cs"/>
            </a:rPr>
            <a:t>excess ground-up potassium carbonate (4.6</a:t>
          </a:r>
          <a:r>
            <a:rPr lang="en-US" sz="1100" baseline="0">
              <a:solidFill>
                <a:srgbClr val="92D050"/>
              </a:solidFill>
              <a:effectLst/>
              <a:latin typeface="+mn-lt"/>
              <a:ea typeface="+mn-ea"/>
              <a:cs typeface="+mn-cs"/>
            </a:rPr>
            <a:t> g, 33.2 mmol, 2.8 eq)</a:t>
          </a:r>
          <a:r>
            <a:rPr lang="en-US" sz="1100">
              <a:solidFill>
                <a:srgbClr val="92D050"/>
              </a:solidFill>
              <a:effectLst/>
              <a:latin typeface="+mn-lt"/>
              <a:ea typeface="+mn-ea"/>
              <a:cs typeface="+mn-cs"/>
            </a:rPr>
            <a:t>. </a:t>
          </a:r>
          <a:r>
            <a:rPr lang="en-US" sz="1100">
              <a:solidFill>
                <a:schemeClr val="dk1"/>
              </a:solidFill>
              <a:effectLst/>
              <a:latin typeface="+mn-lt"/>
              <a:ea typeface="+mn-ea"/>
              <a:cs typeface="+mn-cs"/>
            </a:rPr>
            <a:t>A flow rate of 0.71 mL/min was used to pump 12.0 mL of the stock solution which was equivalent to a residence time of 25 minute at 60°C, this was sufficient for full conversion. Yield determined as </a:t>
          </a:r>
          <a:r>
            <a:rPr lang="en-US" sz="1100">
              <a:solidFill>
                <a:srgbClr val="FFC000"/>
              </a:solidFill>
              <a:effectLst/>
              <a:latin typeface="+mn-lt"/>
              <a:ea typeface="+mn-ea"/>
              <a:cs typeface="+mn-cs"/>
            </a:rPr>
            <a:t>81%</a:t>
          </a:r>
          <a:r>
            <a:rPr lang="en-US" sz="1100">
              <a:solidFill>
                <a:schemeClr val="dk1"/>
              </a:solidFill>
              <a:effectLst/>
              <a:latin typeface="+mn-lt"/>
              <a:ea typeface="+mn-ea"/>
              <a:cs typeface="+mn-cs"/>
            </a:rPr>
            <a:t> for 2-bromo-1-(3-chlorophenyl)propan-1-one </a:t>
          </a:r>
          <a:r>
            <a:rPr lang="en-US" sz="1100" b="1">
              <a:solidFill>
                <a:schemeClr val="dk1"/>
              </a:solidFill>
              <a:effectLst/>
              <a:latin typeface="+mn-lt"/>
              <a:ea typeface="+mn-ea"/>
              <a:cs typeface="+mn-cs"/>
            </a:rPr>
            <a:t>3 </a:t>
          </a:r>
          <a:r>
            <a:rPr lang="en-US" sz="1100" b="0">
              <a:solidFill>
                <a:schemeClr val="dk1"/>
              </a:solidFill>
              <a:effectLst/>
              <a:latin typeface="+mn-lt"/>
              <a:ea typeface="+mn-ea"/>
              <a:cs typeface="+mn-cs"/>
            </a:rPr>
            <a:t>(2.40</a:t>
          </a:r>
          <a:r>
            <a:rPr lang="en-US" sz="1100" b="0" baseline="0">
              <a:solidFill>
                <a:schemeClr val="dk1"/>
              </a:solidFill>
              <a:effectLst/>
              <a:latin typeface="+mn-lt"/>
              <a:ea typeface="+mn-ea"/>
              <a:cs typeface="+mn-cs"/>
            </a:rPr>
            <a:t> g). </a:t>
          </a:r>
          <a:endParaRPr lang="en-GB" sz="1100">
            <a:solidFill>
              <a:sysClr val="windowText" lastClr="000000"/>
            </a:solidFill>
            <a:effectLst/>
            <a:latin typeface="+mn-lt"/>
            <a:ea typeface="+mn-ea"/>
            <a:cs typeface="+mn-cs"/>
          </a:endParaRPr>
        </a:p>
        <a:p>
          <a:endParaRPr lang="en-GB" sz="11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ZA" sz="1100">
              <a:solidFill>
                <a:schemeClr val="dk1"/>
              </a:solidFill>
              <a:effectLst/>
              <a:latin typeface="+mn-lt"/>
              <a:ea typeface="+mn-ea"/>
              <a:cs typeface="+mn-cs"/>
            </a:rPr>
            <a:t>A 1.0 M stock solution of columned batch</a:t>
          </a:r>
          <a:r>
            <a:rPr lang="en-ZA" sz="1100" baseline="0">
              <a:solidFill>
                <a:schemeClr val="dk1"/>
              </a:solidFill>
              <a:effectLst/>
              <a:latin typeface="+mn-lt"/>
              <a:ea typeface="+mn-ea"/>
              <a:cs typeface="+mn-cs"/>
            </a:rPr>
            <a:t> produced</a:t>
          </a:r>
          <a:r>
            <a:rPr lang="en-ZA" sz="1100">
              <a:solidFill>
                <a:schemeClr val="dk1"/>
              </a:solidFill>
              <a:effectLst/>
              <a:latin typeface="+mn-lt"/>
              <a:ea typeface="+mn-ea"/>
              <a:cs typeface="+mn-cs"/>
            </a:rPr>
            <a:t> 2-bromo-1-(3-chlorophenyl)propan-1-one </a:t>
          </a:r>
          <a:r>
            <a:rPr lang="en-ZA" sz="1100" b="1">
              <a:solidFill>
                <a:schemeClr val="dk1"/>
              </a:solidFill>
              <a:effectLst/>
              <a:latin typeface="+mn-lt"/>
              <a:ea typeface="+mn-ea"/>
              <a:cs typeface="+mn-cs"/>
            </a:rPr>
            <a:t>3 </a:t>
          </a:r>
          <a:r>
            <a:rPr lang="en-ZA" sz="1100" b="0">
              <a:solidFill>
                <a:schemeClr val="dk1"/>
              </a:solidFill>
              <a:effectLst/>
              <a:latin typeface="+mn-lt"/>
              <a:ea typeface="+mn-ea"/>
              <a:cs typeface="+mn-cs"/>
            </a:rPr>
            <a:t>(2.40</a:t>
          </a:r>
          <a:r>
            <a:rPr lang="en-ZA" sz="1100" b="0" baseline="0">
              <a:solidFill>
                <a:schemeClr val="dk1"/>
              </a:solidFill>
              <a:effectLst/>
              <a:latin typeface="+mn-lt"/>
              <a:ea typeface="+mn-ea"/>
              <a:cs typeface="+mn-cs"/>
            </a:rPr>
            <a:t> g, 9.70 mmol, 1 eq)</a:t>
          </a:r>
          <a:r>
            <a:rPr lang="en-ZA" sz="1100">
              <a:solidFill>
                <a:schemeClr val="dk1"/>
              </a:solidFill>
              <a:effectLst/>
              <a:latin typeface="+mn-lt"/>
              <a:ea typeface="+mn-ea"/>
              <a:cs typeface="+mn-cs"/>
            </a:rPr>
            <a:t> in </a:t>
          </a:r>
          <a:r>
            <a:rPr lang="en-ZA" sz="1100">
              <a:solidFill>
                <a:srgbClr val="0070C0"/>
              </a:solidFill>
              <a:effectLst/>
              <a:latin typeface="+mn-lt"/>
              <a:ea typeface="+mn-ea"/>
              <a:cs typeface="+mn-cs"/>
            </a:rPr>
            <a:t>(9.7 mL) acetonitrile </a:t>
          </a:r>
          <a:r>
            <a:rPr lang="en-ZA" sz="1100">
              <a:solidFill>
                <a:schemeClr val="dk1"/>
              </a:solidFill>
              <a:effectLst/>
              <a:latin typeface="+mn-lt"/>
              <a:ea typeface="+mn-ea"/>
              <a:cs typeface="+mn-cs"/>
            </a:rPr>
            <a:t>was prepared along with a 3.0 M stock solution of </a:t>
          </a:r>
          <a:r>
            <a:rPr lang="en-ZA" sz="1100" i="1">
              <a:solidFill>
                <a:srgbClr val="FF0000"/>
              </a:solidFill>
              <a:effectLst/>
              <a:latin typeface="+mn-lt"/>
              <a:ea typeface="+mn-ea"/>
              <a:cs typeface="+mn-cs"/>
            </a:rPr>
            <a:t>tert</a:t>
          </a:r>
          <a:r>
            <a:rPr lang="en-ZA" sz="1100">
              <a:solidFill>
                <a:srgbClr val="FF0000"/>
              </a:solidFill>
              <a:effectLst/>
              <a:latin typeface="+mn-lt"/>
              <a:ea typeface="+mn-ea"/>
              <a:cs typeface="+mn-cs"/>
            </a:rPr>
            <a:t>-butylamine (2.13 g, 3.1</a:t>
          </a:r>
          <a:r>
            <a:rPr lang="en-ZA" sz="1100" baseline="0">
              <a:solidFill>
                <a:srgbClr val="FF0000"/>
              </a:solidFill>
              <a:effectLst/>
              <a:latin typeface="+mn-lt"/>
              <a:ea typeface="+mn-ea"/>
              <a:cs typeface="+mn-cs"/>
            </a:rPr>
            <a:t> mL,</a:t>
          </a:r>
          <a:r>
            <a:rPr lang="en-ZA" sz="1100">
              <a:solidFill>
                <a:srgbClr val="FF0000"/>
              </a:solidFill>
              <a:effectLst/>
              <a:latin typeface="+mn-lt"/>
              <a:ea typeface="+mn-ea"/>
              <a:cs typeface="+mn-cs"/>
            </a:rPr>
            <a:t> 29.1 mmol, 3.0 eq) </a:t>
          </a:r>
          <a:r>
            <a:rPr lang="en-ZA" sz="1100">
              <a:solidFill>
                <a:schemeClr val="dk1"/>
              </a:solidFill>
              <a:effectLst/>
              <a:latin typeface="+mn-lt"/>
              <a:ea typeface="+mn-ea"/>
              <a:cs typeface="+mn-cs"/>
            </a:rPr>
            <a:t>in </a:t>
          </a:r>
          <a:r>
            <a:rPr lang="en-ZA" sz="1100">
              <a:solidFill>
                <a:srgbClr val="0070C0"/>
              </a:solidFill>
              <a:effectLst/>
              <a:latin typeface="+mn-lt"/>
              <a:ea typeface="+mn-ea"/>
              <a:cs typeface="+mn-cs"/>
            </a:rPr>
            <a:t>6.6 mL 90% ACN:DMSO (to ensure an 95% ACN:DMSO combined solvent, 5.9 mL ACN &amp; 0.7 mL</a:t>
          </a:r>
          <a:r>
            <a:rPr lang="en-ZA" sz="1100" baseline="0">
              <a:solidFill>
                <a:srgbClr val="0070C0"/>
              </a:solidFill>
              <a:effectLst/>
              <a:latin typeface="+mn-lt"/>
              <a:ea typeface="+mn-ea"/>
              <a:cs typeface="+mn-cs"/>
            </a:rPr>
            <a:t> DMSO</a:t>
          </a:r>
          <a:r>
            <a:rPr lang="en-ZA" sz="1100">
              <a:solidFill>
                <a:srgbClr val="0070C0"/>
              </a:solidFill>
              <a:effectLst/>
              <a:latin typeface="+mn-lt"/>
              <a:ea typeface="+mn-ea"/>
              <a:cs typeface="+mn-cs"/>
            </a:rPr>
            <a:t>). </a:t>
          </a:r>
          <a:r>
            <a:rPr lang="en-ZA" sz="1100">
              <a:solidFill>
                <a:schemeClr val="dk1"/>
              </a:solidFill>
              <a:effectLst/>
              <a:latin typeface="+mn-lt"/>
              <a:ea typeface="+mn-ea"/>
              <a:cs typeface="+mn-cs"/>
            </a:rPr>
            <a:t>Acetonitrile was employed as pushing solvent. The stock solution inlets were connected via selector valves to HPLC pumps. A total flow rate of 1.26 mL/min (0.63 mL/min per pump) was used to pump 9.7 mL of each stock solution together through a T-piece mixer after which the resultant solution was passed through a 1/8”, 25 mL PTFE coil held at 90 </a:t>
          </a:r>
          <a:r>
            <a:rPr lang="en-ZA" sz="1100" baseline="30000">
              <a:solidFill>
                <a:schemeClr val="dk1"/>
              </a:solidFill>
              <a:effectLst/>
              <a:latin typeface="+mn-lt"/>
              <a:ea typeface="+mn-ea"/>
              <a:cs typeface="+mn-cs"/>
            </a:rPr>
            <a:t>o</a:t>
          </a:r>
          <a:r>
            <a:rPr lang="en-ZA" sz="1100">
              <a:solidFill>
                <a:schemeClr val="dk1"/>
              </a:solidFill>
              <a:effectLst/>
              <a:latin typeface="+mn-lt"/>
              <a:ea typeface="+mn-ea"/>
              <a:cs typeface="+mn-cs"/>
            </a:rPr>
            <a:t>C with a 20-minute residence time. Upon exiting the coil reactor, the resultant solution was joined with a </a:t>
          </a:r>
          <a:r>
            <a:rPr lang="en-ZA" sz="1100">
              <a:solidFill>
                <a:srgbClr val="7030A0"/>
              </a:solidFill>
              <a:effectLst/>
              <a:latin typeface="+mn-lt"/>
              <a:ea typeface="+mn-ea"/>
              <a:cs typeface="+mn-cs"/>
            </a:rPr>
            <a:t>water quench line (0.63 mL/min, 51 mL)</a:t>
          </a:r>
          <a:r>
            <a:rPr lang="en-ZA" sz="1100">
              <a:solidFill>
                <a:schemeClr val="dk1"/>
              </a:solidFill>
              <a:effectLst/>
              <a:latin typeface="+mn-lt"/>
              <a:ea typeface="+mn-ea"/>
              <a:cs typeface="+mn-cs"/>
            </a:rPr>
            <a:t> after which the resultant stream was passed through</a:t>
          </a:r>
          <a:r>
            <a:rPr lang="en-ZA" sz="1100" baseline="0">
              <a:solidFill>
                <a:schemeClr val="dk1"/>
              </a:solidFill>
              <a:effectLst/>
              <a:latin typeface="+mn-lt"/>
              <a:ea typeface="+mn-ea"/>
              <a:cs typeface="+mn-cs"/>
            </a:rPr>
            <a:t> a 5 mL mixing coil and</a:t>
          </a:r>
          <a:r>
            <a:rPr lang="en-ZA" sz="1100">
              <a:solidFill>
                <a:schemeClr val="dk1"/>
              </a:solidFill>
              <a:effectLst/>
              <a:latin typeface="+mn-lt"/>
              <a:ea typeface="+mn-ea"/>
              <a:cs typeface="+mn-cs"/>
            </a:rPr>
            <a:t> passed through a standard 8-bar back-pressure regulator. The mixture was</a:t>
          </a:r>
          <a:r>
            <a:rPr lang="en-ZA" sz="1100" baseline="0">
              <a:solidFill>
                <a:schemeClr val="dk1"/>
              </a:solidFill>
              <a:effectLst/>
              <a:latin typeface="+mn-lt"/>
              <a:ea typeface="+mn-ea"/>
              <a:cs typeface="+mn-cs"/>
            </a:rPr>
            <a:t> </a:t>
          </a:r>
          <a:r>
            <a:rPr lang="en-ZA" sz="1100">
              <a:solidFill>
                <a:schemeClr val="dk1"/>
              </a:solidFill>
              <a:effectLst/>
              <a:latin typeface="+mn-lt"/>
              <a:ea typeface="+mn-ea"/>
              <a:cs typeface="+mn-cs"/>
            </a:rPr>
            <a:t>collected and the</a:t>
          </a:r>
          <a:r>
            <a:rPr lang="en-ZA" sz="1100" baseline="0">
              <a:solidFill>
                <a:schemeClr val="dk1"/>
              </a:solidFill>
              <a:effectLst/>
              <a:latin typeface="+mn-lt"/>
              <a:ea typeface="+mn-ea"/>
              <a:cs typeface="+mn-cs"/>
            </a:rPr>
            <a:t> acetonitrile solvent was removed under reduced pressure</a:t>
          </a:r>
          <a:r>
            <a:rPr lang="en-ZA" sz="1100">
              <a:solidFill>
                <a:schemeClr val="dk1"/>
              </a:solidFill>
              <a:effectLst/>
              <a:latin typeface="+mn-lt"/>
              <a:ea typeface="+mn-ea"/>
              <a:cs typeface="+mn-cs"/>
            </a:rPr>
            <a:t>. The aq layer was extracted with </a:t>
          </a:r>
          <a:r>
            <a:rPr lang="en-ZA" sz="1100">
              <a:solidFill>
                <a:srgbClr val="7030A0"/>
              </a:solidFill>
              <a:effectLst/>
              <a:latin typeface="+mn-lt"/>
              <a:ea typeface="+mn-ea"/>
              <a:cs typeface="+mn-cs"/>
            </a:rPr>
            <a:t>ethyl acetate (3</a:t>
          </a:r>
          <a:r>
            <a:rPr lang="en-ZA" sz="1100" baseline="0">
              <a:solidFill>
                <a:srgbClr val="7030A0"/>
              </a:solidFill>
              <a:effectLst/>
              <a:latin typeface="+mn-lt"/>
              <a:ea typeface="+mn-ea"/>
              <a:cs typeface="+mn-cs"/>
            </a:rPr>
            <a:t> X 30 mL)</a:t>
          </a:r>
          <a:r>
            <a:rPr lang="en-ZA" sz="1100" baseline="0">
              <a:solidFill>
                <a:schemeClr val="dk1"/>
              </a:solidFill>
              <a:effectLst/>
              <a:latin typeface="+mn-lt"/>
              <a:ea typeface="+mn-ea"/>
              <a:cs typeface="+mn-cs"/>
            </a:rPr>
            <a:t> combined and washed with </a:t>
          </a:r>
          <a:r>
            <a:rPr lang="en-ZA" sz="1100">
              <a:solidFill>
                <a:schemeClr val="dk1"/>
              </a:solidFill>
              <a:effectLst/>
              <a:latin typeface="+mn-lt"/>
              <a:ea typeface="+mn-ea"/>
              <a:cs typeface="+mn-cs"/>
            </a:rPr>
            <a:t>with a </a:t>
          </a:r>
          <a:r>
            <a:rPr lang="en-ZA" sz="1100">
              <a:solidFill>
                <a:srgbClr val="7030A0"/>
              </a:solidFill>
              <a:effectLst/>
              <a:latin typeface="+mn-lt"/>
              <a:ea typeface="+mn-ea"/>
              <a:cs typeface="+mn-cs"/>
            </a:rPr>
            <a:t>saturated solution of NaHCO</a:t>
          </a:r>
          <a:r>
            <a:rPr lang="en-ZA" sz="1100" baseline="-25000">
              <a:solidFill>
                <a:srgbClr val="7030A0"/>
              </a:solidFill>
              <a:effectLst/>
              <a:latin typeface="+mn-lt"/>
              <a:ea typeface="+mn-ea"/>
              <a:cs typeface="+mn-cs"/>
            </a:rPr>
            <a:t>3</a:t>
          </a:r>
          <a:r>
            <a:rPr lang="en-ZA" sz="1100" baseline="0">
              <a:solidFill>
                <a:srgbClr val="7030A0"/>
              </a:solidFill>
              <a:effectLst/>
              <a:latin typeface="+mn-lt"/>
              <a:ea typeface="+mn-ea"/>
              <a:cs typeface="+mn-cs"/>
            </a:rPr>
            <a:t> (30 mL)</a:t>
          </a:r>
          <a:r>
            <a:rPr lang="en-ZA" sz="1100">
              <a:solidFill>
                <a:srgbClr val="7030A0"/>
              </a:solidFill>
              <a:effectLst/>
              <a:latin typeface="+mn-lt"/>
              <a:ea typeface="+mn-ea"/>
              <a:cs typeface="+mn-cs"/>
            </a:rPr>
            <a:t>. </a:t>
          </a:r>
          <a:r>
            <a:rPr lang="en-ZA" sz="1100">
              <a:solidFill>
                <a:schemeClr val="dk1"/>
              </a:solidFill>
              <a:effectLst/>
              <a:latin typeface="+mn-lt"/>
              <a:ea typeface="+mn-ea"/>
              <a:cs typeface="+mn-cs"/>
            </a:rPr>
            <a:t>The organic layer was dried with </a:t>
          </a:r>
          <a:r>
            <a:rPr lang="en-ZA" sz="1100">
              <a:solidFill>
                <a:srgbClr val="92D050"/>
              </a:solidFill>
              <a:effectLst/>
              <a:latin typeface="+mn-lt"/>
              <a:ea typeface="+mn-ea"/>
              <a:cs typeface="+mn-cs"/>
            </a:rPr>
            <a:t>anhydrous Na</a:t>
          </a:r>
          <a:r>
            <a:rPr lang="en-ZA" sz="1100" baseline="-25000">
              <a:solidFill>
                <a:srgbClr val="92D050"/>
              </a:solidFill>
              <a:effectLst/>
              <a:latin typeface="+mn-lt"/>
              <a:ea typeface="+mn-ea"/>
              <a:cs typeface="+mn-cs"/>
            </a:rPr>
            <a:t>2</a:t>
          </a:r>
          <a:r>
            <a:rPr lang="en-ZA" sz="1100">
              <a:solidFill>
                <a:srgbClr val="92D050"/>
              </a:solidFill>
              <a:effectLst/>
              <a:latin typeface="+mn-lt"/>
              <a:ea typeface="+mn-ea"/>
              <a:cs typeface="+mn-cs"/>
            </a:rPr>
            <a:t>SO</a:t>
          </a:r>
          <a:r>
            <a:rPr lang="en-ZA" sz="1100" baseline="-25000">
              <a:solidFill>
                <a:srgbClr val="92D050"/>
              </a:solidFill>
              <a:effectLst/>
              <a:latin typeface="+mn-lt"/>
              <a:ea typeface="+mn-ea"/>
              <a:cs typeface="+mn-cs"/>
            </a:rPr>
            <a:t>4</a:t>
          </a:r>
          <a:r>
            <a:rPr lang="en-ZA" sz="1100">
              <a:solidFill>
                <a:srgbClr val="92D050"/>
              </a:solidFill>
              <a:effectLst/>
              <a:latin typeface="+mn-lt"/>
              <a:ea typeface="+mn-ea"/>
              <a:cs typeface="+mn-cs"/>
            </a:rPr>
            <a:t> (0.5</a:t>
          </a:r>
          <a:r>
            <a:rPr lang="en-ZA" sz="1100" baseline="0">
              <a:solidFill>
                <a:srgbClr val="92D050"/>
              </a:solidFill>
              <a:effectLst/>
              <a:latin typeface="+mn-lt"/>
              <a:ea typeface="+mn-ea"/>
              <a:cs typeface="+mn-cs"/>
            </a:rPr>
            <a:t> g) </a:t>
          </a:r>
          <a:r>
            <a:rPr lang="en-ZA" sz="1100">
              <a:solidFill>
                <a:schemeClr val="dk1"/>
              </a:solidFill>
              <a:effectLst/>
              <a:latin typeface="+mn-lt"/>
              <a:ea typeface="+mn-ea"/>
              <a:cs typeface="+mn-cs"/>
            </a:rPr>
            <a:t>and concentrated </a:t>
          </a:r>
          <a:r>
            <a:rPr lang="en-ZA" sz="1100" i="1">
              <a:solidFill>
                <a:schemeClr val="dk1"/>
              </a:solidFill>
              <a:effectLst/>
              <a:latin typeface="+mn-lt"/>
              <a:ea typeface="+mn-ea"/>
              <a:cs typeface="+mn-cs"/>
            </a:rPr>
            <a:t>in vacuo</a:t>
          </a:r>
          <a:r>
            <a:rPr lang="en-ZA" sz="1100">
              <a:solidFill>
                <a:schemeClr val="dk1"/>
              </a:solidFill>
              <a:effectLst/>
              <a:latin typeface="+mn-lt"/>
              <a:ea typeface="+mn-ea"/>
              <a:cs typeface="+mn-cs"/>
            </a:rPr>
            <a:t> to afford free base bupropion </a:t>
          </a:r>
          <a:r>
            <a:rPr lang="en-ZA" sz="1100" b="1">
              <a:solidFill>
                <a:schemeClr val="dk1"/>
              </a:solidFill>
              <a:effectLst/>
              <a:latin typeface="+mn-lt"/>
              <a:ea typeface="+mn-ea"/>
              <a:cs typeface="+mn-cs"/>
            </a:rPr>
            <a:t>1b</a:t>
          </a:r>
          <a:r>
            <a:rPr lang="en-ZA" sz="1100">
              <a:solidFill>
                <a:schemeClr val="dk1"/>
              </a:solidFill>
              <a:effectLst/>
              <a:latin typeface="+mn-lt"/>
              <a:ea typeface="+mn-ea"/>
              <a:cs typeface="+mn-cs"/>
            </a:rPr>
            <a:t> with a yield of </a:t>
          </a:r>
          <a:r>
            <a:rPr lang="en-ZA" sz="1100">
              <a:solidFill>
                <a:srgbClr val="FFC000"/>
              </a:solidFill>
              <a:effectLst/>
              <a:latin typeface="+mn-lt"/>
              <a:ea typeface="+mn-ea"/>
              <a:cs typeface="+mn-cs"/>
            </a:rPr>
            <a:t>98% </a:t>
          </a:r>
          <a:r>
            <a:rPr lang="en-ZA" sz="1100">
              <a:solidFill>
                <a:schemeClr val="dk1"/>
              </a:solidFill>
              <a:effectLst/>
              <a:latin typeface="+mn-lt"/>
              <a:ea typeface="+mn-ea"/>
              <a:cs typeface="+mn-cs"/>
            </a:rPr>
            <a:t>(2.28 g). </a:t>
          </a:r>
          <a:r>
            <a:rPr lang="en-US" sz="1100" b="0" baseline="0">
              <a:solidFill>
                <a:sysClr val="windowText" lastClr="000000"/>
              </a:solidFill>
              <a:effectLst/>
              <a:latin typeface="+mn-lt"/>
              <a:ea typeface="+mn-ea"/>
              <a:cs typeface="+mn-cs"/>
            </a:rPr>
            <a:t> </a:t>
          </a:r>
          <a:endParaRPr lang="en-ZA"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ZA" sz="1100">
            <a:solidFill>
              <a:schemeClr val="dk1"/>
            </a:solidFill>
            <a:effectLst/>
            <a:latin typeface="+mn-lt"/>
            <a:ea typeface="+mn-ea"/>
            <a:cs typeface="+mn-cs"/>
          </a:endParaRPr>
        </a:p>
        <a:p>
          <a:pPr eaLnBrk="1" fontAlgn="auto" latinLnBrk="0" hangingPunct="1"/>
          <a:r>
            <a:rPr lang="en-ZA" sz="1100">
              <a:solidFill>
                <a:schemeClr val="dk1"/>
              </a:solidFill>
              <a:effectLst/>
              <a:latin typeface="+mn-lt"/>
              <a:ea typeface="+mn-ea"/>
              <a:cs typeface="+mn-cs"/>
            </a:rPr>
            <a:t>Free base bupropion </a:t>
          </a:r>
          <a:r>
            <a:rPr lang="en-ZA" sz="1100" b="1">
              <a:solidFill>
                <a:schemeClr val="dk1"/>
              </a:solidFill>
              <a:effectLst/>
              <a:latin typeface="+mn-lt"/>
              <a:ea typeface="+mn-ea"/>
              <a:cs typeface="+mn-cs"/>
            </a:rPr>
            <a:t>1b</a:t>
          </a:r>
          <a:r>
            <a:rPr lang="en-ZA" sz="1100">
              <a:solidFill>
                <a:schemeClr val="dk1"/>
              </a:solidFill>
              <a:effectLst/>
              <a:latin typeface="+mn-lt"/>
              <a:ea typeface="+mn-ea"/>
              <a:cs typeface="+mn-cs"/>
            </a:rPr>
            <a:t> (2.28</a:t>
          </a:r>
          <a:r>
            <a:rPr lang="en-ZA" sz="1100" baseline="0">
              <a:solidFill>
                <a:schemeClr val="dk1"/>
              </a:solidFill>
              <a:effectLst/>
              <a:latin typeface="+mn-lt"/>
              <a:ea typeface="+mn-ea"/>
              <a:cs typeface="+mn-cs"/>
            </a:rPr>
            <a:t> g, 9.5 mmol, 1.0 eq</a:t>
          </a:r>
          <a:r>
            <a:rPr lang="en-ZA" sz="1100">
              <a:solidFill>
                <a:schemeClr val="dk1"/>
              </a:solidFill>
              <a:effectLst/>
              <a:latin typeface="+mn-lt"/>
              <a:ea typeface="+mn-ea"/>
              <a:cs typeface="+mn-cs"/>
            </a:rPr>
            <a:t>) was suspended in </a:t>
          </a:r>
          <a:r>
            <a:rPr lang="en-ZA" sz="1100">
              <a:solidFill>
                <a:srgbClr val="0070C0"/>
              </a:solidFill>
              <a:effectLst/>
              <a:latin typeface="+mn-lt"/>
              <a:ea typeface="+mn-ea"/>
              <a:cs typeface="+mn-cs"/>
            </a:rPr>
            <a:t>190 mL of cyclohexane</a:t>
          </a:r>
          <a:r>
            <a:rPr lang="en-ZA" sz="1100" baseline="0">
              <a:solidFill>
                <a:srgbClr val="0070C0"/>
              </a:solidFill>
              <a:effectLst/>
              <a:latin typeface="+mn-lt"/>
              <a:ea typeface="+mn-ea"/>
              <a:cs typeface="+mn-cs"/>
            </a:rPr>
            <a:t> (0.05 M). </a:t>
          </a:r>
          <a:r>
            <a:rPr lang="en-ZA" sz="1100">
              <a:solidFill>
                <a:schemeClr val="dk1"/>
              </a:solidFill>
              <a:effectLst/>
              <a:latin typeface="+mn-lt"/>
              <a:ea typeface="+mn-ea"/>
              <a:cs typeface="+mn-cs"/>
            </a:rPr>
            <a:t>The reaction</a:t>
          </a:r>
          <a:r>
            <a:rPr lang="en-ZA" sz="1100" baseline="0">
              <a:solidFill>
                <a:schemeClr val="dk1"/>
              </a:solidFill>
              <a:effectLst/>
              <a:latin typeface="+mn-lt"/>
              <a:ea typeface="+mn-ea"/>
              <a:cs typeface="+mn-cs"/>
            </a:rPr>
            <a:t> mixture</a:t>
          </a:r>
          <a:r>
            <a:rPr lang="en-ZA" sz="1100">
              <a:solidFill>
                <a:schemeClr val="dk1"/>
              </a:solidFill>
              <a:effectLst/>
              <a:latin typeface="+mn-lt"/>
              <a:ea typeface="+mn-ea"/>
              <a:cs typeface="+mn-cs"/>
            </a:rPr>
            <a:t> was cooled down to 0 </a:t>
          </a:r>
          <a:r>
            <a:rPr lang="en-ZA" sz="1100" baseline="30000">
              <a:solidFill>
                <a:schemeClr val="dk1"/>
              </a:solidFill>
              <a:effectLst/>
              <a:latin typeface="+mn-lt"/>
              <a:ea typeface="+mn-ea"/>
              <a:cs typeface="+mn-cs"/>
            </a:rPr>
            <a:t>o</a:t>
          </a:r>
          <a:r>
            <a:rPr lang="en-ZA" sz="1100">
              <a:solidFill>
                <a:schemeClr val="dk1"/>
              </a:solidFill>
              <a:effectLst/>
              <a:latin typeface="+mn-lt"/>
              <a:ea typeface="+mn-ea"/>
              <a:cs typeface="+mn-cs"/>
            </a:rPr>
            <a:t>C and </a:t>
          </a:r>
          <a:r>
            <a:rPr lang="en-ZA" sz="1100">
              <a:solidFill>
                <a:srgbClr val="FF0000"/>
              </a:solidFill>
              <a:effectLst/>
              <a:latin typeface="+mn-lt"/>
              <a:ea typeface="+mn-ea"/>
              <a:cs typeface="+mn-cs"/>
            </a:rPr>
            <a:t>a 2.0 M hydrogen chloride in diethyl</a:t>
          </a:r>
          <a:r>
            <a:rPr lang="en-ZA" sz="1100" baseline="0">
              <a:solidFill>
                <a:srgbClr val="FF0000"/>
              </a:solidFill>
              <a:effectLst/>
              <a:latin typeface="+mn-lt"/>
              <a:ea typeface="+mn-ea"/>
              <a:cs typeface="+mn-cs"/>
            </a:rPr>
            <a:t> ether</a:t>
          </a:r>
          <a:r>
            <a:rPr lang="en-ZA" sz="1100">
              <a:solidFill>
                <a:srgbClr val="FF0000"/>
              </a:solidFill>
              <a:effectLst/>
              <a:latin typeface="+mn-lt"/>
              <a:ea typeface="+mn-ea"/>
              <a:cs typeface="+mn-cs"/>
            </a:rPr>
            <a:t> solution (</a:t>
          </a:r>
          <a:r>
            <a:rPr lang="en-ZA" sz="1100">
              <a:solidFill>
                <a:srgbClr val="0070C0"/>
              </a:solidFill>
              <a:effectLst/>
              <a:latin typeface="+mn-lt"/>
              <a:ea typeface="+mn-ea"/>
              <a:cs typeface="+mn-cs"/>
            </a:rPr>
            <a:t>9.5 mL</a:t>
          </a:r>
          <a:r>
            <a:rPr lang="en-ZA" sz="1100">
              <a:solidFill>
                <a:srgbClr val="FF0000"/>
              </a:solidFill>
              <a:effectLst/>
              <a:latin typeface="+mn-lt"/>
              <a:ea typeface="+mn-ea"/>
              <a:cs typeface="+mn-cs"/>
            </a:rPr>
            <a:t>, 0.69</a:t>
          </a:r>
          <a:r>
            <a:rPr lang="en-ZA" sz="1100" baseline="0">
              <a:solidFill>
                <a:srgbClr val="FF0000"/>
              </a:solidFill>
              <a:effectLst/>
              <a:latin typeface="+mn-lt"/>
              <a:ea typeface="+mn-ea"/>
              <a:cs typeface="+mn-cs"/>
            </a:rPr>
            <a:t> g</a:t>
          </a:r>
          <a:r>
            <a:rPr lang="en-ZA" sz="1100">
              <a:solidFill>
                <a:srgbClr val="FF0000"/>
              </a:solidFill>
              <a:effectLst/>
              <a:latin typeface="+mn-lt"/>
              <a:ea typeface="+mn-ea"/>
              <a:cs typeface="+mn-cs"/>
            </a:rPr>
            <a:t>, 19.0 mmol, 2.0 eq)</a:t>
          </a:r>
          <a:r>
            <a:rPr lang="en-ZA" sz="1100">
              <a:solidFill>
                <a:schemeClr val="dk1"/>
              </a:solidFill>
              <a:effectLst/>
              <a:latin typeface="+mn-lt"/>
              <a:ea typeface="+mn-ea"/>
              <a:cs typeface="+mn-cs"/>
            </a:rPr>
            <a:t> was added dropwise to the mixture until precipitation started. Upon further stirring precipitation intensified. The mixture was</a:t>
          </a:r>
          <a:r>
            <a:rPr lang="en-ZA" sz="1100" baseline="0">
              <a:solidFill>
                <a:schemeClr val="dk1"/>
              </a:solidFill>
              <a:effectLst/>
              <a:latin typeface="+mn-lt"/>
              <a:ea typeface="+mn-ea"/>
              <a:cs typeface="+mn-cs"/>
            </a:rPr>
            <a:t> left in a fridge overnight after which it was</a:t>
          </a:r>
          <a:r>
            <a:rPr lang="en-ZA" sz="1100">
              <a:solidFill>
                <a:schemeClr val="dk1"/>
              </a:solidFill>
              <a:effectLst/>
              <a:latin typeface="+mn-lt"/>
              <a:ea typeface="+mn-ea"/>
              <a:cs typeface="+mn-cs"/>
            </a:rPr>
            <a:t> filtered and dried to afford bupropion hydrochloride </a:t>
          </a:r>
          <a:r>
            <a:rPr lang="en-ZA" sz="1100" b="1">
              <a:solidFill>
                <a:schemeClr val="dk1"/>
              </a:solidFill>
              <a:effectLst/>
              <a:latin typeface="+mn-lt"/>
              <a:ea typeface="+mn-ea"/>
              <a:cs typeface="+mn-cs"/>
            </a:rPr>
            <a:t>1a</a:t>
          </a:r>
          <a:r>
            <a:rPr lang="en-ZA" sz="1100">
              <a:solidFill>
                <a:schemeClr val="dk1"/>
              </a:solidFill>
              <a:effectLst/>
              <a:latin typeface="+mn-lt"/>
              <a:ea typeface="+mn-ea"/>
              <a:cs typeface="+mn-cs"/>
            </a:rPr>
            <a:t> as a white solid in </a:t>
          </a:r>
          <a:r>
            <a:rPr lang="en-ZA" sz="1100">
              <a:solidFill>
                <a:srgbClr val="FFC000"/>
              </a:solidFill>
              <a:effectLst/>
              <a:latin typeface="+mn-lt"/>
              <a:ea typeface="+mn-ea"/>
              <a:cs typeface="+mn-cs"/>
            </a:rPr>
            <a:t>87%</a:t>
          </a:r>
          <a:r>
            <a:rPr lang="en-ZA" sz="1100" baseline="0">
              <a:solidFill>
                <a:schemeClr val="dk1"/>
              </a:solidFill>
              <a:effectLst/>
              <a:latin typeface="+mn-lt"/>
              <a:ea typeface="+mn-ea"/>
              <a:cs typeface="+mn-cs"/>
            </a:rPr>
            <a:t> (2.29 g)</a:t>
          </a:r>
          <a:endParaRPr lang="en-GB">
            <a:effectLst/>
          </a:endParaRPr>
        </a:p>
        <a:p>
          <a:endParaRPr lang="en-GB" sz="1100" b="1">
            <a:effectLst/>
          </a:endParaRPr>
        </a:p>
      </xdr:txBody>
    </xdr:sp>
    <xdr:clientData/>
  </xdr:twoCellAnchor>
  <xdr:twoCellAnchor>
    <xdr:from>
      <xdr:col>1</xdr:col>
      <xdr:colOff>106892</xdr:colOff>
      <xdr:row>16</xdr:row>
      <xdr:rowOff>27518</xdr:rowOff>
    </xdr:from>
    <xdr:to>
      <xdr:col>4</xdr:col>
      <xdr:colOff>108857</xdr:colOff>
      <xdr:row>17</xdr:row>
      <xdr:rowOff>190500</xdr:rowOff>
    </xdr:to>
    <xdr:pic>
      <xdr:nvPicPr>
        <xdr:cNvPr id="3" name="Picture 2">
          <a:extLst>
            <a:ext uri="{FF2B5EF4-FFF2-40B4-BE49-F238E27FC236}">
              <a16:creationId xmlns:a16="http://schemas.microsoft.com/office/drawing/2014/main" id="{4FD1EFBB-AC19-4A12-8FFF-463FE7B8AA8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6917" y="3380318"/>
          <a:ext cx="2516565" cy="35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64558</xdr:colOff>
      <xdr:row>13</xdr:row>
      <xdr:rowOff>46566</xdr:rowOff>
    </xdr:from>
    <xdr:to>
      <xdr:col>5</xdr:col>
      <xdr:colOff>64558</xdr:colOff>
      <xdr:row>15</xdr:row>
      <xdr:rowOff>37041</xdr:rowOff>
    </xdr:to>
    <xdr:pic>
      <xdr:nvPicPr>
        <xdr:cNvPr id="4" name="Picture 3">
          <a:extLst>
            <a:ext uri="{FF2B5EF4-FFF2-40B4-BE49-F238E27FC236}">
              <a16:creationId xmlns:a16="http://schemas.microsoft.com/office/drawing/2014/main" id="{D102FFF8-EBEC-4C1E-BC09-30764E472718}"/>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4583" y="2827866"/>
          <a:ext cx="31242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612321</xdr:colOff>
      <xdr:row>31</xdr:row>
      <xdr:rowOff>27215</xdr:rowOff>
    </xdr:from>
    <xdr:ext cx="184731" cy="264560"/>
    <xdr:sp macro="" textlink="">
      <xdr:nvSpPr>
        <xdr:cNvPr id="5" name="TextBox 4">
          <a:extLst>
            <a:ext uri="{FF2B5EF4-FFF2-40B4-BE49-F238E27FC236}">
              <a16:creationId xmlns:a16="http://schemas.microsoft.com/office/drawing/2014/main" id="{B58584D8-32D7-4623-B263-90B1BC12A0D8}"/>
            </a:ext>
          </a:extLst>
        </xdr:cNvPr>
        <xdr:cNvSpPr txBox="1"/>
      </xdr:nvSpPr>
      <xdr:spPr>
        <a:xfrm>
          <a:off x="202746" y="6275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24</xdr:row>
      <xdr:rowOff>27215</xdr:rowOff>
    </xdr:from>
    <xdr:ext cx="184731" cy="264560"/>
    <xdr:sp macro="" textlink="">
      <xdr:nvSpPr>
        <xdr:cNvPr id="6" name="TextBox 5">
          <a:extLst>
            <a:ext uri="{FF2B5EF4-FFF2-40B4-BE49-F238E27FC236}">
              <a16:creationId xmlns:a16="http://schemas.microsoft.com/office/drawing/2014/main" id="{23FCDD32-DB33-4A1D-B843-73274B4D50E2}"/>
            </a:ext>
          </a:extLst>
        </xdr:cNvPr>
        <xdr:cNvSpPr txBox="1"/>
      </xdr:nvSpPr>
      <xdr:spPr>
        <a:xfrm>
          <a:off x="202746" y="4932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1026584</xdr:colOff>
      <xdr:row>24</xdr:row>
      <xdr:rowOff>24739</xdr:rowOff>
    </xdr:from>
    <xdr:ext cx="4035961" cy="1078757"/>
    <xdr:sp macro="" textlink="">
      <xdr:nvSpPr>
        <xdr:cNvPr id="7" name="TextBox 6">
          <a:extLst>
            <a:ext uri="{FF2B5EF4-FFF2-40B4-BE49-F238E27FC236}">
              <a16:creationId xmlns:a16="http://schemas.microsoft.com/office/drawing/2014/main" id="{5781B235-0118-4A8C-B263-03A033E15BA6}"/>
            </a:ext>
          </a:extLst>
        </xdr:cNvPr>
        <xdr:cNvSpPr txBox="1"/>
      </xdr:nvSpPr>
      <xdr:spPr>
        <a:xfrm>
          <a:off x="10151534" y="4930114"/>
          <a:ext cx="4035961" cy="10787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050" b="1"/>
            <a:t>Instructions for use: </a:t>
          </a:r>
          <a:r>
            <a:rPr lang="en-GB" sz="1050"/>
            <a:t>Enter your data into the tables above to automatically calculate </a:t>
          </a:r>
          <a:r>
            <a:rPr lang="en-GB" sz="1050" b="0" i="0" u="none" strike="noStrike">
              <a:solidFill>
                <a:schemeClr val="tx1"/>
              </a:solidFill>
              <a:effectLst/>
              <a:latin typeface="+mn-lt"/>
              <a:ea typeface="+mn-ea"/>
              <a:cs typeface="+mn-cs"/>
            </a:rPr>
            <a:t>yield, AE and RME.</a:t>
          </a:r>
          <a:r>
            <a:rPr lang="en-GB" sz="1050" b="0" i="0" u="none" strike="noStrike" baseline="0">
              <a:solidFill>
                <a:schemeClr val="tx1"/>
              </a:solidFill>
              <a:effectLst/>
              <a:latin typeface="+mn-lt"/>
              <a:ea typeface="+mn-ea"/>
              <a:cs typeface="+mn-cs"/>
            </a:rPr>
            <a:t> </a:t>
          </a:r>
          <a:r>
            <a:rPr lang="en-GB" sz="1050" b="0"/>
            <a:t>Use</a:t>
          </a:r>
          <a:r>
            <a:rPr lang="en-GB" sz="1050" b="0" baseline="0"/>
            <a:t> the blank boxes in the tables  to  enter experimental data and note the flags for each Key Parameter.</a:t>
          </a:r>
        </a:p>
        <a:p>
          <a:r>
            <a:rPr lang="en-GB" sz="1050" b="1" baseline="0"/>
            <a:t>Printing tips: </a:t>
          </a:r>
          <a:r>
            <a:rPr lang="en-GB" sz="1050" b="0" baseline="0"/>
            <a:t>This spreadsheet is designed to be printed with 'landscape', 'narrow margin' and 'fit all columns on one page' settings</a:t>
          </a:r>
          <a:endParaRPr lang="en-GB" sz="1050" b="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18748</xdr:colOff>
      <xdr:row>20</xdr:row>
      <xdr:rowOff>94342</xdr:rowOff>
    </xdr:from>
    <xdr:to>
      <xdr:col>29</xdr:col>
      <xdr:colOff>350920</xdr:colOff>
      <xdr:row>28</xdr:row>
      <xdr:rowOff>158749</xdr:rowOff>
    </xdr:to>
    <xdr:sp macro="" textlink="">
      <xdr:nvSpPr>
        <xdr:cNvPr id="2" name="TextBox 1">
          <a:extLst>
            <a:ext uri="{FF2B5EF4-FFF2-40B4-BE49-F238E27FC236}">
              <a16:creationId xmlns:a16="http://schemas.microsoft.com/office/drawing/2014/main" id="{6EB11A3F-E245-4B18-BAD1-B825B942889C}"/>
            </a:ext>
          </a:extLst>
        </xdr:cNvPr>
        <xdr:cNvSpPr txBox="1"/>
      </xdr:nvSpPr>
      <xdr:spPr>
        <a:xfrm>
          <a:off x="13274373" y="4380592"/>
          <a:ext cx="12127297" cy="30806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A 1.0 M stock solution of </a:t>
          </a:r>
          <a:r>
            <a:rPr kumimoji="0" lang="en-US"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US" sz="1100" b="1" i="0" u="none" strike="noStrike" kern="0" cap="none" spc="0" normalizeH="0" baseline="0" noProof="0">
              <a:ln>
                <a:noFill/>
              </a:ln>
              <a:solidFill>
                <a:srgbClr val="FF0000"/>
              </a:solidFill>
              <a:effectLst/>
              <a:uLnTx/>
              <a:uFillTx/>
              <a:latin typeface="+mn-lt"/>
              <a:ea typeface="+mn-ea"/>
              <a:cs typeface="+mn-cs"/>
            </a:rPr>
            <a:t>2 </a:t>
          </a:r>
          <a:r>
            <a:rPr kumimoji="0" lang="en-US" sz="1100" b="0" i="0" u="none" strike="noStrike" kern="0" cap="none" spc="0" normalizeH="0" baseline="0" noProof="0">
              <a:ln>
                <a:noFill/>
              </a:ln>
              <a:solidFill>
                <a:srgbClr val="FF0000"/>
              </a:solidFill>
              <a:effectLst/>
              <a:uLnTx/>
              <a:uFillTx/>
              <a:latin typeface="+mn-lt"/>
              <a:ea typeface="+mn-ea"/>
              <a:cs typeface="+mn-cs"/>
            </a:rPr>
            <a:t>(2.02 g, 12.0 mmol, 1 eq) </a:t>
          </a:r>
          <a:r>
            <a:rPr kumimoji="0" lang="en-US" sz="1100" b="0" i="0" u="none" strike="noStrike" kern="0" cap="none" spc="0" normalizeH="0" baseline="0" noProof="0">
              <a:ln>
                <a:noFill/>
              </a:ln>
              <a:solidFill>
                <a:prstClr val="black"/>
              </a:solidFill>
              <a:effectLst/>
              <a:uLnTx/>
              <a:uFillTx/>
              <a:latin typeface="+mn-lt"/>
              <a:ea typeface="+mn-ea"/>
              <a:cs typeface="+mn-cs"/>
            </a:rPr>
            <a:t>in </a:t>
          </a:r>
          <a:r>
            <a:rPr kumimoji="0" lang="en-US" sz="1100" b="0" i="0" u="none" strike="noStrike" kern="0" cap="none" spc="0" normalizeH="0" baseline="0" noProof="0">
              <a:ln>
                <a:noFill/>
              </a:ln>
              <a:solidFill>
                <a:srgbClr val="0070C0"/>
              </a:solidFill>
              <a:effectLst/>
              <a:uLnTx/>
              <a:uFillTx/>
              <a:latin typeface="+mn-lt"/>
              <a:ea typeface="+mn-ea"/>
              <a:cs typeface="+mn-cs"/>
            </a:rPr>
            <a:t>acetonitrile (12 mL) </a:t>
          </a:r>
          <a:r>
            <a:rPr kumimoji="0" lang="en-US" sz="1100" b="0" i="0" u="none" strike="noStrike" kern="0" cap="none" spc="0" normalizeH="0" baseline="0" noProof="0">
              <a:ln>
                <a:noFill/>
              </a:ln>
              <a:solidFill>
                <a:prstClr val="black"/>
              </a:solidFill>
              <a:effectLst/>
              <a:uLnTx/>
              <a:uFillTx/>
              <a:latin typeface="+mn-lt"/>
              <a:ea typeface="+mn-ea"/>
              <a:cs typeface="+mn-cs"/>
            </a:rPr>
            <a:t>was prepared. One 15.0 mm diameter glass omnifit column and two 10.0 mm diameter glass omnifit columns were packed with 1.5 eq of </a:t>
          </a:r>
          <a:r>
            <a:rPr kumimoji="0" lang="en-US" sz="1100" b="0" i="0" u="none" strike="noStrike" kern="0" cap="none" spc="0" normalizeH="0" baseline="0" noProof="0">
              <a:ln>
                <a:noFill/>
              </a:ln>
              <a:solidFill>
                <a:srgbClr val="C0504D">
                  <a:lumMod val="75000"/>
                </a:srgbClr>
              </a:solidFill>
              <a:effectLst/>
              <a:uLnTx/>
              <a:uFillTx/>
              <a:latin typeface="+mn-lt"/>
              <a:ea typeface="+mn-ea"/>
              <a:cs typeface="+mn-cs"/>
            </a:rPr>
            <a:t>pyridiniumtribromide polymer support (9.00 g, 18.0 mmol, 1.5 eq,</a:t>
          </a:r>
          <a:r>
            <a:rPr kumimoji="0" lang="en-US" sz="1100" b="0" i="0" u="none" strike="noStrike" kern="0" cap="none" spc="0" normalizeH="0" baseline="0" noProof="0">
              <a:ln>
                <a:noFill/>
              </a:ln>
              <a:solidFill>
                <a:srgbClr val="FF0000"/>
              </a:solidFill>
              <a:effectLst/>
              <a:uLnTx/>
              <a:uFillTx/>
              <a:latin typeface="+mn-lt"/>
              <a:ea typeface="+mn-ea"/>
              <a:cs typeface="+mn-cs"/>
            </a:rPr>
            <a:t> 2 mmol/g, 2.88 g Br2</a:t>
          </a:r>
          <a:r>
            <a:rPr kumimoji="0" lang="en-US" sz="1100" b="0" i="0" u="none" strike="noStrike" kern="0" cap="none" spc="0" normalizeH="0" baseline="0" noProof="0">
              <a:ln>
                <a:noFill/>
              </a:ln>
              <a:solidFill>
                <a:srgbClr val="C0504D">
                  <a:lumMod val="75000"/>
                </a:srgbClr>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A third 1.0 mm glass omnifit column was packed with </a:t>
          </a:r>
          <a:r>
            <a:rPr kumimoji="0" lang="en-US" sz="1100" b="0" i="0" u="none" strike="noStrike" kern="0" cap="none" spc="0" normalizeH="0" baseline="0" noProof="0">
              <a:ln>
                <a:noFill/>
              </a:ln>
              <a:solidFill>
                <a:srgbClr val="92D050"/>
              </a:solidFill>
              <a:effectLst/>
              <a:uLnTx/>
              <a:uFillTx/>
              <a:latin typeface="+mn-lt"/>
              <a:ea typeface="+mn-ea"/>
              <a:cs typeface="+mn-cs"/>
            </a:rPr>
            <a:t>excess ground-up potassium carbonate (4.6 g, 33.2 mmol, 2.8 eq). </a:t>
          </a:r>
          <a:r>
            <a:rPr kumimoji="0" lang="en-US" sz="1100" b="0" i="0" u="none" strike="noStrike" kern="0" cap="none" spc="0" normalizeH="0" baseline="0" noProof="0">
              <a:ln>
                <a:noFill/>
              </a:ln>
              <a:solidFill>
                <a:prstClr val="black"/>
              </a:solidFill>
              <a:effectLst/>
              <a:uLnTx/>
              <a:uFillTx/>
              <a:latin typeface="+mn-lt"/>
              <a:ea typeface="+mn-ea"/>
              <a:cs typeface="+mn-cs"/>
            </a:rPr>
            <a:t>A flow rate of 0.71 mL/min was used to pump 12.0 mL of the stock solution which was equivalent to a residence time of 25 minute at 60°C, this was sufficient for full conversion. Yield determined as </a:t>
          </a:r>
          <a:r>
            <a:rPr kumimoji="0" lang="en-US" sz="1100" b="0" i="0" u="none" strike="noStrike" kern="0" cap="none" spc="0" normalizeH="0" baseline="0" noProof="0">
              <a:ln>
                <a:noFill/>
              </a:ln>
              <a:solidFill>
                <a:srgbClr val="FFC000"/>
              </a:solidFill>
              <a:effectLst/>
              <a:uLnTx/>
              <a:uFillTx/>
              <a:latin typeface="+mn-lt"/>
              <a:ea typeface="+mn-ea"/>
              <a:cs typeface="+mn-cs"/>
            </a:rPr>
            <a:t>81%</a:t>
          </a:r>
          <a:r>
            <a:rPr kumimoji="0" lang="en-US" sz="1100" b="0" i="0" u="none" strike="noStrike" kern="0" cap="none" spc="0" normalizeH="0" baseline="0" noProof="0">
              <a:ln>
                <a:noFill/>
              </a:ln>
              <a:solidFill>
                <a:prstClr val="black"/>
              </a:solidFill>
              <a:effectLst/>
              <a:uLnTx/>
              <a:uFillTx/>
              <a:latin typeface="+mn-lt"/>
              <a:ea typeface="+mn-ea"/>
              <a:cs typeface="+mn-cs"/>
            </a:rPr>
            <a:t> for 2-bromo-1-(3-chlorophenyl)propan-1-one </a:t>
          </a:r>
          <a:r>
            <a:rPr kumimoji="0" lang="en-US" sz="1100" b="1" i="0" u="none" strike="noStrike" kern="0" cap="none" spc="0" normalizeH="0" baseline="0" noProof="0">
              <a:ln>
                <a:noFill/>
              </a:ln>
              <a:solidFill>
                <a:prstClr val="black"/>
              </a:solidFill>
              <a:effectLst/>
              <a:uLnTx/>
              <a:uFillTx/>
              <a:latin typeface="+mn-lt"/>
              <a:ea typeface="+mn-ea"/>
              <a:cs typeface="+mn-cs"/>
            </a:rPr>
            <a:t>3 </a:t>
          </a:r>
          <a:r>
            <a:rPr kumimoji="0" lang="en-US" sz="1100" b="0" i="0" u="none" strike="noStrike" kern="0" cap="none" spc="0" normalizeH="0" baseline="0" noProof="0">
              <a:ln>
                <a:noFill/>
              </a:ln>
              <a:solidFill>
                <a:prstClr val="black"/>
              </a:solidFill>
              <a:effectLst/>
              <a:uLnTx/>
              <a:uFillTx/>
              <a:latin typeface="+mn-lt"/>
              <a:ea typeface="+mn-ea"/>
              <a:cs typeface="+mn-cs"/>
            </a:rPr>
            <a:t>(2.40 g). </a:t>
          </a: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ZA" sz="1100" b="0" i="0" u="none" strike="noStrike" kern="0" cap="none" spc="0" normalizeH="0" baseline="0" noProof="0">
              <a:ln>
                <a:noFill/>
              </a:ln>
              <a:solidFill>
                <a:prstClr val="black"/>
              </a:solidFill>
              <a:effectLst/>
              <a:uLnTx/>
              <a:uFillTx/>
              <a:latin typeface="+mn-lt"/>
              <a:ea typeface="+mn-ea"/>
              <a:cs typeface="+mn-cs"/>
            </a:rPr>
            <a:t>A 1.0 M stock solution of columned batch produced 2-bromo-1-(3-chlorophenyl)propan-1-one </a:t>
          </a:r>
          <a:r>
            <a:rPr kumimoji="0" lang="en-ZA" sz="1100" b="1" i="0" u="none" strike="noStrike" kern="0" cap="none" spc="0" normalizeH="0" baseline="0" noProof="0">
              <a:ln>
                <a:noFill/>
              </a:ln>
              <a:solidFill>
                <a:prstClr val="black"/>
              </a:solidFill>
              <a:effectLst/>
              <a:uLnTx/>
              <a:uFillTx/>
              <a:latin typeface="+mn-lt"/>
              <a:ea typeface="+mn-ea"/>
              <a:cs typeface="+mn-cs"/>
            </a:rPr>
            <a:t>3 </a:t>
          </a:r>
          <a:r>
            <a:rPr kumimoji="0" lang="en-ZA" sz="1100" b="0" i="0" u="none" strike="noStrike" kern="0" cap="none" spc="0" normalizeH="0" baseline="0" noProof="0">
              <a:ln>
                <a:noFill/>
              </a:ln>
              <a:solidFill>
                <a:prstClr val="black"/>
              </a:solidFill>
              <a:effectLst/>
              <a:uLnTx/>
              <a:uFillTx/>
              <a:latin typeface="+mn-lt"/>
              <a:ea typeface="+mn-ea"/>
              <a:cs typeface="+mn-cs"/>
            </a:rPr>
            <a:t>(2.40 g, 9.70 mmol, 1 eq) in </a:t>
          </a:r>
          <a:r>
            <a:rPr kumimoji="0" lang="en-ZA" sz="1100" b="0" i="0" u="none" strike="noStrike" kern="0" cap="none" spc="0" normalizeH="0" baseline="0" noProof="0">
              <a:ln>
                <a:noFill/>
              </a:ln>
              <a:solidFill>
                <a:srgbClr val="0070C0"/>
              </a:solidFill>
              <a:effectLst/>
              <a:uLnTx/>
              <a:uFillTx/>
              <a:latin typeface="+mn-lt"/>
              <a:ea typeface="+mn-ea"/>
              <a:cs typeface="+mn-cs"/>
            </a:rPr>
            <a:t>(9.7 mL) acetonitrile </a:t>
          </a:r>
          <a:r>
            <a:rPr kumimoji="0" lang="en-ZA" sz="1100" b="0" i="0" u="none" strike="noStrike" kern="0" cap="none" spc="0" normalizeH="0" baseline="0" noProof="0">
              <a:ln>
                <a:noFill/>
              </a:ln>
              <a:solidFill>
                <a:prstClr val="black"/>
              </a:solidFill>
              <a:effectLst/>
              <a:uLnTx/>
              <a:uFillTx/>
              <a:latin typeface="+mn-lt"/>
              <a:ea typeface="+mn-ea"/>
              <a:cs typeface="+mn-cs"/>
            </a:rPr>
            <a:t>was prepared along with a 3.0 M stock solution of </a:t>
          </a:r>
          <a:r>
            <a:rPr kumimoji="0" lang="en-ZA" sz="1100" b="0" i="1" u="none" strike="noStrike" kern="0" cap="none" spc="0" normalizeH="0" baseline="0" noProof="0">
              <a:ln>
                <a:noFill/>
              </a:ln>
              <a:solidFill>
                <a:srgbClr val="FF0000"/>
              </a:solidFill>
              <a:effectLst/>
              <a:uLnTx/>
              <a:uFillTx/>
              <a:latin typeface="+mn-lt"/>
              <a:ea typeface="+mn-ea"/>
              <a:cs typeface="+mn-cs"/>
            </a:rPr>
            <a:t>tert</a:t>
          </a:r>
          <a:r>
            <a:rPr kumimoji="0" lang="en-ZA" sz="1100" b="0" i="0" u="none" strike="noStrike" kern="0" cap="none" spc="0" normalizeH="0" baseline="0" noProof="0">
              <a:ln>
                <a:noFill/>
              </a:ln>
              <a:solidFill>
                <a:srgbClr val="FF0000"/>
              </a:solidFill>
              <a:effectLst/>
              <a:uLnTx/>
              <a:uFillTx/>
              <a:latin typeface="+mn-lt"/>
              <a:ea typeface="+mn-ea"/>
              <a:cs typeface="+mn-cs"/>
            </a:rPr>
            <a:t>-butylamine (2.13 g, 3.1 mL, 29.1 mmol, 3.0 eq) </a:t>
          </a:r>
          <a:r>
            <a:rPr kumimoji="0" lang="en-ZA" sz="1100" b="0" i="0" u="none" strike="noStrike" kern="0" cap="none" spc="0" normalizeH="0" baseline="0" noProof="0">
              <a:ln>
                <a:noFill/>
              </a:ln>
              <a:solidFill>
                <a:prstClr val="black"/>
              </a:solidFill>
              <a:effectLst/>
              <a:uLnTx/>
              <a:uFillTx/>
              <a:latin typeface="+mn-lt"/>
              <a:ea typeface="+mn-ea"/>
              <a:cs typeface="+mn-cs"/>
            </a:rPr>
            <a:t>in </a:t>
          </a:r>
          <a:r>
            <a:rPr kumimoji="0" lang="en-ZA" sz="1100" b="0" i="0" u="none" strike="noStrike" kern="0" cap="none" spc="0" normalizeH="0" baseline="0" noProof="0">
              <a:ln>
                <a:noFill/>
              </a:ln>
              <a:solidFill>
                <a:srgbClr val="0070C0"/>
              </a:solidFill>
              <a:effectLst/>
              <a:uLnTx/>
              <a:uFillTx/>
              <a:latin typeface="+mn-lt"/>
              <a:ea typeface="+mn-ea"/>
              <a:cs typeface="+mn-cs"/>
            </a:rPr>
            <a:t>6.6 mL 90% ACN:DMSO (to ensure an 95% ACN:DMSO combined solvent, 5.9 mL ACN &amp; 0.7 mL DMSO). </a:t>
          </a:r>
          <a:r>
            <a:rPr kumimoji="0" lang="en-ZA" sz="1100" b="0" i="0" u="none" strike="noStrike" kern="0" cap="none" spc="0" normalizeH="0" baseline="0" noProof="0">
              <a:ln>
                <a:noFill/>
              </a:ln>
              <a:solidFill>
                <a:prstClr val="black"/>
              </a:solidFill>
              <a:effectLst/>
              <a:uLnTx/>
              <a:uFillTx/>
              <a:latin typeface="+mn-lt"/>
              <a:ea typeface="+mn-ea"/>
              <a:cs typeface="+mn-cs"/>
            </a:rPr>
            <a:t>Acetonitrile was employed as pushing solvent. The stock solution inlets were connected via selector valves to HPLC pumps. A total flow rate of 1.26 mL/min (0.63 mL/min per pump) was used to pump 9.7 mL of each stock solution together through a T-piece mixer after which the resultant solution was passed through a 1/8”, 25 mL PTFE coil held at 90 </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with a 20-minute residence time. Upon exiting the coil reactor, the resultant solution was joined with a </a:t>
          </a:r>
          <a:r>
            <a:rPr kumimoji="0" lang="en-ZA" sz="1100" b="0" i="0" u="none" strike="noStrike" kern="0" cap="none" spc="0" normalizeH="0" baseline="0" noProof="0">
              <a:ln>
                <a:noFill/>
              </a:ln>
              <a:solidFill>
                <a:srgbClr val="7030A0"/>
              </a:solidFill>
              <a:effectLst/>
              <a:uLnTx/>
              <a:uFillTx/>
              <a:latin typeface="+mn-lt"/>
              <a:ea typeface="+mn-ea"/>
              <a:cs typeface="+mn-cs"/>
            </a:rPr>
            <a:t>water quench line (0.63 mL/min, 51 mL)</a:t>
          </a:r>
          <a:r>
            <a:rPr kumimoji="0" lang="en-ZA" sz="1100" b="0" i="0" u="none" strike="noStrike" kern="0" cap="none" spc="0" normalizeH="0" baseline="0" noProof="0">
              <a:ln>
                <a:noFill/>
              </a:ln>
              <a:solidFill>
                <a:prstClr val="black"/>
              </a:solidFill>
              <a:effectLst/>
              <a:uLnTx/>
              <a:uFillTx/>
              <a:latin typeface="+mn-lt"/>
              <a:ea typeface="+mn-ea"/>
              <a:cs typeface="+mn-cs"/>
            </a:rPr>
            <a:t> after which the resultant stream was passed through a 5 mL mixing coil and passed through a standard 8-bar back-pressure regulator. The mixture was collected and the acetonitrile solvent was removed under reduced pressure. The aq layer was extracted with </a:t>
          </a:r>
          <a:r>
            <a:rPr kumimoji="0" lang="en-ZA" sz="1100" b="0" i="0" u="none" strike="noStrike" kern="0" cap="none" spc="0" normalizeH="0" baseline="0" noProof="0">
              <a:ln>
                <a:noFill/>
              </a:ln>
              <a:solidFill>
                <a:srgbClr val="7030A0"/>
              </a:solidFill>
              <a:effectLst/>
              <a:uLnTx/>
              <a:uFillTx/>
              <a:latin typeface="+mn-lt"/>
              <a:ea typeface="+mn-ea"/>
              <a:cs typeface="+mn-cs"/>
            </a:rPr>
            <a:t>ethyl acetate (3 X 30 mL)</a:t>
          </a:r>
          <a:r>
            <a:rPr kumimoji="0" lang="en-ZA" sz="1100" b="0" i="0" u="none" strike="noStrike" kern="0" cap="none" spc="0" normalizeH="0" baseline="0" noProof="0">
              <a:ln>
                <a:noFill/>
              </a:ln>
              <a:solidFill>
                <a:prstClr val="black"/>
              </a:solidFill>
              <a:effectLst/>
              <a:uLnTx/>
              <a:uFillTx/>
              <a:latin typeface="+mn-lt"/>
              <a:ea typeface="+mn-ea"/>
              <a:cs typeface="+mn-cs"/>
            </a:rPr>
            <a:t> combined and washed with with a </a:t>
          </a:r>
          <a:r>
            <a:rPr kumimoji="0" lang="en-ZA" sz="1100" b="0" i="0" u="none" strike="noStrike" kern="0" cap="none" spc="0" normalizeH="0" baseline="0" noProof="0">
              <a:ln>
                <a:noFill/>
              </a:ln>
              <a:solidFill>
                <a:srgbClr val="7030A0"/>
              </a:solidFill>
              <a:effectLst/>
              <a:uLnTx/>
              <a:uFillTx/>
              <a:latin typeface="+mn-lt"/>
              <a:ea typeface="+mn-ea"/>
              <a:cs typeface="+mn-cs"/>
            </a:rPr>
            <a:t>saturated solution of NaHCO</a:t>
          </a:r>
          <a:r>
            <a:rPr kumimoji="0" lang="en-ZA" sz="1100" b="0" i="0" u="none" strike="noStrike" kern="0" cap="none" spc="0" normalizeH="0" baseline="-25000" noProof="0">
              <a:ln>
                <a:noFill/>
              </a:ln>
              <a:solidFill>
                <a:srgbClr val="7030A0"/>
              </a:solidFill>
              <a:effectLst/>
              <a:uLnTx/>
              <a:uFillTx/>
              <a:latin typeface="+mn-lt"/>
              <a:ea typeface="+mn-ea"/>
              <a:cs typeface="+mn-cs"/>
            </a:rPr>
            <a:t>3</a:t>
          </a:r>
          <a:r>
            <a:rPr kumimoji="0" lang="en-ZA" sz="1100" b="0" i="0" u="none" strike="noStrike" kern="0" cap="none" spc="0" normalizeH="0" baseline="0" noProof="0">
              <a:ln>
                <a:noFill/>
              </a:ln>
              <a:solidFill>
                <a:srgbClr val="7030A0"/>
              </a:solidFill>
              <a:effectLst/>
              <a:uLnTx/>
              <a:uFillTx/>
              <a:latin typeface="+mn-lt"/>
              <a:ea typeface="+mn-ea"/>
              <a:cs typeface="+mn-cs"/>
            </a:rPr>
            <a:t> (30 mL). </a:t>
          </a:r>
          <a:r>
            <a:rPr kumimoji="0" lang="en-ZA" sz="1100" b="0" i="0" u="none" strike="noStrike" kern="0" cap="none" spc="0" normalizeH="0" baseline="0" noProof="0">
              <a:ln>
                <a:noFill/>
              </a:ln>
              <a:solidFill>
                <a:prstClr val="black"/>
              </a:solidFill>
              <a:effectLst/>
              <a:uLnTx/>
              <a:uFillTx/>
              <a:latin typeface="+mn-lt"/>
              <a:ea typeface="+mn-ea"/>
              <a:cs typeface="+mn-cs"/>
            </a:rPr>
            <a:t>The organic layer was dried with </a:t>
          </a:r>
          <a:r>
            <a:rPr kumimoji="0" lang="en-ZA" sz="1100" b="0" i="0" u="none" strike="noStrike" kern="0" cap="none" spc="0" normalizeH="0" baseline="0" noProof="0">
              <a:ln>
                <a:noFill/>
              </a:ln>
              <a:solidFill>
                <a:srgbClr val="92D050"/>
              </a:solidFill>
              <a:effectLst/>
              <a:uLnTx/>
              <a:uFillTx/>
              <a:latin typeface="+mn-lt"/>
              <a:ea typeface="+mn-ea"/>
              <a:cs typeface="+mn-cs"/>
            </a:rPr>
            <a:t>anhydrous Na</a:t>
          </a:r>
          <a:r>
            <a:rPr kumimoji="0" lang="en-ZA" sz="1100" b="0" i="0" u="none" strike="noStrike" kern="0" cap="none" spc="0" normalizeH="0" baseline="-25000" noProof="0">
              <a:ln>
                <a:noFill/>
              </a:ln>
              <a:solidFill>
                <a:srgbClr val="92D050"/>
              </a:solidFill>
              <a:effectLst/>
              <a:uLnTx/>
              <a:uFillTx/>
              <a:latin typeface="+mn-lt"/>
              <a:ea typeface="+mn-ea"/>
              <a:cs typeface="+mn-cs"/>
            </a:rPr>
            <a:t>2</a:t>
          </a:r>
          <a:r>
            <a:rPr kumimoji="0" lang="en-ZA" sz="1100" b="0" i="0" u="none" strike="noStrike" kern="0" cap="none" spc="0" normalizeH="0" baseline="0" noProof="0">
              <a:ln>
                <a:noFill/>
              </a:ln>
              <a:solidFill>
                <a:srgbClr val="92D050"/>
              </a:solidFill>
              <a:effectLst/>
              <a:uLnTx/>
              <a:uFillTx/>
              <a:latin typeface="+mn-lt"/>
              <a:ea typeface="+mn-ea"/>
              <a:cs typeface="+mn-cs"/>
            </a:rPr>
            <a:t>SO</a:t>
          </a:r>
          <a:r>
            <a:rPr kumimoji="0" lang="en-ZA" sz="1100" b="0" i="0" u="none" strike="noStrike" kern="0" cap="none" spc="0" normalizeH="0" baseline="-25000" noProof="0">
              <a:ln>
                <a:noFill/>
              </a:ln>
              <a:solidFill>
                <a:srgbClr val="92D050"/>
              </a:solidFill>
              <a:effectLst/>
              <a:uLnTx/>
              <a:uFillTx/>
              <a:latin typeface="+mn-lt"/>
              <a:ea typeface="+mn-ea"/>
              <a:cs typeface="+mn-cs"/>
            </a:rPr>
            <a:t>4</a:t>
          </a:r>
          <a:r>
            <a:rPr kumimoji="0" lang="en-ZA" sz="1100" b="0" i="0" u="none" strike="noStrike" kern="0" cap="none" spc="0" normalizeH="0" baseline="0" noProof="0">
              <a:ln>
                <a:noFill/>
              </a:ln>
              <a:solidFill>
                <a:srgbClr val="92D050"/>
              </a:solidFill>
              <a:effectLst/>
              <a:uLnTx/>
              <a:uFillTx/>
              <a:latin typeface="+mn-lt"/>
              <a:ea typeface="+mn-ea"/>
              <a:cs typeface="+mn-cs"/>
            </a:rPr>
            <a:t> (0.5 g) </a:t>
          </a:r>
          <a:r>
            <a:rPr kumimoji="0" lang="en-ZA" sz="1100" b="0" i="0" u="none" strike="noStrike" kern="0" cap="none" spc="0" normalizeH="0" baseline="0" noProof="0">
              <a:ln>
                <a:noFill/>
              </a:ln>
              <a:solidFill>
                <a:prstClr val="black"/>
              </a:solidFill>
              <a:effectLst/>
              <a:uLnTx/>
              <a:uFillTx/>
              <a:latin typeface="+mn-lt"/>
              <a:ea typeface="+mn-ea"/>
              <a:cs typeface="+mn-cs"/>
            </a:rPr>
            <a:t>and concentrated </a:t>
          </a:r>
          <a:r>
            <a:rPr kumimoji="0" lang="en-ZA" sz="1100" b="0" i="1" u="none" strike="noStrike" kern="0" cap="none" spc="0" normalizeH="0" baseline="0" noProof="0">
              <a:ln>
                <a:noFill/>
              </a:ln>
              <a:solidFill>
                <a:prstClr val="black"/>
              </a:solidFill>
              <a:effectLst/>
              <a:uLnTx/>
              <a:uFillTx/>
              <a:latin typeface="+mn-lt"/>
              <a:ea typeface="+mn-ea"/>
              <a:cs typeface="+mn-cs"/>
            </a:rPr>
            <a:t>in vacuo</a:t>
          </a:r>
          <a:r>
            <a:rPr kumimoji="0" lang="en-ZA" sz="1100" b="0" i="0" u="none" strike="noStrike" kern="0" cap="none" spc="0" normalizeH="0" baseline="0" noProof="0">
              <a:ln>
                <a:noFill/>
              </a:ln>
              <a:solidFill>
                <a:prstClr val="black"/>
              </a:solidFill>
              <a:effectLst/>
              <a:uLnTx/>
              <a:uFillTx/>
              <a:latin typeface="+mn-lt"/>
              <a:ea typeface="+mn-ea"/>
              <a:cs typeface="+mn-cs"/>
            </a:rPr>
            <a:t> to afford free base bupropion </a:t>
          </a:r>
          <a:r>
            <a:rPr kumimoji="0" lang="en-ZA" sz="1100" b="1" i="0" u="none" strike="noStrike" kern="0" cap="none" spc="0" normalizeH="0" baseline="0" noProof="0">
              <a:ln>
                <a:noFill/>
              </a:ln>
              <a:solidFill>
                <a:prstClr val="black"/>
              </a:solidFill>
              <a:effectLst/>
              <a:uLnTx/>
              <a:uFillTx/>
              <a:latin typeface="+mn-lt"/>
              <a:ea typeface="+mn-ea"/>
              <a:cs typeface="+mn-cs"/>
            </a:rPr>
            <a:t>1b</a:t>
          </a:r>
          <a:r>
            <a:rPr kumimoji="0" lang="en-ZA" sz="1100" b="0" i="0" u="none" strike="noStrike" kern="0" cap="none" spc="0" normalizeH="0" baseline="0" noProof="0">
              <a:ln>
                <a:noFill/>
              </a:ln>
              <a:solidFill>
                <a:prstClr val="black"/>
              </a:solidFill>
              <a:effectLst/>
              <a:uLnTx/>
              <a:uFillTx/>
              <a:latin typeface="+mn-lt"/>
              <a:ea typeface="+mn-ea"/>
              <a:cs typeface="+mn-cs"/>
            </a:rPr>
            <a:t> with a yield of </a:t>
          </a:r>
          <a:r>
            <a:rPr kumimoji="0" lang="en-ZA" sz="1100" b="0" i="0" u="none" strike="noStrike" kern="0" cap="none" spc="0" normalizeH="0" baseline="0" noProof="0">
              <a:ln>
                <a:noFill/>
              </a:ln>
              <a:solidFill>
                <a:srgbClr val="FFC000"/>
              </a:solidFill>
              <a:effectLst/>
              <a:uLnTx/>
              <a:uFillTx/>
              <a:latin typeface="+mn-lt"/>
              <a:ea typeface="+mn-ea"/>
              <a:cs typeface="+mn-cs"/>
            </a:rPr>
            <a:t>98% </a:t>
          </a:r>
          <a:r>
            <a:rPr kumimoji="0" lang="en-ZA" sz="1100" b="0" i="0" u="none" strike="noStrike" kern="0" cap="none" spc="0" normalizeH="0" baseline="0" noProof="0">
              <a:ln>
                <a:noFill/>
              </a:ln>
              <a:solidFill>
                <a:prstClr val="black"/>
              </a:solidFill>
              <a:effectLst/>
              <a:uLnTx/>
              <a:uFillTx/>
              <a:latin typeface="+mn-lt"/>
              <a:ea typeface="+mn-ea"/>
              <a:cs typeface="+mn-cs"/>
            </a:rPr>
            <a:t>(2.28 g).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ZA"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ZA"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ZA" sz="1100" b="0" i="0" u="none" strike="noStrike" kern="0" cap="none" spc="0" normalizeH="0" baseline="0" noProof="0">
              <a:ln>
                <a:noFill/>
              </a:ln>
              <a:solidFill>
                <a:prstClr val="black"/>
              </a:solidFill>
              <a:effectLst/>
              <a:uLnTx/>
              <a:uFillTx/>
              <a:latin typeface="+mn-lt"/>
              <a:ea typeface="+mn-ea"/>
              <a:cs typeface="+mn-cs"/>
            </a:rPr>
            <a:t>Free base bupropion </a:t>
          </a:r>
          <a:r>
            <a:rPr kumimoji="0" lang="en-ZA" sz="1100" b="1" i="0" u="none" strike="noStrike" kern="0" cap="none" spc="0" normalizeH="0" baseline="0" noProof="0">
              <a:ln>
                <a:noFill/>
              </a:ln>
              <a:solidFill>
                <a:prstClr val="black"/>
              </a:solidFill>
              <a:effectLst/>
              <a:uLnTx/>
              <a:uFillTx/>
              <a:latin typeface="+mn-lt"/>
              <a:ea typeface="+mn-ea"/>
              <a:cs typeface="+mn-cs"/>
            </a:rPr>
            <a:t>1b</a:t>
          </a:r>
          <a:r>
            <a:rPr kumimoji="0" lang="en-ZA" sz="1100" b="0" i="0" u="none" strike="noStrike" kern="0" cap="none" spc="0" normalizeH="0" baseline="0" noProof="0">
              <a:ln>
                <a:noFill/>
              </a:ln>
              <a:solidFill>
                <a:prstClr val="black"/>
              </a:solidFill>
              <a:effectLst/>
              <a:uLnTx/>
              <a:uFillTx/>
              <a:latin typeface="+mn-lt"/>
              <a:ea typeface="+mn-ea"/>
              <a:cs typeface="+mn-cs"/>
            </a:rPr>
            <a:t> (2.28 g, 9.5 mmol, 1.0 eq) was suspended in </a:t>
          </a:r>
          <a:r>
            <a:rPr kumimoji="0" lang="en-ZA" sz="1100" b="0" i="0" u="none" strike="noStrike" kern="0" cap="none" spc="0" normalizeH="0" baseline="0" noProof="0">
              <a:ln>
                <a:noFill/>
              </a:ln>
              <a:solidFill>
                <a:srgbClr val="0070C0"/>
              </a:solidFill>
              <a:effectLst/>
              <a:uLnTx/>
              <a:uFillTx/>
              <a:latin typeface="+mn-lt"/>
              <a:ea typeface="+mn-ea"/>
              <a:cs typeface="+mn-cs"/>
            </a:rPr>
            <a:t>190 mL of cyclohexane (0.05 M). </a:t>
          </a:r>
          <a:r>
            <a:rPr kumimoji="0" lang="en-ZA" sz="1100" b="0" i="0" u="none" strike="noStrike" kern="0" cap="none" spc="0" normalizeH="0" baseline="0" noProof="0">
              <a:ln>
                <a:noFill/>
              </a:ln>
              <a:solidFill>
                <a:prstClr val="black"/>
              </a:solidFill>
              <a:effectLst/>
              <a:uLnTx/>
              <a:uFillTx/>
              <a:latin typeface="+mn-lt"/>
              <a:ea typeface="+mn-ea"/>
              <a:cs typeface="+mn-cs"/>
            </a:rPr>
            <a:t>The reaction mixture was cooled down to 0 </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and </a:t>
          </a:r>
          <a:r>
            <a:rPr kumimoji="0" lang="en-ZA" sz="1100" b="0" i="0" u="none" strike="noStrike" kern="0" cap="none" spc="0" normalizeH="0" baseline="0" noProof="0">
              <a:ln>
                <a:noFill/>
              </a:ln>
              <a:solidFill>
                <a:srgbClr val="FF0000"/>
              </a:solidFill>
              <a:effectLst/>
              <a:uLnTx/>
              <a:uFillTx/>
              <a:latin typeface="+mn-lt"/>
              <a:ea typeface="+mn-ea"/>
              <a:cs typeface="+mn-cs"/>
            </a:rPr>
            <a:t>a 2.0 M hydrogen chloride in diethyl ether solution (</a:t>
          </a:r>
          <a:r>
            <a:rPr kumimoji="0" lang="en-ZA" sz="1100" b="0" i="0" u="none" strike="noStrike" kern="0" cap="none" spc="0" normalizeH="0" baseline="0" noProof="0">
              <a:ln>
                <a:noFill/>
              </a:ln>
              <a:solidFill>
                <a:srgbClr val="0070C0"/>
              </a:solidFill>
              <a:effectLst/>
              <a:uLnTx/>
              <a:uFillTx/>
              <a:latin typeface="+mn-lt"/>
              <a:ea typeface="+mn-ea"/>
              <a:cs typeface="+mn-cs"/>
            </a:rPr>
            <a:t>9.5 mL</a:t>
          </a:r>
          <a:r>
            <a:rPr kumimoji="0" lang="en-ZA" sz="1100" b="0" i="0" u="none" strike="noStrike" kern="0" cap="none" spc="0" normalizeH="0" baseline="0" noProof="0">
              <a:ln>
                <a:noFill/>
              </a:ln>
              <a:solidFill>
                <a:srgbClr val="FF0000"/>
              </a:solidFill>
              <a:effectLst/>
              <a:uLnTx/>
              <a:uFillTx/>
              <a:latin typeface="+mn-lt"/>
              <a:ea typeface="+mn-ea"/>
              <a:cs typeface="+mn-cs"/>
            </a:rPr>
            <a:t>, 0.69 g, 19.0 mmol, 2.0 eq)</a:t>
          </a:r>
          <a:r>
            <a:rPr kumimoji="0" lang="en-ZA" sz="1100" b="0" i="0" u="none" strike="noStrike" kern="0" cap="none" spc="0" normalizeH="0" baseline="0" noProof="0">
              <a:ln>
                <a:noFill/>
              </a:ln>
              <a:solidFill>
                <a:prstClr val="black"/>
              </a:solidFill>
              <a:effectLst/>
              <a:uLnTx/>
              <a:uFillTx/>
              <a:latin typeface="+mn-lt"/>
              <a:ea typeface="+mn-ea"/>
              <a:cs typeface="+mn-cs"/>
            </a:rPr>
            <a:t> was added dropwise to the mixture until precipitation started. Upon further stirring precipitation intensified. The mixture was left in a fridge overnight after which it was filtered and dried to afford bupropion hydrochloride </a:t>
          </a:r>
          <a:r>
            <a:rPr kumimoji="0" lang="en-ZA" sz="1100" b="1" i="0" u="none" strike="noStrike" kern="0" cap="none" spc="0" normalizeH="0" baseline="0" noProof="0">
              <a:ln>
                <a:noFill/>
              </a:ln>
              <a:solidFill>
                <a:prstClr val="black"/>
              </a:solidFill>
              <a:effectLst/>
              <a:uLnTx/>
              <a:uFillTx/>
              <a:latin typeface="+mn-lt"/>
              <a:ea typeface="+mn-ea"/>
              <a:cs typeface="+mn-cs"/>
            </a:rPr>
            <a:t>1a</a:t>
          </a:r>
          <a:r>
            <a:rPr kumimoji="0" lang="en-ZA"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ZA" sz="1100" b="0" i="0" u="none" strike="noStrike" kern="0" cap="none" spc="0" normalizeH="0" baseline="0" noProof="0">
              <a:ln>
                <a:noFill/>
              </a:ln>
              <a:solidFill>
                <a:srgbClr val="FFC000"/>
              </a:solidFill>
              <a:effectLst/>
              <a:uLnTx/>
              <a:uFillTx/>
              <a:latin typeface="+mn-lt"/>
              <a:ea typeface="+mn-ea"/>
              <a:cs typeface="+mn-cs"/>
            </a:rPr>
            <a:t>87%</a:t>
          </a:r>
          <a:r>
            <a:rPr kumimoji="0" lang="en-ZA" sz="1100" b="0" i="0" u="none" strike="noStrike" kern="0" cap="none" spc="0" normalizeH="0" baseline="0" noProof="0">
              <a:ln>
                <a:noFill/>
              </a:ln>
              <a:solidFill>
                <a:prstClr val="black"/>
              </a:solidFill>
              <a:effectLst/>
              <a:uLnTx/>
              <a:uFillTx/>
              <a:latin typeface="+mn-lt"/>
              <a:ea typeface="+mn-ea"/>
              <a:cs typeface="+mn-cs"/>
            </a:rPr>
            <a:t> (2.29 g)</a:t>
          </a:r>
          <a:endParaRPr kumimoji="0" lang="en-GB"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B89A0F7D-24A1-42C0-ACE0-671BD571F1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19988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AA19C545-25F6-47DE-AC8C-F3D1C5B0CDDE}"/>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27758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FABB0075-ADBB-4848-A183-31A3AC02BC9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34085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A6F2D62E-47B0-4187-9EC4-CDB393BADC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75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610ED631-4969-450F-9737-0208A9816959}"/>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1061357</xdr:colOff>
      <xdr:row>28</xdr:row>
      <xdr:rowOff>503464</xdr:rowOff>
    </xdr:from>
    <xdr:ext cx="5783035" cy="1125693"/>
    <xdr:sp macro="" textlink="">
      <xdr:nvSpPr>
        <xdr:cNvPr id="8" name="TextBox 7">
          <a:extLst>
            <a:ext uri="{FF2B5EF4-FFF2-40B4-BE49-F238E27FC236}">
              <a16:creationId xmlns:a16="http://schemas.microsoft.com/office/drawing/2014/main" id="{669CE01B-6822-4130-9F2D-998B6D3BDACB}"/>
            </a:ext>
          </a:extLst>
        </xdr:cNvPr>
        <xdr:cNvSpPr txBox="1"/>
      </xdr:nvSpPr>
      <xdr:spPr>
        <a:xfrm>
          <a:off x="8624207" y="780913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612321</xdr:colOff>
      <xdr:row>0</xdr:row>
      <xdr:rowOff>0</xdr:rowOff>
    </xdr:from>
    <xdr:ext cx="184731" cy="264560"/>
    <xdr:sp macro="" textlink="">
      <xdr:nvSpPr>
        <xdr:cNvPr id="5" name="TextBox 4">
          <a:extLst>
            <a:ext uri="{FF2B5EF4-FFF2-40B4-BE49-F238E27FC236}">
              <a16:creationId xmlns:a16="http://schemas.microsoft.com/office/drawing/2014/main" id="{63CBD673-E766-4D63-921E-80AAA7E91437}"/>
            </a:ext>
          </a:extLst>
        </xdr:cNvPr>
        <xdr:cNvSpPr txBox="1"/>
      </xdr:nvSpPr>
      <xdr:spPr>
        <a:xfrm>
          <a:off x="202746" y="6275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0</xdr:row>
      <xdr:rowOff>0</xdr:rowOff>
    </xdr:from>
    <xdr:ext cx="184731" cy="264560"/>
    <xdr:sp macro="" textlink="">
      <xdr:nvSpPr>
        <xdr:cNvPr id="6" name="TextBox 5">
          <a:extLst>
            <a:ext uri="{FF2B5EF4-FFF2-40B4-BE49-F238E27FC236}">
              <a16:creationId xmlns:a16="http://schemas.microsoft.com/office/drawing/2014/main" id="{7D335377-3FB4-4DAD-9A07-4D2867C476B3}"/>
            </a:ext>
          </a:extLst>
        </xdr:cNvPr>
        <xdr:cNvSpPr txBox="1"/>
      </xdr:nvSpPr>
      <xdr:spPr>
        <a:xfrm>
          <a:off x="202746" y="4932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65612</xdr:colOff>
      <xdr:row>32</xdr:row>
      <xdr:rowOff>40821</xdr:rowOff>
    </xdr:from>
    <xdr:to>
      <xdr:col>9</xdr:col>
      <xdr:colOff>258534</xdr:colOff>
      <xdr:row>46</xdr:row>
      <xdr:rowOff>57150</xdr:rowOff>
    </xdr:to>
    <xdr:sp macro="" textlink="">
      <xdr:nvSpPr>
        <xdr:cNvPr id="8" name="TextBox 7">
          <a:extLst>
            <a:ext uri="{FF2B5EF4-FFF2-40B4-BE49-F238E27FC236}">
              <a16:creationId xmlns:a16="http://schemas.microsoft.com/office/drawing/2014/main" id="{27422B05-A911-40F3-9C50-520167EB78AE}"/>
            </a:ext>
          </a:extLst>
        </xdr:cNvPr>
        <xdr:cNvSpPr txBox="1"/>
      </xdr:nvSpPr>
      <xdr:spPr>
        <a:xfrm>
          <a:off x="265637" y="6479721"/>
          <a:ext cx="10441822" cy="2683329"/>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GB" sz="1100" b="1">
              <a:effectLst/>
            </a:rPr>
            <a:t>Experimental: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 1.0 M </a:t>
          </a:r>
          <a:r>
            <a:rPr kumimoji="0" lang="en-GB"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GB" sz="1100" b="1" i="0" u="none" strike="noStrike" kern="0" cap="none" spc="0" normalizeH="0" baseline="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 (2.5 g, 14.8 mmol, 1 eq) </a:t>
          </a:r>
          <a:r>
            <a:rPr kumimoji="0" lang="en-GB" sz="1100" b="0" i="0" u="none" strike="noStrike" kern="0" cap="none" spc="0" normalizeH="0" baseline="0" noProof="0">
              <a:ln>
                <a:noFill/>
              </a:ln>
              <a:solidFill>
                <a:prstClr val="black"/>
              </a:solidFill>
              <a:effectLst/>
              <a:uLnTx/>
              <a:uFillTx/>
              <a:latin typeface="+mn-lt"/>
              <a:ea typeface="+mn-ea"/>
              <a:cs typeface="+mn-cs"/>
            </a:rPr>
            <a:t>stock solution </a:t>
          </a:r>
          <a:r>
            <a:rPr kumimoji="0" lang="en-GB" sz="1100" b="0" i="0" u="none" strike="noStrike" kern="0" cap="none" spc="0" normalizeH="0" baseline="0" noProof="0">
              <a:ln>
                <a:noFill/>
              </a:ln>
              <a:solidFill>
                <a:srgbClr val="00B0F0"/>
              </a:solidFill>
              <a:effectLst/>
              <a:uLnTx/>
              <a:uFillTx/>
              <a:latin typeface="+mn-lt"/>
              <a:ea typeface="+mn-ea"/>
              <a:cs typeface="+mn-cs"/>
            </a:rPr>
            <a:t>(in 15 mL ACN) </a:t>
          </a:r>
          <a:r>
            <a:rPr kumimoji="0" lang="en-GB" sz="1100" b="0" i="0" u="none" strike="noStrike" kern="0" cap="none" spc="0" normalizeH="0" baseline="0" noProof="0">
              <a:ln>
                <a:noFill/>
              </a:ln>
              <a:solidFill>
                <a:prstClr val="black"/>
              </a:solidFill>
              <a:effectLst/>
              <a:uLnTx/>
              <a:uFillTx/>
              <a:latin typeface="+mn-lt"/>
              <a:ea typeface="+mn-ea"/>
              <a:cs typeface="+mn-cs"/>
            </a:rPr>
            <a:t>was pumped through 3 pack-bed reactors (2 x 15.0 mm &amp; 1 x 10.0 mm) packed with a combined 1.5 equivalents of </a:t>
          </a:r>
          <a:r>
            <a:rPr kumimoji="0" lang="en-GB" sz="1100" b="0" i="0" u="none" strike="noStrike" kern="0" cap="none" spc="0" normalizeH="0" baseline="0" noProof="0">
              <a:ln>
                <a:noFill/>
              </a:ln>
              <a:solidFill>
                <a:srgbClr val="C00000"/>
              </a:solidFill>
              <a:effectLst/>
              <a:uLnTx/>
              <a:uFillTx/>
              <a:latin typeface="+mn-lt"/>
              <a:ea typeface="+mn-ea"/>
              <a:cs typeface="+mn-cs"/>
            </a:rPr>
            <a:t>pyridinium tribromide (11.25 g, 22.5 mmol, 1.52 eq, </a:t>
          </a:r>
          <a:r>
            <a:rPr kumimoji="0" lang="en-GB" sz="1100" b="0" i="0" u="none" strike="noStrike" kern="0" cap="none" spc="0" normalizeH="0" baseline="0" noProof="0">
              <a:ln>
                <a:noFill/>
              </a:ln>
              <a:solidFill>
                <a:srgbClr val="FF0000"/>
              </a:solidFill>
              <a:effectLst/>
              <a:uLnTx/>
              <a:uFillTx/>
              <a:latin typeface="+mn-lt"/>
              <a:ea typeface="+mn-ea"/>
              <a:cs typeface="+mn-cs"/>
            </a:rPr>
            <a:t>2 mmol/g,</a:t>
          </a:r>
          <a:r>
            <a:rPr kumimoji="0" lang="en-US" sz="1100" b="0" i="0" u="none" strike="noStrike" kern="0" cap="none" spc="0" normalizeH="0" baseline="0" noProof="0">
              <a:ln>
                <a:noFill/>
              </a:ln>
              <a:solidFill>
                <a:srgbClr val="FF0000"/>
              </a:solidFill>
              <a:effectLst/>
              <a:uLnTx/>
              <a:uFillTx/>
              <a:latin typeface="+mn-lt"/>
              <a:ea typeface="+mn-ea"/>
              <a:cs typeface="+mn-cs"/>
            </a:rPr>
            <a:t> 3.60 g Br2</a:t>
          </a:r>
          <a:r>
            <a:rPr kumimoji="0" lang="en-GB" sz="1100" b="0" i="0" u="none" strike="noStrike" kern="0" cap="none" spc="0" normalizeH="0" baseline="0" noProof="0">
              <a:ln>
                <a:noFill/>
              </a:ln>
              <a:solidFill>
                <a:srgbClr val="FF000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(T</a:t>
          </a:r>
          <a:r>
            <a:rPr kumimoji="0" lang="en-GB" sz="1100" b="0" i="1" u="none" strike="noStrike" kern="0" cap="none" spc="0" normalizeH="0" baseline="-25000" noProof="0">
              <a:ln>
                <a:noFill/>
              </a:ln>
              <a:solidFill>
                <a:prstClr val="black"/>
              </a:solidFill>
              <a:effectLst/>
              <a:uLnTx/>
              <a:uFillTx/>
              <a:latin typeface="+mn-lt"/>
              <a:ea typeface="+mn-ea"/>
              <a:cs typeface="+mn-cs"/>
            </a:rPr>
            <a:t>R</a:t>
          </a:r>
          <a:r>
            <a:rPr kumimoji="0" lang="en-GB" sz="1100" b="0" i="0" u="none" strike="noStrike" kern="0" cap="none" spc="0" normalizeH="0" baseline="0" noProof="0">
              <a:ln>
                <a:noFill/>
              </a:ln>
              <a:solidFill>
                <a:prstClr val="black"/>
              </a:solidFill>
              <a:effectLst/>
              <a:uLnTx/>
              <a:uFillTx/>
              <a:latin typeface="+mn-lt"/>
              <a:ea typeface="+mn-ea"/>
              <a:cs typeface="+mn-cs"/>
            </a:rPr>
            <a:t> = 34.3 min, Temp = 60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was followed by 2 PBR's (2 x 15.0 mm) housing </a:t>
          </a:r>
          <a:r>
            <a:rPr kumimoji="0" lang="en-GB" sz="1100" b="0" i="0" u="none" strike="noStrike" kern="0" cap="none" spc="0" normalizeH="0" baseline="0" noProof="0">
              <a:ln>
                <a:noFill/>
              </a:ln>
              <a:solidFill>
                <a:srgbClr val="92D050"/>
              </a:solidFill>
              <a:effectLst/>
              <a:uLnTx/>
              <a:uFillTx/>
              <a:latin typeface="+mn-lt"/>
              <a:ea typeface="+mn-ea"/>
              <a:cs typeface="+mn-cs"/>
            </a:rPr>
            <a:t>excess crushed potassium carbonate (30.0 g, 217.1 mmol, 14.5 eq). </a:t>
          </a:r>
          <a:r>
            <a:rPr kumimoji="0" lang="en-GB" sz="1100" b="0" i="0" u="none" strike="noStrike" kern="0" cap="none" spc="0" normalizeH="0" baseline="0" noProof="0">
              <a:ln>
                <a:noFill/>
              </a:ln>
              <a:solidFill>
                <a:prstClr val="black"/>
              </a:solidFill>
              <a:effectLst/>
              <a:uLnTx/>
              <a:uFillTx/>
              <a:latin typeface="+mn-lt"/>
              <a:ea typeface="+mn-ea"/>
              <a:cs typeface="+mn-cs"/>
            </a:rPr>
            <a:t>The reaction mixture exiting the column was combined with a 3.0 M stock solution (85 mL) of </a:t>
          </a:r>
          <a:r>
            <a:rPr kumimoji="0" lang="en-GB" sz="1100" b="0" i="1" u="none" strike="noStrike" kern="0" cap="none" spc="0" normalizeH="0" baseline="0" noProof="0">
              <a:ln>
                <a:noFill/>
              </a:ln>
              <a:solidFill>
                <a:srgbClr val="FF0000"/>
              </a:solidFill>
              <a:effectLst/>
              <a:uLnTx/>
              <a:uFillTx/>
              <a:latin typeface="+mn-lt"/>
              <a:ea typeface="+mn-ea"/>
              <a:cs typeface="+mn-cs"/>
            </a:rPr>
            <a:t>tert</a:t>
          </a:r>
          <a:r>
            <a:rPr kumimoji="0" lang="en-GB" sz="1100" b="0" i="0" u="none" strike="noStrike" kern="0" cap="none" spc="0" normalizeH="0" baseline="0" noProof="0">
              <a:ln>
                <a:noFill/>
              </a:ln>
              <a:solidFill>
                <a:srgbClr val="FF0000"/>
              </a:solidFill>
              <a:effectLst/>
              <a:uLnTx/>
              <a:uFillTx/>
              <a:latin typeface="+mn-lt"/>
              <a:ea typeface="+mn-ea"/>
              <a:cs typeface="+mn-cs"/>
            </a:rPr>
            <a:t>-butylamine (18.7 g, 26.8 mL, 255.0 mmol, 17.2 eq)</a:t>
          </a:r>
          <a:r>
            <a:rPr kumimoji="0" lang="en-GB" sz="1100" b="0" i="0" u="none" strike="noStrike" kern="0" cap="none" spc="0" normalizeH="0" baseline="0" noProof="0">
              <a:ln>
                <a:noFill/>
              </a:ln>
              <a:solidFill>
                <a:prstClr val="black"/>
              </a:solidFill>
              <a:effectLst/>
              <a:uLnTx/>
              <a:uFillTx/>
              <a:latin typeface="+mn-lt"/>
              <a:ea typeface="+mn-ea"/>
              <a:cs typeface="+mn-cs"/>
            </a:rPr>
            <a:t> in </a:t>
          </a:r>
          <a:r>
            <a:rPr kumimoji="0" lang="en-GB" sz="1100" b="0" i="0" u="none" strike="noStrike" kern="0" cap="none" spc="0" normalizeH="0" baseline="0" noProof="0">
              <a:ln>
                <a:noFill/>
              </a:ln>
              <a:solidFill>
                <a:srgbClr val="00B0F0"/>
              </a:solidFill>
              <a:effectLst/>
              <a:uLnTx/>
              <a:uFillTx/>
              <a:latin typeface="+mn-lt"/>
              <a:ea typeface="+mn-ea"/>
              <a:cs typeface="+mn-cs"/>
            </a:rPr>
            <a:t>70% ACN:DMSO (58.2 mL: 40.7 mL ACN &amp; 17.5 mL DMSO) </a:t>
          </a:r>
          <a:r>
            <a:rPr kumimoji="0" lang="en-GB" sz="1100" b="0" i="0" u="none" strike="noStrike" kern="0" cap="none" spc="0" normalizeH="0" baseline="0" noProof="0">
              <a:ln>
                <a:noFill/>
              </a:ln>
              <a:solidFill>
                <a:prstClr val="black"/>
              </a:solidFill>
              <a:effectLst/>
              <a:uLnTx/>
              <a:uFillTx/>
              <a:latin typeface="+mn-lt"/>
              <a:ea typeface="+mn-ea"/>
              <a:cs typeface="+mn-cs"/>
            </a:rPr>
            <a:t>at a T-piece submerged in a sonicated bath. The resulting mixture was subsequently passed through a 25 mL 1/8” diameter PTFE coil (T</a:t>
          </a:r>
          <a:r>
            <a:rPr kumimoji="0" lang="en-GB" sz="1100" b="0" i="1" u="none" strike="noStrike" kern="0" cap="none" spc="0" normalizeH="0" baseline="-25000" noProof="0">
              <a:ln>
                <a:noFill/>
              </a:ln>
              <a:solidFill>
                <a:prstClr val="black"/>
              </a:solidFill>
              <a:effectLst/>
              <a:uLnTx/>
              <a:uFillTx/>
              <a:latin typeface="+mn-lt"/>
              <a:ea typeface="+mn-ea"/>
              <a:cs typeface="+mn-cs"/>
            </a:rPr>
            <a:t>R</a:t>
          </a:r>
          <a:r>
            <a:rPr kumimoji="0" lang="en-GB" sz="1100" b="0" i="0" u="none" strike="noStrike" kern="0" cap="none" spc="0" normalizeH="0" baseline="0" noProof="0">
              <a:ln>
                <a:noFill/>
              </a:ln>
              <a:solidFill>
                <a:prstClr val="black"/>
              </a:solidFill>
              <a:effectLst/>
              <a:uLnTx/>
              <a:uFillTx/>
              <a:latin typeface="+mn-lt"/>
              <a:ea typeface="+mn-ea"/>
              <a:cs typeface="+mn-cs"/>
            </a:rPr>
            <a:t> = 20 min, Temp = 90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prior to being quenched with </a:t>
          </a:r>
          <a:r>
            <a:rPr kumimoji="0" lang="en-GB" sz="1100" b="0" i="0" u="none" strike="noStrike" kern="0" cap="none" spc="0" normalizeH="0" baseline="0" noProof="0">
              <a:ln>
                <a:noFill/>
              </a:ln>
              <a:solidFill>
                <a:srgbClr val="7030A0"/>
              </a:solidFill>
              <a:effectLst/>
              <a:uLnTx/>
              <a:uFillTx/>
              <a:latin typeface="+mn-lt"/>
              <a:ea typeface="+mn-ea"/>
              <a:cs typeface="+mn-cs"/>
            </a:rPr>
            <a:t>distilled water (0.63 mL/min, 104 mL) </a:t>
          </a:r>
          <a:r>
            <a:rPr kumimoji="0" lang="en-GB" sz="1100" b="0" i="0" u="none" strike="noStrike" kern="0" cap="none" spc="0" normalizeH="0" baseline="0" noProof="0">
              <a:ln>
                <a:noFill/>
              </a:ln>
              <a:solidFill>
                <a:prstClr val="black"/>
              </a:solidFill>
              <a:effectLst/>
              <a:uLnTx/>
              <a:uFillTx/>
              <a:latin typeface="+mn-lt"/>
              <a:ea typeface="+mn-ea"/>
              <a:cs typeface="+mn-cs"/>
            </a:rPr>
            <a:t>at a second T-piece mixer (submerged in an ultrasound bath, 60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is followed by a 5 mL PTFE mixing loop and ultimately passed through a back-pressure regulator and into the collection flask mounted on the rotary evaporator. Upon complete collection, the ACN and unreacted </a:t>
          </a:r>
          <a:r>
            <a:rPr kumimoji="0" lang="en-GB" sz="1100" b="0" i="1" u="none" strike="noStrike" kern="0" cap="none" spc="0" normalizeH="0" baseline="0" noProof="0">
              <a:ln>
                <a:noFill/>
              </a:ln>
              <a:solidFill>
                <a:prstClr val="black"/>
              </a:solidFill>
              <a:effectLst/>
              <a:uLnTx/>
              <a:uFillTx/>
              <a:latin typeface="+mn-lt"/>
              <a:ea typeface="+mn-ea"/>
              <a:cs typeface="+mn-cs"/>
            </a:rPr>
            <a:t>tert</a:t>
          </a:r>
          <a:r>
            <a:rPr kumimoji="0" lang="en-GB" sz="1100" b="0" i="0" u="none" strike="noStrike" kern="0" cap="none" spc="0" normalizeH="0" baseline="0" noProof="0">
              <a:ln>
                <a:noFill/>
              </a:ln>
              <a:solidFill>
                <a:prstClr val="black"/>
              </a:solidFill>
              <a:effectLst/>
              <a:uLnTx/>
              <a:uFillTx/>
              <a:latin typeface="+mn-lt"/>
              <a:ea typeface="+mn-ea"/>
              <a:cs typeface="+mn-cs"/>
            </a:rPr>
            <a:t>-butylamine was removed under reduced pressure. Thereafter, </a:t>
          </a:r>
          <a:r>
            <a:rPr kumimoji="0" lang="en-GB" sz="1100" b="0" i="0" u="none" strike="noStrike" kern="0" cap="none" spc="0" normalizeH="0" baseline="0" noProof="0">
              <a:ln>
                <a:noFill/>
              </a:ln>
              <a:solidFill>
                <a:srgbClr val="7030A0"/>
              </a:solidFill>
              <a:effectLst/>
              <a:uLnTx/>
              <a:uFillTx/>
              <a:latin typeface="+mn-lt"/>
              <a:ea typeface="+mn-ea"/>
              <a:cs typeface="+mn-cs"/>
            </a:rPr>
            <a:t>cyclohexane was pumped into the rotary evaporator using the second line (8 mL/min, 90 mL)</a:t>
          </a:r>
          <a:r>
            <a:rPr kumimoji="0" lang="en-GB" sz="1100" b="0" i="0" u="none" strike="noStrike" kern="0" cap="none" spc="0" normalizeH="0" baseline="0" noProof="0">
              <a:ln>
                <a:noFill/>
              </a:ln>
              <a:solidFill>
                <a:prstClr val="black"/>
              </a:solidFill>
              <a:effectLst/>
              <a:uLnTx/>
              <a:uFillTx/>
              <a:latin typeface="+mn-lt"/>
              <a:ea typeface="+mn-ea"/>
              <a:cs typeface="+mn-cs"/>
            </a:rPr>
            <a:t> followed by a </a:t>
          </a:r>
          <a:r>
            <a:rPr kumimoji="0" lang="en-GB" sz="1100" b="0" i="0" u="none" strike="noStrike" kern="0" cap="none" spc="0" normalizeH="0" baseline="0" noProof="0">
              <a:ln>
                <a:noFill/>
              </a:ln>
              <a:solidFill>
                <a:srgbClr val="7030A0"/>
              </a:solidFill>
              <a:effectLst/>
              <a:uLnTx/>
              <a:uFillTx/>
              <a:latin typeface="+mn-lt"/>
              <a:ea typeface="+mn-ea"/>
              <a:cs typeface="+mn-cs"/>
            </a:rPr>
            <a:t>saturated solution of sodium chloride and/or potassium carbonate (8 mL/min, 50 mL NaCl &amp; 50 mL K₂CO</a:t>
          </a:r>
          <a:r>
            <a:rPr kumimoji="0" lang="en-GB" sz="1100" b="0" i="0" u="none" strike="noStrike" kern="0" cap="none" spc="0" normalizeH="0" baseline="0" noProof="0">
              <a:ln>
                <a:noFill/>
              </a:ln>
              <a:solidFill>
                <a:srgbClr val="7030A0"/>
              </a:solidFill>
              <a:effectLst/>
              <a:uLnTx/>
              <a:uFillTx/>
              <a:latin typeface="Calibri" panose="020F0502020204030204" pitchFamily="34" charset="0"/>
              <a:ea typeface="+mn-ea"/>
              <a:cs typeface="Calibri" panose="020F0502020204030204" pitchFamily="34" charset="0"/>
            </a:rPr>
            <a:t>₃).</a:t>
          </a:r>
          <a:r>
            <a:rPr kumimoji="0" lang="en-GB" sz="1100" b="0" i="0" u="none" strike="noStrike" kern="0" cap="none" spc="0" normalizeH="0" baseline="0" noProof="0">
              <a:ln>
                <a:noFill/>
              </a:ln>
              <a:solidFill>
                <a:srgbClr val="7030A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The layers were allowed to mix and subsequently settle after which time the organic layer was pumped out of the rotary evaporator using the third line (8 mL/min). The resultant mixture was fed into a Biotage® phase separator allowing for the removal of any remaining traces of the aqueous phase and subsequent collection of the organic layer. A second extraction was performed </a:t>
          </a:r>
          <a:r>
            <a:rPr kumimoji="0" lang="en-GB" sz="1100" b="0" i="0" u="none" strike="noStrike" kern="0" cap="none" spc="0" normalizeH="0" baseline="0" noProof="0">
              <a:ln>
                <a:noFill/>
              </a:ln>
              <a:solidFill>
                <a:srgbClr val="7030A0"/>
              </a:solidFill>
              <a:effectLst/>
              <a:uLnTx/>
              <a:uFillTx/>
              <a:latin typeface="+mn-lt"/>
              <a:ea typeface="+mn-ea"/>
              <a:cs typeface="+mn-cs"/>
            </a:rPr>
            <a:t>in a similar fashion (90 mL)</a:t>
          </a:r>
          <a:r>
            <a:rPr kumimoji="0" lang="en-GB" sz="1100" b="0" i="0" u="none" strike="noStrike" kern="0" cap="none" spc="0" normalizeH="0" baseline="0" noProof="0">
              <a:ln>
                <a:noFill/>
              </a:ln>
              <a:solidFill>
                <a:prstClr val="black"/>
              </a:solidFill>
              <a:effectLst/>
              <a:uLnTx/>
              <a:uFillTx/>
              <a:latin typeface="+mn-lt"/>
              <a:ea typeface="+mn-ea"/>
              <a:cs typeface="+mn-cs"/>
            </a:rPr>
            <a:t> and the organic fractions were combined and pumped into a pre-cooled in-line triturator pre-primed with </a:t>
          </a:r>
          <a:r>
            <a:rPr kumimoji="0" lang="en-GB" sz="1100" b="0" i="0" u="none" strike="noStrike" kern="0" cap="none" spc="0" normalizeH="0" baseline="0" noProof="0">
              <a:ln>
                <a:noFill/>
              </a:ln>
              <a:solidFill>
                <a:srgbClr val="00B0F0"/>
              </a:solidFill>
              <a:effectLst/>
              <a:uLnTx/>
              <a:uFillTx/>
              <a:latin typeface="+mn-lt"/>
              <a:ea typeface="+mn-ea"/>
              <a:cs typeface="+mn-cs"/>
            </a:rPr>
            <a:t>12 mL of cyclohexane</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ZA" sz="1100" b="0" i="0" u="none" strike="noStrike" kern="0" cap="none" spc="0" normalizeH="0" baseline="0" noProof="0">
              <a:ln>
                <a:noFill/>
              </a:ln>
              <a:solidFill>
                <a:prstClr val="black"/>
              </a:solidFill>
              <a:effectLst/>
              <a:uLnTx/>
              <a:uFillTx/>
              <a:latin typeface="+mn-lt"/>
              <a:ea typeface="+mn-ea"/>
              <a:cs typeface="+mn-cs"/>
            </a:rPr>
            <a:t>The reaction mixture was cooled down to 0 </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and a 2.0 M </a:t>
          </a:r>
          <a:r>
            <a:rPr kumimoji="0" lang="en-ZA" sz="1100" b="0" i="0" u="none" strike="noStrike" kern="0" cap="none" spc="0" normalizeH="0" baseline="0" noProof="0">
              <a:ln>
                <a:noFill/>
              </a:ln>
              <a:solidFill>
                <a:srgbClr val="FF0000"/>
              </a:solidFill>
              <a:effectLst/>
              <a:uLnTx/>
              <a:uFillTx/>
              <a:latin typeface="+mn-lt"/>
              <a:ea typeface="+mn-ea"/>
              <a:cs typeface="+mn-cs"/>
            </a:rPr>
            <a:t>hydrogen chloride </a:t>
          </a:r>
          <a:r>
            <a:rPr kumimoji="0" lang="en-ZA" sz="1100" b="0" i="0" u="none" strike="noStrike" kern="0" cap="none" spc="0" normalizeH="0" baseline="0" noProof="0">
              <a:ln>
                <a:noFill/>
              </a:ln>
              <a:solidFill>
                <a:prstClr val="black"/>
              </a:solidFill>
              <a:effectLst/>
              <a:uLnTx/>
              <a:uFillTx/>
              <a:latin typeface="+mn-lt"/>
              <a:ea typeface="+mn-ea"/>
              <a:cs typeface="+mn-cs"/>
            </a:rPr>
            <a:t>in </a:t>
          </a:r>
          <a:r>
            <a:rPr kumimoji="0" lang="en-ZA" sz="1100" b="0" i="0" u="none" strike="noStrike" kern="0" cap="none" spc="0" normalizeH="0" baseline="0" noProof="0">
              <a:ln>
                <a:noFill/>
              </a:ln>
              <a:solidFill>
                <a:srgbClr val="00B0F0"/>
              </a:solidFill>
              <a:effectLst/>
              <a:uLnTx/>
              <a:uFillTx/>
              <a:latin typeface="+mn-lt"/>
              <a:ea typeface="+mn-ea"/>
              <a:cs typeface="+mn-cs"/>
            </a:rPr>
            <a:t>diethyl ether solution (12.3 mL, </a:t>
          </a:r>
          <a:r>
            <a:rPr kumimoji="0" lang="en-ZA" sz="1100" b="0" i="0" u="none" strike="noStrike" kern="0" cap="none" spc="0" normalizeH="0" baseline="0" noProof="0">
              <a:ln>
                <a:noFill/>
              </a:ln>
              <a:solidFill>
                <a:srgbClr val="FF0000"/>
              </a:solidFill>
              <a:effectLst/>
              <a:uLnTx/>
              <a:uFillTx/>
              <a:latin typeface="+mn-lt"/>
              <a:ea typeface="+mn-ea"/>
              <a:cs typeface="+mn-cs"/>
            </a:rPr>
            <a:t>0.9 g,</a:t>
          </a:r>
          <a:r>
            <a:rPr kumimoji="0" lang="en-ZA" sz="1100" b="0" i="0" u="none" strike="noStrike" kern="0" cap="none" spc="0" normalizeH="0" baseline="0" noProof="0">
              <a:ln>
                <a:noFill/>
              </a:ln>
              <a:solidFill>
                <a:prstClr val="black"/>
              </a:solidFill>
              <a:effectLst/>
              <a:uLnTx/>
              <a:uFillTx/>
              <a:latin typeface="+mn-lt"/>
              <a:ea typeface="+mn-ea"/>
              <a:cs typeface="+mn-cs"/>
            </a:rPr>
            <a:t> </a:t>
          </a:r>
          <a:r>
            <a:rPr kumimoji="0" lang="en-ZA" sz="1100" b="0" i="0" u="none" strike="noStrike" kern="0" cap="none" spc="0" normalizeH="0" baseline="0" noProof="0">
              <a:ln>
                <a:noFill/>
              </a:ln>
              <a:solidFill>
                <a:srgbClr val="00B0F0"/>
              </a:solidFill>
              <a:effectLst/>
              <a:uLnTx/>
              <a:uFillTx/>
              <a:latin typeface="+mn-lt"/>
              <a:ea typeface="+mn-ea"/>
              <a:cs typeface="+mn-cs"/>
            </a:rPr>
            <a:t>24.6 mmol, 1.7 eq) </a:t>
          </a:r>
          <a:r>
            <a:rPr kumimoji="0" lang="en-ZA" sz="1100" b="0" i="0" u="none" strike="noStrike" kern="0" cap="none" spc="0" normalizeH="0" baseline="0" noProof="0">
              <a:ln>
                <a:noFill/>
              </a:ln>
              <a:solidFill>
                <a:prstClr val="black"/>
              </a:solidFill>
              <a:effectLst/>
              <a:uLnTx/>
              <a:uFillTx/>
              <a:latin typeface="+mn-lt"/>
              <a:ea typeface="+mn-ea"/>
              <a:cs typeface="+mn-cs"/>
            </a:rPr>
            <a:t>was added dropwise to the mixture until precipitation started. Upon further stirring precipitation intensified. The mixture was filtered and dried to afford bupropion hydrochloride </a:t>
          </a:r>
          <a:r>
            <a:rPr kumimoji="0" lang="en-ZA" sz="1100" b="1" i="0" u="none" strike="noStrike" kern="0" cap="none" spc="0" normalizeH="0" baseline="0" noProof="0">
              <a:ln>
                <a:noFill/>
              </a:ln>
              <a:solidFill>
                <a:prstClr val="black"/>
              </a:solidFill>
              <a:effectLst/>
              <a:uLnTx/>
              <a:uFillTx/>
              <a:latin typeface="+mn-lt"/>
              <a:ea typeface="+mn-ea"/>
              <a:cs typeface="+mn-cs"/>
            </a:rPr>
            <a:t>1a</a:t>
          </a:r>
          <a:r>
            <a:rPr kumimoji="0" lang="en-ZA"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ZA" sz="1100" b="1" i="0" u="none" strike="noStrike" kern="0" cap="none" spc="0" normalizeH="0" baseline="0" noProof="0">
              <a:ln>
                <a:noFill/>
              </a:ln>
              <a:solidFill>
                <a:srgbClr val="FFC000"/>
              </a:solidFill>
              <a:effectLst/>
              <a:uLnTx/>
              <a:uFillTx/>
              <a:latin typeface="+mn-lt"/>
              <a:ea typeface="+mn-ea"/>
              <a:cs typeface="+mn-cs"/>
            </a:rPr>
            <a:t>62</a:t>
          </a:r>
          <a:r>
            <a:rPr kumimoji="0" lang="en-ZA" sz="1100" b="0" i="0" u="none" strike="noStrike" kern="0" cap="none" spc="0" normalizeH="0" baseline="0" noProof="0">
              <a:ln>
                <a:noFill/>
              </a:ln>
              <a:solidFill>
                <a:srgbClr val="FFC000"/>
              </a:solidFill>
              <a:effectLst/>
              <a:uLnTx/>
              <a:uFillTx/>
              <a:latin typeface="+mn-lt"/>
              <a:ea typeface="+mn-ea"/>
              <a:cs typeface="+mn-cs"/>
            </a:rPr>
            <a:t>% </a:t>
          </a:r>
          <a:r>
            <a:rPr kumimoji="0" lang="en-ZA" sz="1100" b="0" i="0" u="none" strike="noStrike" kern="0" cap="none" spc="0" normalizeH="0" baseline="0" noProof="0">
              <a:ln>
                <a:noFill/>
              </a:ln>
              <a:solidFill>
                <a:prstClr val="black"/>
              </a:solidFill>
              <a:effectLst/>
              <a:uLnTx/>
              <a:uFillTx/>
              <a:latin typeface="+mn-lt"/>
              <a:ea typeface="+mn-ea"/>
              <a:cs typeface="+mn-cs"/>
            </a:rPr>
            <a:t>(2.54 g)</a:t>
          </a:r>
          <a:endParaRPr kumimoji="0" lang="en-GB"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xdr:col>
      <xdr:colOff>106892</xdr:colOff>
      <xdr:row>16</xdr:row>
      <xdr:rowOff>27518</xdr:rowOff>
    </xdr:from>
    <xdr:to>
      <xdr:col>4</xdr:col>
      <xdr:colOff>108857</xdr:colOff>
      <xdr:row>17</xdr:row>
      <xdr:rowOff>190500</xdr:rowOff>
    </xdr:to>
    <xdr:pic>
      <xdr:nvPicPr>
        <xdr:cNvPr id="9" name="Picture 8">
          <a:extLst>
            <a:ext uri="{FF2B5EF4-FFF2-40B4-BE49-F238E27FC236}">
              <a16:creationId xmlns:a16="http://schemas.microsoft.com/office/drawing/2014/main" id="{C41BF0BE-F826-4612-8E9C-6A423BA1EFF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6917" y="3380318"/>
          <a:ext cx="5021640" cy="35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64558</xdr:colOff>
      <xdr:row>13</xdr:row>
      <xdr:rowOff>46566</xdr:rowOff>
    </xdr:from>
    <xdr:to>
      <xdr:col>5</xdr:col>
      <xdr:colOff>64558</xdr:colOff>
      <xdr:row>15</xdr:row>
      <xdr:rowOff>37041</xdr:rowOff>
    </xdr:to>
    <xdr:pic>
      <xdr:nvPicPr>
        <xdr:cNvPr id="10" name="Picture 9">
          <a:extLst>
            <a:ext uri="{FF2B5EF4-FFF2-40B4-BE49-F238E27FC236}">
              <a16:creationId xmlns:a16="http://schemas.microsoft.com/office/drawing/2014/main" id="{2C22FECC-DE32-49A0-B35F-EEB60069D15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4583" y="2827866"/>
          <a:ext cx="56292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612321</xdr:colOff>
      <xdr:row>31</xdr:row>
      <xdr:rowOff>27215</xdr:rowOff>
    </xdr:from>
    <xdr:ext cx="184731" cy="264560"/>
    <xdr:sp macro="" textlink="">
      <xdr:nvSpPr>
        <xdr:cNvPr id="11" name="TextBox 10">
          <a:extLst>
            <a:ext uri="{FF2B5EF4-FFF2-40B4-BE49-F238E27FC236}">
              <a16:creationId xmlns:a16="http://schemas.microsoft.com/office/drawing/2014/main" id="{4519F4AE-E59D-4040-B07D-23FA4E1FF846}"/>
            </a:ext>
          </a:extLst>
        </xdr:cNvPr>
        <xdr:cNvSpPr txBox="1"/>
      </xdr:nvSpPr>
      <xdr:spPr>
        <a:xfrm>
          <a:off x="202746" y="6275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24</xdr:row>
      <xdr:rowOff>27215</xdr:rowOff>
    </xdr:from>
    <xdr:ext cx="184731" cy="264560"/>
    <xdr:sp macro="" textlink="">
      <xdr:nvSpPr>
        <xdr:cNvPr id="12" name="TextBox 11">
          <a:extLst>
            <a:ext uri="{FF2B5EF4-FFF2-40B4-BE49-F238E27FC236}">
              <a16:creationId xmlns:a16="http://schemas.microsoft.com/office/drawing/2014/main" id="{F46EA9B1-C445-4A2B-9401-1235DD224F7D}"/>
            </a:ext>
          </a:extLst>
        </xdr:cNvPr>
        <xdr:cNvSpPr txBox="1"/>
      </xdr:nvSpPr>
      <xdr:spPr>
        <a:xfrm>
          <a:off x="202746" y="4932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1026584</xdr:colOff>
      <xdr:row>24</xdr:row>
      <xdr:rowOff>24739</xdr:rowOff>
    </xdr:from>
    <xdr:ext cx="4035961" cy="1078757"/>
    <xdr:sp macro="" textlink="">
      <xdr:nvSpPr>
        <xdr:cNvPr id="13" name="TextBox 12">
          <a:extLst>
            <a:ext uri="{FF2B5EF4-FFF2-40B4-BE49-F238E27FC236}">
              <a16:creationId xmlns:a16="http://schemas.microsoft.com/office/drawing/2014/main" id="{DE9660F7-2FD4-4ECE-8475-2A524A02FA85}"/>
            </a:ext>
          </a:extLst>
        </xdr:cNvPr>
        <xdr:cNvSpPr txBox="1"/>
      </xdr:nvSpPr>
      <xdr:spPr>
        <a:xfrm>
          <a:off x="14552084" y="4930114"/>
          <a:ext cx="4035961" cy="10787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050" b="1"/>
            <a:t>Instructions for use: </a:t>
          </a:r>
          <a:r>
            <a:rPr lang="en-GB" sz="1050"/>
            <a:t>Enter your data into the tables above to automatically calculate </a:t>
          </a:r>
          <a:r>
            <a:rPr lang="en-GB" sz="1050" b="0" i="0" u="none" strike="noStrike">
              <a:solidFill>
                <a:schemeClr val="tx1"/>
              </a:solidFill>
              <a:effectLst/>
              <a:latin typeface="+mn-lt"/>
              <a:ea typeface="+mn-ea"/>
              <a:cs typeface="+mn-cs"/>
            </a:rPr>
            <a:t>yield, AE and RME.</a:t>
          </a:r>
          <a:r>
            <a:rPr lang="en-GB" sz="1050" b="0" i="0" u="none" strike="noStrike" baseline="0">
              <a:solidFill>
                <a:schemeClr val="tx1"/>
              </a:solidFill>
              <a:effectLst/>
              <a:latin typeface="+mn-lt"/>
              <a:ea typeface="+mn-ea"/>
              <a:cs typeface="+mn-cs"/>
            </a:rPr>
            <a:t> </a:t>
          </a:r>
          <a:r>
            <a:rPr lang="en-GB" sz="1050" b="0"/>
            <a:t>Use</a:t>
          </a:r>
          <a:r>
            <a:rPr lang="en-GB" sz="1050" b="0" baseline="0"/>
            <a:t> the blank boxes in the tables  to  enter experimental data and note the flags for each Key Parameter.</a:t>
          </a:r>
        </a:p>
        <a:p>
          <a:r>
            <a:rPr lang="en-GB" sz="1050" b="1" baseline="0"/>
            <a:t>Printing tips: </a:t>
          </a:r>
          <a:r>
            <a:rPr lang="en-GB" sz="1050" b="0" baseline="0"/>
            <a:t>This spreadsheet is designed to be printed with 'landscape', 'narrow margin' and 'fit all columns on one page' settings</a:t>
          </a:r>
          <a:endParaRPr lang="en-GB" sz="1050" b="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18749</xdr:colOff>
      <xdr:row>20</xdr:row>
      <xdr:rowOff>94343</xdr:rowOff>
    </xdr:from>
    <xdr:to>
      <xdr:col>23</xdr:col>
      <xdr:colOff>178594</xdr:colOff>
      <xdr:row>28</xdr:row>
      <xdr:rowOff>386953</xdr:rowOff>
    </xdr:to>
    <xdr:sp macro="" textlink="">
      <xdr:nvSpPr>
        <xdr:cNvPr id="9" name="TextBox 8">
          <a:extLst>
            <a:ext uri="{FF2B5EF4-FFF2-40B4-BE49-F238E27FC236}">
              <a16:creationId xmlns:a16="http://schemas.microsoft.com/office/drawing/2014/main" id="{16576F74-6654-43B8-96C3-0B60918B3BC1}"/>
            </a:ext>
          </a:extLst>
        </xdr:cNvPr>
        <xdr:cNvSpPr txBox="1"/>
      </xdr:nvSpPr>
      <xdr:spPr>
        <a:xfrm>
          <a:off x="13443046" y="4172234"/>
          <a:ext cx="8256095" cy="329893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 1.0 M </a:t>
          </a:r>
          <a:r>
            <a:rPr kumimoji="0" lang="en-GB"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GB" sz="1100" b="1" i="0" u="none" strike="noStrike" kern="0" cap="none" spc="0" normalizeH="0" baseline="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 (2.5 g, 14.8 mmol, 1 eq) </a:t>
          </a:r>
          <a:r>
            <a:rPr kumimoji="0" lang="en-GB" sz="1100" b="0" i="0" u="none" strike="noStrike" kern="0" cap="none" spc="0" normalizeH="0" baseline="0" noProof="0">
              <a:ln>
                <a:noFill/>
              </a:ln>
              <a:solidFill>
                <a:prstClr val="black"/>
              </a:solidFill>
              <a:effectLst/>
              <a:uLnTx/>
              <a:uFillTx/>
              <a:latin typeface="+mn-lt"/>
              <a:ea typeface="+mn-ea"/>
              <a:cs typeface="+mn-cs"/>
            </a:rPr>
            <a:t>stock solution </a:t>
          </a:r>
          <a:r>
            <a:rPr kumimoji="0" lang="en-GB" sz="1100" b="0" i="0" u="none" strike="noStrike" kern="0" cap="none" spc="0" normalizeH="0" baseline="0" noProof="0">
              <a:ln>
                <a:noFill/>
              </a:ln>
              <a:solidFill>
                <a:srgbClr val="00B0F0"/>
              </a:solidFill>
              <a:effectLst/>
              <a:uLnTx/>
              <a:uFillTx/>
              <a:latin typeface="+mn-lt"/>
              <a:ea typeface="+mn-ea"/>
              <a:cs typeface="+mn-cs"/>
            </a:rPr>
            <a:t>(in 15 mL ACN) </a:t>
          </a:r>
          <a:r>
            <a:rPr kumimoji="0" lang="en-GB" sz="1100" b="0" i="0" u="none" strike="noStrike" kern="0" cap="none" spc="0" normalizeH="0" baseline="0" noProof="0">
              <a:ln>
                <a:noFill/>
              </a:ln>
              <a:solidFill>
                <a:prstClr val="black"/>
              </a:solidFill>
              <a:effectLst/>
              <a:uLnTx/>
              <a:uFillTx/>
              <a:latin typeface="+mn-lt"/>
              <a:ea typeface="+mn-ea"/>
              <a:cs typeface="+mn-cs"/>
            </a:rPr>
            <a:t>was pumped through 3 pack-bed reactors (2 x 15.0 mm &amp; 1 x 10.0 mm) packed with a combined 1.5 equivalents of </a:t>
          </a:r>
          <a:r>
            <a:rPr kumimoji="0" lang="en-GB" sz="1100" b="0" i="0" u="none" strike="noStrike" kern="0" cap="none" spc="0" normalizeH="0" baseline="0" noProof="0">
              <a:ln>
                <a:noFill/>
              </a:ln>
              <a:solidFill>
                <a:srgbClr val="C00000"/>
              </a:solidFill>
              <a:effectLst/>
              <a:uLnTx/>
              <a:uFillTx/>
              <a:latin typeface="+mn-lt"/>
              <a:ea typeface="+mn-ea"/>
              <a:cs typeface="+mn-cs"/>
            </a:rPr>
            <a:t>pyridinium tribromide (11.25 g, 22.5 mmol, 1.52 eq, </a:t>
          </a:r>
          <a:r>
            <a:rPr kumimoji="0" lang="en-GB" sz="1100" b="0" i="0" u="none" strike="noStrike" kern="0" cap="none" spc="0" normalizeH="0" baseline="0" noProof="0">
              <a:ln>
                <a:noFill/>
              </a:ln>
              <a:solidFill>
                <a:srgbClr val="FF0000"/>
              </a:solidFill>
              <a:effectLst/>
              <a:uLnTx/>
              <a:uFillTx/>
              <a:latin typeface="+mn-lt"/>
              <a:ea typeface="+mn-ea"/>
              <a:cs typeface="+mn-cs"/>
            </a:rPr>
            <a:t>2 mmol/g,</a:t>
          </a:r>
          <a:r>
            <a:rPr kumimoji="0" lang="en-US" sz="1100" b="0" i="0" u="none" strike="noStrike" kern="0" cap="none" spc="0" normalizeH="0" baseline="0" noProof="0">
              <a:ln>
                <a:noFill/>
              </a:ln>
              <a:solidFill>
                <a:srgbClr val="FF0000"/>
              </a:solidFill>
              <a:effectLst/>
              <a:uLnTx/>
              <a:uFillTx/>
              <a:latin typeface="+mn-lt"/>
              <a:ea typeface="+mn-ea"/>
              <a:cs typeface="+mn-cs"/>
            </a:rPr>
            <a:t> 3.60 g Br2</a:t>
          </a:r>
          <a:r>
            <a:rPr kumimoji="0" lang="en-GB" sz="1100" b="0" i="0" u="none" strike="noStrike" kern="0" cap="none" spc="0" normalizeH="0" baseline="0" noProof="0">
              <a:ln>
                <a:noFill/>
              </a:ln>
              <a:solidFill>
                <a:srgbClr val="FF000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(T</a:t>
          </a:r>
          <a:r>
            <a:rPr kumimoji="0" lang="en-GB" sz="1100" b="0" i="1" u="none" strike="noStrike" kern="0" cap="none" spc="0" normalizeH="0" baseline="-25000" noProof="0">
              <a:ln>
                <a:noFill/>
              </a:ln>
              <a:solidFill>
                <a:prstClr val="black"/>
              </a:solidFill>
              <a:effectLst/>
              <a:uLnTx/>
              <a:uFillTx/>
              <a:latin typeface="+mn-lt"/>
              <a:ea typeface="+mn-ea"/>
              <a:cs typeface="+mn-cs"/>
            </a:rPr>
            <a:t>R</a:t>
          </a:r>
          <a:r>
            <a:rPr kumimoji="0" lang="en-GB" sz="1100" b="0" i="0" u="none" strike="noStrike" kern="0" cap="none" spc="0" normalizeH="0" baseline="0" noProof="0">
              <a:ln>
                <a:noFill/>
              </a:ln>
              <a:solidFill>
                <a:prstClr val="black"/>
              </a:solidFill>
              <a:effectLst/>
              <a:uLnTx/>
              <a:uFillTx/>
              <a:latin typeface="+mn-lt"/>
              <a:ea typeface="+mn-ea"/>
              <a:cs typeface="+mn-cs"/>
            </a:rPr>
            <a:t> = 34.3 min, Temp = 60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was followed by 2 PBR's (2 x 15.0 mm) housing </a:t>
          </a:r>
          <a:r>
            <a:rPr kumimoji="0" lang="en-GB" sz="1100" b="0" i="0" u="none" strike="noStrike" kern="0" cap="none" spc="0" normalizeH="0" baseline="0" noProof="0">
              <a:ln>
                <a:noFill/>
              </a:ln>
              <a:solidFill>
                <a:srgbClr val="92D050"/>
              </a:solidFill>
              <a:effectLst/>
              <a:uLnTx/>
              <a:uFillTx/>
              <a:latin typeface="+mn-lt"/>
              <a:ea typeface="+mn-ea"/>
              <a:cs typeface="+mn-cs"/>
            </a:rPr>
            <a:t>excess crushed potassium carbonate (30.0 g, 217.1 mmol, 14.5 eq). </a:t>
          </a:r>
          <a:r>
            <a:rPr kumimoji="0" lang="en-GB" sz="1100" b="0" i="0" u="none" strike="noStrike" kern="0" cap="none" spc="0" normalizeH="0" baseline="0" noProof="0">
              <a:ln>
                <a:noFill/>
              </a:ln>
              <a:solidFill>
                <a:prstClr val="black"/>
              </a:solidFill>
              <a:effectLst/>
              <a:uLnTx/>
              <a:uFillTx/>
              <a:latin typeface="+mn-lt"/>
              <a:ea typeface="+mn-ea"/>
              <a:cs typeface="+mn-cs"/>
            </a:rPr>
            <a:t>The reaction mixture exiting the column was combined with a 3.0 M stock solution (85 mL) of </a:t>
          </a:r>
          <a:r>
            <a:rPr kumimoji="0" lang="en-GB" sz="1100" b="0" i="1" u="none" strike="noStrike" kern="0" cap="none" spc="0" normalizeH="0" baseline="0" noProof="0">
              <a:ln>
                <a:noFill/>
              </a:ln>
              <a:solidFill>
                <a:srgbClr val="FF0000"/>
              </a:solidFill>
              <a:effectLst/>
              <a:uLnTx/>
              <a:uFillTx/>
              <a:latin typeface="+mn-lt"/>
              <a:ea typeface="+mn-ea"/>
              <a:cs typeface="+mn-cs"/>
            </a:rPr>
            <a:t>tert</a:t>
          </a:r>
          <a:r>
            <a:rPr kumimoji="0" lang="en-GB" sz="1100" b="0" i="0" u="none" strike="noStrike" kern="0" cap="none" spc="0" normalizeH="0" baseline="0" noProof="0">
              <a:ln>
                <a:noFill/>
              </a:ln>
              <a:solidFill>
                <a:srgbClr val="FF0000"/>
              </a:solidFill>
              <a:effectLst/>
              <a:uLnTx/>
              <a:uFillTx/>
              <a:latin typeface="+mn-lt"/>
              <a:ea typeface="+mn-ea"/>
              <a:cs typeface="+mn-cs"/>
            </a:rPr>
            <a:t>-butylamine (18.7 g, 26.8 mL, 255.0 mmol, 17.2 eq)</a:t>
          </a:r>
          <a:r>
            <a:rPr kumimoji="0" lang="en-GB" sz="1100" b="0" i="0" u="none" strike="noStrike" kern="0" cap="none" spc="0" normalizeH="0" baseline="0" noProof="0">
              <a:ln>
                <a:noFill/>
              </a:ln>
              <a:solidFill>
                <a:prstClr val="black"/>
              </a:solidFill>
              <a:effectLst/>
              <a:uLnTx/>
              <a:uFillTx/>
              <a:latin typeface="+mn-lt"/>
              <a:ea typeface="+mn-ea"/>
              <a:cs typeface="+mn-cs"/>
            </a:rPr>
            <a:t> in </a:t>
          </a:r>
          <a:r>
            <a:rPr kumimoji="0" lang="en-GB" sz="1100" b="0" i="0" u="none" strike="noStrike" kern="0" cap="none" spc="0" normalizeH="0" baseline="0" noProof="0">
              <a:ln>
                <a:noFill/>
              </a:ln>
              <a:solidFill>
                <a:srgbClr val="00B0F0"/>
              </a:solidFill>
              <a:effectLst/>
              <a:uLnTx/>
              <a:uFillTx/>
              <a:latin typeface="+mn-lt"/>
              <a:ea typeface="+mn-ea"/>
              <a:cs typeface="+mn-cs"/>
            </a:rPr>
            <a:t>70% ACN:DMSO (58.2 mL: 40.7 mL ACN &amp; 17.5 mL DMSO) </a:t>
          </a:r>
          <a:r>
            <a:rPr kumimoji="0" lang="en-GB" sz="1100" b="0" i="0" u="none" strike="noStrike" kern="0" cap="none" spc="0" normalizeH="0" baseline="0" noProof="0">
              <a:ln>
                <a:noFill/>
              </a:ln>
              <a:solidFill>
                <a:prstClr val="black"/>
              </a:solidFill>
              <a:effectLst/>
              <a:uLnTx/>
              <a:uFillTx/>
              <a:latin typeface="+mn-lt"/>
              <a:ea typeface="+mn-ea"/>
              <a:cs typeface="+mn-cs"/>
            </a:rPr>
            <a:t>at a T-piece submerged in a sonicated bath. The resulting mixture was subsequently passed through a 25 mL 1/8” diameter PTFE coil (T</a:t>
          </a:r>
          <a:r>
            <a:rPr kumimoji="0" lang="en-GB" sz="1100" b="0" i="1" u="none" strike="noStrike" kern="0" cap="none" spc="0" normalizeH="0" baseline="-25000" noProof="0">
              <a:ln>
                <a:noFill/>
              </a:ln>
              <a:solidFill>
                <a:prstClr val="black"/>
              </a:solidFill>
              <a:effectLst/>
              <a:uLnTx/>
              <a:uFillTx/>
              <a:latin typeface="+mn-lt"/>
              <a:ea typeface="+mn-ea"/>
              <a:cs typeface="+mn-cs"/>
            </a:rPr>
            <a:t>R</a:t>
          </a:r>
          <a:r>
            <a:rPr kumimoji="0" lang="en-GB" sz="1100" b="0" i="0" u="none" strike="noStrike" kern="0" cap="none" spc="0" normalizeH="0" baseline="0" noProof="0">
              <a:ln>
                <a:noFill/>
              </a:ln>
              <a:solidFill>
                <a:prstClr val="black"/>
              </a:solidFill>
              <a:effectLst/>
              <a:uLnTx/>
              <a:uFillTx/>
              <a:latin typeface="+mn-lt"/>
              <a:ea typeface="+mn-ea"/>
              <a:cs typeface="+mn-cs"/>
            </a:rPr>
            <a:t> = 20 min, Temp = 90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prior to being quenched with </a:t>
          </a:r>
          <a:r>
            <a:rPr kumimoji="0" lang="en-GB" sz="1100" b="0" i="0" u="none" strike="noStrike" kern="0" cap="none" spc="0" normalizeH="0" baseline="0" noProof="0">
              <a:ln>
                <a:noFill/>
              </a:ln>
              <a:solidFill>
                <a:srgbClr val="7030A0"/>
              </a:solidFill>
              <a:effectLst/>
              <a:uLnTx/>
              <a:uFillTx/>
              <a:latin typeface="+mn-lt"/>
              <a:ea typeface="+mn-ea"/>
              <a:cs typeface="+mn-cs"/>
            </a:rPr>
            <a:t>distilled water (0.63 mL/min, 104 mL) </a:t>
          </a:r>
          <a:r>
            <a:rPr kumimoji="0" lang="en-GB" sz="1100" b="0" i="0" u="none" strike="noStrike" kern="0" cap="none" spc="0" normalizeH="0" baseline="0" noProof="0">
              <a:ln>
                <a:noFill/>
              </a:ln>
              <a:solidFill>
                <a:prstClr val="black"/>
              </a:solidFill>
              <a:effectLst/>
              <a:uLnTx/>
              <a:uFillTx/>
              <a:latin typeface="+mn-lt"/>
              <a:ea typeface="+mn-ea"/>
              <a:cs typeface="+mn-cs"/>
            </a:rPr>
            <a:t>at a second T-piece mixer (submerged in an ultrasound bath, 60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is followed by a 5 mL PTFE mixing loop and ultimately passed through a back-pressure regulator and into the collection flask mounted on the rotary evaporator. Upon complete collection, the ACN and unreacted </a:t>
          </a:r>
          <a:r>
            <a:rPr kumimoji="0" lang="en-GB" sz="1100" b="0" i="1" u="none" strike="noStrike" kern="0" cap="none" spc="0" normalizeH="0" baseline="0" noProof="0">
              <a:ln>
                <a:noFill/>
              </a:ln>
              <a:solidFill>
                <a:prstClr val="black"/>
              </a:solidFill>
              <a:effectLst/>
              <a:uLnTx/>
              <a:uFillTx/>
              <a:latin typeface="+mn-lt"/>
              <a:ea typeface="+mn-ea"/>
              <a:cs typeface="+mn-cs"/>
            </a:rPr>
            <a:t>tert</a:t>
          </a:r>
          <a:r>
            <a:rPr kumimoji="0" lang="en-GB" sz="1100" b="0" i="0" u="none" strike="noStrike" kern="0" cap="none" spc="0" normalizeH="0" baseline="0" noProof="0">
              <a:ln>
                <a:noFill/>
              </a:ln>
              <a:solidFill>
                <a:prstClr val="black"/>
              </a:solidFill>
              <a:effectLst/>
              <a:uLnTx/>
              <a:uFillTx/>
              <a:latin typeface="+mn-lt"/>
              <a:ea typeface="+mn-ea"/>
              <a:cs typeface="+mn-cs"/>
            </a:rPr>
            <a:t>-butylamine was removed under reduced pressure. Thereafter, </a:t>
          </a:r>
          <a:r>
            <a:rPr kumimoji="0" lang="en-GB" sz="1100" b="0" i="0" u="none" strike="noStrike" kern="0" cap="none" spc="0" normalizeH="0" baseline="0" noProof="0">
              <a:ln>
                <a:noFill/>
              </a:ln>
              <a:solidFill>
                <a:srgbClr val="7030A0"/>
              </a:solidFill>
              <a:effectLst/>
              <a:uLnTx/>
              <a:uFillTx/>
              <a:latin typeface="+mn-lt"/>
              <a:ea typeface="+mn-ea"/>
              <a:cs typeface="+mn-cs"/>
            </a:rPr>
            <a:t>cyclohexane was pumped into the rotary evaporator using the second line (8 mL/min, 90 mL)</a:t>
          </a:r>
          <a:r>
            <a:rPr kumimoji="0" lang="en-GB" sz="1100" b="0" i="0" u="none" strike="noStrike" kern="0" cap="none" spc="0" normalizeH="0" baseline="0" noProof="0">
              <a:ln>
                <a:noFill/>
              </a:ln>
              <a:solidFill>
                <a:prstClr val="black"/>
              </a:solidFill>
              <a:effectLst/>
              <a:uLnTx/>
              <a:uFillTx/>
              <a:latin typeface="+mn-lt"/>
              <a:ea typeface="+mn-ea"/>
              <a:cs typeface="+mn-cs"/>
            </a:rPr>
            <a:t> followed by a </a:t>
          </a:r>
          <a:r>
            <a:rPr kumimoji="0" lang="en-GB" sz="1100" b="0" i="0" u="none" strike="noStrike" kern="0" cap="none" spc="0" normalizeH="0" baseline="0" noProof="0">
              <a:ln>
                <a:noFill/>
              </a:ln>
              <a:solidFill>
                <a:srgbClr val="7030A0"/>
              </a:solidFill>
              <a:effectLst/>
              <a:uLnTx/>
              <a:uFillTx/>
              <a:latin typeface="+mn-lt"/>
              <a:ea typeface="+mn-ea"/>
              <a:cs typeface="+mn-cs"/>
            </a:rPr>
            <a:t>saturated solution of sodium chloride and/or potassium carbonate (8 mL/min, 50 mL NaCl &amp; 50 mL K₂CO</a:t>
          </a:r>
          <a:r>
            <a:rPr kumimoji="0" lang="en-GB" sz="1100" b="0" i="0" u="none" strike="noStrike" kern="0" cap="none" spc="0" normalizeH="0" baseline="0" noProof="0">
              <a:ln>
                <a:noFill/>
              </a:ln>
              <a:solidFill>
                <a:srgbClr val="7030A0"/>
              </a:solidFill>
              <a:effectLst/>
              <a:uLnTx/>
              <a:uFillTx/>
              <a:latin typeface="Calibri" panose="020F0502020204030204" pitchFamily="34" charset="0"/>
              <a:ea typeface="+mn-ea"/>
              <a:cs typeface="Calibri" panose="020F0502020204030204" pitchFamily="34" charset="0"/>
            </a:rPr>
            <a:t>₃).</a:t>
          </a:r>
          <a:r>
            <a:rPr kumimoji="0" lang="en-GB" sz="1100" b="0" i="0" u="none" strike="noStrike" kern="0" cap="none" spc="0" normalizeH="0" baseline="0" noProof="0">
              <a:ln>
                <a:noFill/>
              </a:ln>
              <a:solidFill>
                <a:srgbClr val="7030A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The layers were allowed to mix and subsequently settle after which time the organic layer was pumped out of the rotary evaporator using the third line (8 mL/min). The resultant mixture was fed into a Biotage® phase separator allowing for the removal of any remaining traces of the aqueous phase and subsequent collection of the organic layer. A second extraction was performed </a:t>
          </a:r>
          <a:r>
            <a:rPr kumimoji="0" lang="en-GB" sz="1100" b="0" i="0" u="none" strike="noStrike" kern="0" cap="none" spc="0" normalizeH="0" baseline="0" noProof="0">
              <a:ln>
                <a:noFill/>
              </a:ln>
              <a:solidFill>
                <a:srgbClr val="7030A0"/>
              </a:solidFill>
              <a:effectLst/>
              <a:uLnTx/>
              <a:uFillTx/>
              <a:latin typeface="+mn-lt"/>
              <a:ea typeface="+mn-ea"/>
              <a:cs typeface="+mn-cs"/>
            </a:rPr>
            <a:t>in a similar fashion (90 mL)</a:t>
          </a:r>
          <a:r>
            <a:rPr kumimoji="0" lang="en-GB" sz="1100" b="0" i="0" u="none" strike="noStrike" kern="0" cap="none" spc="0" normalizeH="0" baseline="0" noProof="0">
              <a:ln>
                <a:noFill/>
              </a:ln>
              <a:solidFill>
                <a:prstClr val="black"/>
              </a:solidFill>
              <a:effectLst/>
              <a:uLnTx/>
              <a:uFillTx/>
              <a:latin typeface="+mn-lt"/>
              <a:ea typeface="+mn-ea"/>
              <a:cs typeface="+mn-cs"/>
            </a:rPr>
            <a:t> and the organic fractions were combined and pumped into a pre-cooled in-line triturator pre-primed with </a:t>
          </a:r>
          <a:r>
            <a:rPr kumimoji="0" lang="en-GB" sz="1100" b="0" i="0" u="none" strike="noStrike" kern="0" cap="none" spc="0" normalizeH="0" baseline="0" noProof="0">
              <a:ln>
                <a:noFill/>
              </a:ln>
              <a:solidFill>
                <a:srgbClr val="00B0F0"/>
              </a:solidFill>
              <a:effectLst/>
              <a:uLnTx/>
              <a:uFillTx/>
              <a:latin typeface="+mn-lt"/>
              <a:ea typeface="+mn-ea"/>
              <a:cs typeface="+mn-cs"/>
            </a:rPr>
            <a:t>12 mL of cyclohexane</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ZA" sz="1100" b="0" i="0" u="none" strike="noStrike" kern="0" cap="none" spc="0" normalizeH="0" baseline="0" noProof="0">
              <a:ln>
                <a:noFill/>
              </a:ln>
              <a:solidFill>
                <a:prstClr val="black"/>
              </a:solidFill>
              <a:effectLst/>
              <a:uLnTx/>
              <a:uFillTx/>
              <a:latin typeface="+mn-lt"/>
              <a:ea typeface="+mn-ea"/>
              <a:cs typeface="+mn-cs"/>
            </a:rPr>
            <a:t>The reaction mixture was cooled down to 0 </a:t>
          </a:r>
          <a:r>
            <a:rPr kumimoji="0" lang="en-ZA" sz="1100" b="0" i="0" u="none" strike="noStrike" kern="0" cap="none" spc="0" normalizeH="0" baseline="30000" noProof="0">
              <a:ln>
                <a:noFill/>
              </a:ln>
              <a:solidFill>
                <a:prstClr val="black"/>
              </a:solidFill>
              <a:effectLst/>
              <a:uLnTx/>
              <a:uFillTx/>
              <a:latin typeface="+mn-lt"/>
              <a:ea typeface="+mn-ea"/>
              <a:cs typeface="+mn-cs"/>
            </a:rPr>
            <a:t>o</a:t>
          </a:r>
          <a:r>
            <a:rPr kumimoji="0" lang="en-ZA" sz="1100" b="0" i="0" u="none" strike="noStrike" kern="0" cap="none" spc="0" normalizeH="0" baseline="0" noProof="0">
              <a:ln>
                <a:noFill/>
              </a:ln>
              <a:solidFill>
                <a:prstClr val="black"/>
              </a:solidFill>
              <a:effectLst/>
              <a:uLnTx/>
              <a:uFillTx/>
              <a:latin typeface="+mn-lt"/>
              <a:ea typeface="+mn-ea"/>
              <a:cs typeface="+mn-cs"/>
            </a:rPr>
            <a:t>C and a 2.0 M </a:t>
          </a:r>
          <a:r>
            <a:rPr kumimoji="0" lang="en-ZA" sz="1100" b="0" i="0" u="none" strike="noStrike" kern="0" cap="none" spc="0" normalizeH="0" baseline="0" noProof="0">
              <a:ln>
                <a:noFill/>
              </a:ln>
              <a:solidFill>
                <a:srgbClr val="FF0000"/>
              </a:solidFill>
              <a:effectLst/>
              <a:uLnTx/>
              <a:uFillTx/>
              <a:latin typeface="+mn-lt"/>
              <a:ea typeface="+mn-ea"/>
              <a:cs typeface="+mn-cs"/>
            </a:rPr>
            <a:t>hydrogen chloride </a:t>
          </a:r>
          <a:r>
            <a:rPr kumimoji="0" lang="en-ZA" sz="1100" b="0" i="0" u="none" strike="noStrike" kern="0" cap="none" spc="0" normalizeH="0" baseline="0" noProof="0">
              <a:ln>
                <a:noFill/>
              </a:ln>
              <a:solidFill>
                <a:prstClr val="black"/>
              </a:solidFill>
              <a:effectLst/>
              <a:uLnTx/>
              <a:uFillTx/>
              <a:latin typeface="+mn-lt"/>
              <a:ea typeface="+mn-ea"/>
              <a:cs typeface="+mn-cs"/>
            </a:rPr>
            <a:t>in </a:t>
          </a:r>
          <a:r>
            <a:rPr kumimoji="0" lang="en-ZA" sz="1100" b="0" i="0" u="none" strike="noStrike" kern="0" cap="none" spc="0" normalizeH="0" baseline="0" noProof="0">
              <a:ln>
                <a:noFill/>
              </a:ln>
              <a:solidFill>
                <a:srgbClr val="00B0F0"/>
              </a:solidFill>
              <a:effectLst/>
              <a:uLnTx/>
              <a:uFillTx/>
              <a:latin typeface="+mn-lt"/>
              <a:ea typeface="+mn-ea"/>
              <a:cs typeface="+mn-cs"/>
            </a:rPr>
            <a:t>diethyl ether solution (12.3 mL, </a:t>
          </a:r>
          <a:r>
            <a:rPr kumimoji="0" lang="en-ZA" sz="1100" b="0" i="0" u="none" strike="noStrike" kern="0" cap="none" spc="0" normalizeH="0" baseline="0" noProof="0">
              <a:ln>
                <a:noFill/>
              </a:ln>
              <a:solidFill>
                <a:srgbClr val="FF0000"/>
              </a:solidFill>
              <a:effectLst/>
              <a:uLnTx/>
              <a:uFillTx/>
              <a:latin typeface="+mn-lt"/>
              <a:ea typeface="+mn-ea"/>
              <a:cs typeface="+mn-cs"/>
            </a:rPr>
            <a:t>0.9 g,</a:t>
          </a:r>
          <a:r>
            <a:rPr kumimoji="0" lang="en-ZA" sz="1100" b="0" i="0" u="none" strike="noStrike" kern="0" cap="none" spc="0" normalizeH="0" baseline="0" noProof="0">
              <a:ln>
                <a:noFill/>
              </a:ln>
              <a:solidFill>
                <a:prstClr val="black"/>
              </a:solidFill>
              <a:effectLst/>
              <a:uLnTx/>
              <a:uFillTx/>
              <a:latin typeface="+mn-lt"/>
              <a:ea typeface="+mn-ea"/>
              <a:cs typeface="+mn-cs"/>
            </a:rPr>
            <a:t> </a:t>
          </a:r>
          <a:r>
            <a:rPr kumimoji="0" lang="en-ZA" sz="1100" b="0" i="0" u="none" strike="noStrike" kern="0" cap="none" spc="0" normalizeH="0" baseline="0" noProof="0">
              <a:ln>
                <a:noFill/>
              </a:ln>
              <a:solidFill>
                <a:srgbClr val="00B0F0"/>
              </a:solidFill>
              <a:effectLst/>
              <a:uLnTx/>
              <a:uFillTx/>
              <a:latin typeface="+mn-lt"/>
              <a:ea typeface="+mn-ea"/>
              <a:cs typeface="+mn-cs"/>
            </a:rPr>
            <a:t>24.6 mmol, 1.7 eq) </a:t>
          </a:r>
          <a:r>
            <a:rPr kumimoji="0" lang="en-ZA" sz="1100" b="0" i="0" u="none" strike="noStrike" kern="0" cap="none" spc="0" normalizeH="0" baseline="0" noProof="0">
              <a:ln>
                <a:noFill/>
              </a:ln>
              <a:solidFill>
                <a:prstClr val="black"/>
              </a:solidFill>
              <a:effectLst/>
              <a:uLnTx/>
              <a:uFillTx/>
              <a:latin typeface="+mn-lt"/>
              <a:ea typeface="+mn-ea"/>
              <a:cs typeface="+mn-cs"/>
            </a:rPr>
            <a:t>was added dropwise to the mixture until precipitation started. Upon further stirring precipitation intensified. The mixture was filtered and dried to afford bupropion hydrochloride </a:t>
          </a:r>
          <a:r>
            <a:rPr kumimoji="0" lang="en-ZA" sz="1100" b="1" i="0" u="none" strike="noStrike" kern="0" cap="none" spc="0" normalizeH="0" baseline="0" noProof="0">
              <a:ln>
                <a:noFill/>
              </a:ln>
              <a:solidFill>
                <a:prstClr val="black"/>
              </a:solidFill>
              <a:effectLst/>
              <a:uLnTx/>
              <a:uFillTx/>
              <a:latin typeface="+mn-lt"/>
              <a:ea typeface="+mn-ea"/>
              <a:cs typeface="+mn-cs"/>
            </a:rPr>
            <a:t>1a</a:t>
          </a:r>
          <a:r>
            <a:rPr kumimoji="0" lang="en-ZA"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ZA" sz="1100" b="1" i="0" u="none" strike="noStrike" kern="0" cap="none" spc="0" normalizeH="0" baseline="0" noProof="0">
              <a:ln>
                <a:noFill/>
              </a:ln>
              <a:solidFill>
                <a:srgbClr val="FFC000"/>
              </a:solidFill>
              <a:effectLst/>
              <a:uLnTx/>
              <a:uFillTx/>
              <a:latin typeface="+mn-lt"/>
              <a:ea typeface="+mn-ea"/>
              <a:cs typeface="+mn-cs"/>
            </a:rPr>
            <a:t>62</a:t>
          </a:r>
          <a:r>
            <a:rPr kumimoji="0" lang="en-ZA" sz="1100" b="0" i="0" u="none" strike="noStrike" kern="0" cap="none" spc="0" normalizeH="0" baseline="0" noProof="0">
              <a:ln>
                <a:noFill/>
              </a:ln>
              <a:solidFill>
                <a:srgbClr val="FFC000"/>
              </a:solidFill>
              <a:effectLst/>
              <a:uLnTx/>
              <a:uFillTx/>
              <a:latin typeface="+mn-lt"/>
              <a:ea typeface="+mn-ea"/>
              <a:cs typeface="+mn-cs"/>
            </a:rPr>
            <a:t>% </a:t>
          </a:r>
          <a:r>
            <a:rPr kumimoji="0" lang="en-ZA" sz="1100" b="0" i="0" u="none" strike="noStrike" kern="0" cap="none" spc="0" normalizeH="0" baseline="0" noProof="0">
              <a:ln>
                <a:noFill/>
              </a:ln>
              <a:solidFill>
                <a:prstClr val="black"/>
              </a:solidFill>
              <a:effectLst/>
              <a:uLnTx/>
              <a:uFillTx/>
              <a:latin typeface="+mn-lt"/>
              <a:ea typeface="+mn-ea"/>
              <a:cs typeface="+mn-cs"/>
            </a:rPr>
            <a:t>(2.54 g)</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10" name="Picture 9">
          <a:extLst>
            <a:ext uri="{FF2B5EF4-FFF2-40B4-BE49-F238E27FC236}">
              <a16:creationId xmlns:a16="http://schemas.microsoft.com/office/drawing/2014/main" id="{9AD83E8A-1173-4213-9EA0-405C991CEBB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31037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11" name="Picture 10">
          <a:extLst>
            <a:ext uri="{FF2B5EF4-FFF2-40B4-BE49-F238E27FC236}">
              <a16:creationId xmlns:a16="http://schemas.microsoft.com/office/drawing/2014/main" id="{1E4FE4AD-EFDF-433B-ADD7-658A570E249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38807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12" name="Picture 11">
          <a:extLst>
            <a:ext uri="{FF2B5EF4-FFF2-40B4-BE49-F238E27FC236}">
              <a16:creationId xmlns:a16="http://schemas.microsoft.com/office/drawing/2014/main" id="{4196DFC0-28FA-4BFE-9CFE-8C26DCF990D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45134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13" name="Picture 12">
          <a:extLst>
            <a:ext uri="{FF2B5EF4-FFF2-40B4-BE49-F238E27FC236}">
              <a16:creationId xmlns:a16="http://schemas.microsoft.com/office/drawing/2014/main" id="{67052EB0-C846-46A0-ACDB-94733C2130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24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14" name="Picture 13">
          <a:extLst>
            <a:ext uri="{FF2B5EF4-FFF2-40B4-BE49-F238E27FC236}">
              <a16:creationId xmlns:a16="http://schemas.microsoft.com/office/drawing/2014/main" id="{59DA990A-B49E-418B-AC31-CA7162DEA43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1061357</xdr:colOff>
      <xdr:row>28</xdr:row>
      <xdr:rowOff>503464</xdr:rowOff>
    </xdr:from>
    <xdr:ext cx="5783035" cy="1125693"/>
    <xdr:sp macro="" textlink="">
      <xdr:nvSpPr>
        <xdr:cNvPr id="15" name="TextBox 14">
          <a:extLst>
            <a:ext uri="{FF2B5EF4-FFF2-40B4-BE49-F238E27FC236}">
              <a16:creationId xmlns:a16="http://schemas.microsoft.com/office/drawing/2014/main" id="{7B4CFFBE-020D-43CE-BFEA-FD32B479A1BC}"/>
            </a:ext>
          </a:extLst>
        </xdr:cNvPr>
        <xdr:cNvSpPr txBox="1"/>
      </xdr:nvSpPr>
      <xdr:spPr>
        <a:xfrm>
          <a:off x="11643632" y="7809139"/>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65612</xdr:colOff>
      <xdr:row>33</xdr:row>
      <xdr:rowOff>40819</xdr:rowOff>
    </xdr:from>
    <xdr:to>
      <xdr:col>9</xdr:col>
      <xdr:colOff>258534</xdr:colOff>
      <xdr:row>52</xdr:row>
      <xdr:rowOff>79374</xdr:rowOff>
    </xdr:to>
    <xdr:sp macro="" textlink="">
      <xdr:nvSpPr>
        <xdr:cNvPr id="2" name="TextBox 1">
          <a:extLst>
            <a:ext uri="{FF2B5EF4-FFF2-40B4-BE49-F238E27FC236}">
              <a16:creationId xmlns:a16="http://schemas.microsoft.com/office/drawing/2014/main" id="{137AE0A5-D4DA-4D5B-BB73-31755BEF127A}"/>
            </a:ext>
          </a:extLst>
        </xdr:cNvPr>
        <xdr:cNvSpPr txBox="1"/>
      </xdr:nvSpPr>
      <xdr:spPr>
        <a:xfrm>
          <a:off x="271987" y="6470194"/>
          <a:ext cx="10479922" cy="365805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GB" sz="1100" b="1">
              <a:effectLst/>
            </a:rPr>
            <a:t>Experimental:</a:t>
          </a:r>
        </a:p>
        <a:p>
          <a:r>
            <a:rPr lang="en-GB" sz="1100">
              <a:solidFill>
                <a:schemeClr val="dk1"/>
              </a:solidFill>
              <a:effectLst/>
              <a:latin typeface="+mn-lt"/>
              <a:ea typeface="+mn-ea"/>
              <a:cs typeface="+mn-cs"/>
            </a:rPr>
            <a:t>A 1.0 M </a:t>
          </a:r>
          <a:r>
            <a:rPr lang="en-GB" sz="1100">
              <a:solidFill>
                <a:srgbClr val="FF0000"/>
              </a:solidFill>
              <a:effectLst/>
              <a:latin typeface="+mn-lt"/>
              <a:ea typeface="+mn-ea"/>
              <a:cs typeface="+mn-cs"/>
            </a:rPr>
            <a:t>3'-chloropropiophenone </a:t>
          </a:r>
          <a:r>
            <a:rPr lang="en-GB" sz="1100" b="1">
              <a:solidFill>
                <a:srgbClr val="FF0000"/>
              </a:solidFill>
              <a:effectLst/>
              <a:latin typeface="+mn-lt"/>
              <a:ea typeface="+mn-ea"/>
              <a:cs typeface="+mn-cs"/>
            </a:rPr>
            <a:t>2</a:t>
          </a:r>
          <a:r>
            <a:rPr lang="en-GB" sz="1100">
              <a:solidFill>
                <a:srgbClr val="FF0000"/>
              </a:solidFill>
              <a:effectLst/>
              <a:latin typeface="+mn-lt"/>
              <a:ea typeface="+mn-ea"/>
              <a:cs typeface="+mn-cs"/>
            </a:rPr>
            <a:t> (2.5 g, 14.8 mmol, 1 eq)</a:t>
          </a:r>
          <a:r>
            <a:rPr lang="en-GB" sz="1100">
              <a:solidFill>
                <a:schemeClr val="dk1"/>
              </a:solidFill>
              <a:effectLst/>
              <a:latin typeface="+mn-lt"/>
              <a:ea typeface="+mn-ea"/>
              <a:cs typeface="+mn-cs"/>
            </a:rPr>
            <a:t> stock solution </a:t>
          </a:r>
          <a:r>
            <a:rPr lang="en-GB" sz="1100">
              <a:solidFill>
                <a:srgbClr val="00B0F0"/>
              </a:solidFill>
              <a:effectLst/>
              <a:latin typeface="+mn-lt"/>
              <a:ea typeface="+mn-ea"/>
              <a:cs typeface="+mn-cs"/>
            </a:rPr>
            <a:t>(in 15 mL ACN) </a:t>
          </a:r>
          <a:r>
            <a:rPr lang="en-GB" sz="1100">
              <a:solidFill>
                <a:schemeClr val="dk1"/>
              </a:solidFill>
              <a:effectLst/>
              <a:latin typeface="+mn-lt"/>
              <a:ea typeface="+mn-ea"/>
              <a:cs typeface="+mn-cs"/>
            </a:rPr>
            <a:t>was pumped through 3 pack-bed reactors (2 x 15.0 mm &amp; 1 x 10.0 mm) packed with a combined 1.5 equivalents of </a:t>
          </a:r>
          <a:r>
            <a:rPr lang="en-GB" sz="1100">
              <a:solidFill>
                <a:srgbClr val="C00000"/>
              </a:solidFill>
              <a:effectLst/>
              <a:latin typeface="+mn-lt"/>
              <a:ea typeface="+mn-ea"/>
              <a:cs typeface="+mn-cs"/>
            </a:rPr>
            <a:t>pyridinium tribromide (11.25 g, 22.5 mmol, 1.52 eq,</a:t>
          </a:r>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2 mmol/g, 3.60 g Br</a:t>
          </a:r>
          <a:r>
            <a:rPr lang="en-GB" sz="1100" baseline="-25000">
              <a:solidFill>
                <a:srgbClr val="FF0000"/>
              </a:solidFill>
              <a:effectLst/>
              <a:latin typeface="+mn-lt"/>
              <a:ea typeface="+mn-ea"/>
              <a:cs typeface="+mn-cs"/>
            </a:rPr>
            <a:t>2</a:t>
          </a:r>
          <a:r>
            <a:rPr lang="en-GB" sz="1100">
              <a:solidFill>
                <a:srgbClr val="FF0000"/>
              </a:solidFill>
              <a:effectLst/>
              <a:latin typeface="+mn-lt"/>
              <a:ea typeface="+mn-ea"/>
              <a:cs typeface="+mn-cs"/>
            </a:rPr>
            <a:t>)</a:t>
          </a:r>
          <a:r>
            <a:rPr lang="en-GB" sz="1100">
              <a:solidFill>
                <a:schemeClr val="dk1"/>
              </a:solidFill>
              <a:effectLst/>
              <a:latin typeface="+mn-lt"/>
              <a:ea typeface="+mn-ea"/>
              <a:cs typeface="+mn-cs"/>
            </a:rPr>
            <a:t> (TR = 25 min, Temp = 60</a:t>
          </a:r>
          <a:r>
            <a:rPr lang="en-GB" sz="1100" baseline="30000">
              <a:solidFill>
                <a:schemeClr val="dk1"/>
              </a:solidFill>
              <a:effectLst/>
              <a:latin typeface="+mn-lt"/>
              <a:ea typeface="+mn-ea"/>
              <a:cs typeface="+mn-cs"/>
            </a:rPr>
            <a:t>o</a:t>
          </a:r>
          <a:r>
            <a:rPr lang="en-GB" sz="1100">
              <a:solidFill>
                <a:schemeClr val="dk1"/>
              </a:solidFill>
              <a:effectLst/>
              <a:latin typeface="+mn-lt"/>
              <a:ea typeface="+mn-ea"/>
              <a:cs typeface="+mn-cs"/>
            </a:rPr>
            <a:t>C), which was pumped (0.75 mL/min) into the rotary evaporator while spinning @ 250 rpm, pre-primed with </a:t>
          </a:r>
          <a:r>
            <a:rPr lang="en-GB" sz="1100">
              <a:solidFill>
                <a:srgbClr val="7030A0"/>
              </a:solidFill>
              <a:effectLst/>
              <a:latin typeface="+mn-lt"/>
              <a:ea typeface="+mn-ea"/>
              <a:cs typeface="+mn-cs"/>
            </a:rPr>
            <a:t>30 mL saturated potassium carbonate solution along with 30 mL H</a:t>
          </a:r>
          <a:r>
            <a:rPr lang="en-GB" sz="1100" baseline="-25000">
              <a:solidFill>
                <a:srgbClr val="7030A0"/>
              </a:solidFill>
              <a:effectLst/>
              <a:latin typeface="+mn-lt"/>
              <a:ea typeface="+mn-ea"/>
              <a:cs typeface="+mn-cs"/>
            </a:rPr>
            <a:t>2</a:t>
          </a:r>
          <a:r>
            <a:rPr lang="en-GB" sz="1100">
              <a:solidFill>
                <a:srgbClr val="7030A0"/>
              </a:solidFill>
              <a:effectLst/>
              <a:latin typeface="+mn-lt"/>
              <a:ea typeface="+mn-ea"/>
              <a:cs typeface="+mn-cs"/>
            </a:rPr>
            <a:t>O</a:t>
          </a:r>
          <a:r>
            <a:rPr lang="en-GB" sz="1100">
              <a:solidFill>
                <a:schemeClr val="dk1"/>
              </a:solidFill>
              <a:effectLst/>
              <a:latin typeface="+mn-lt"/>
              <a:ea typeface="+mn-ea"/>
              <a:cs typeface="+mn-cs"/>
            </a:rPr>
            <a:t>. After collection was completed, the acetonitrile solvent was removed </a:t>
          </a:r>
          <a:r>
            <a:rPr lang="en-GB" sz="1100" i="1">
              <a:solidFill>
                <a:schemeClr val="dk1"/>
              </a:solidFill>
              <a:effectLst/>
              <a:latin typeface="+mn-lt"/>
              <a:ea typeface="+mn-ea"/>
              <a:cs typeface="+mn-cs"/>
            </a:rPr>
            <a:t>in vacuo</a:t>
          </a:r>
          <a:r>
            <a:rPr lang="en-GB" sz="1100">
              <a:solidFill>
                <a:schemeClr val="dk1"/>
              </a:solidFill>
              <a:effectLst/>
              <a:latin typeface="+mn-lt"/>
              <a:ea typeface="+mn-ea"/>
              <a:cs typeface="+mn-cs"/>
            </a:rPr>
            <a:t> (40 </a:t>
          </a:r>
          <a:r>
            <a:rPr lang="en-GB" sz="1100" baseline="30000">
              <a:solidFill>
                <a:schemeClr val="dk1"/>
              </a:solidFill>
              <a:effectLst/>
              <a:latin typeface="+mn-lt"/>
              <a:ea typeface="+mn-ea"/>
              <a:cs typeface="+mn-cs"/>
            </a:rPr>
            <a:t>o</a:t>
          </a:r>
          <a:r>
            <a:rPr lang="en-GB" sz="1100">
              <a:solidFill>
                <a:schemeClr val="dk1"/>
              </a:solidFill>
              <a:effectLst/>
              <a:latin typeface="+mn-lt"/>
              <a:ea typeface="+mn-ea"/>
              <a:cs typeface="+mn-cs"/>
            </a:rPr>
            <a:t>C waterbath)</a:t>
          </a:r>
          <a:r>
            <a:rPr lang="en-GB" sz="1100" i="1">
              <a:solidFill>
                <a:schemeClr val="dk1"/>
              </a:solidFill>
              <a:effectLst/>
              <a:latin typeface="+mn-lt"/>
              <a:ea typeface="+mn-ea"/>
              <a:cs typeface="+mn-cs"/>
            </a:rPr>
            <a:t> </a:t>
          </a:r>
          <a:r>
            <a:rPr lang="en-GB" sz="1100">
              <a:solidFill>
                <a:schemeClr val="dk1"/>
              </a:solidFill>
              <a:effectLst/>
              <a:latin typeface="+mn-lt"/>
              <a:ea typeface="+mn-ea"/>
              <a:cs typeface="+mn-cs"/>
            </a:rPr>
            <a:t>and </a:t>
          </a:r>
          <a:r>
            <a:rPr lang="en-GB" sz="1100">
              <a:solidFill>
                <a:srgbClr val="7030A0"/>
              </a:solidFill>
              <a:effectLst/>
              <a:latin typeface="+mn-lt"/>
              <a:ea typeface="+mn-ea"/>
              <a:cs typeface="+mn-cs"/>
            </a:rPr>
            <a:t>ethyl acetate (30 mL) </a:t>
          </a:r>
          <a:r>
            <a:rPr lang="en-GB" sz="1100">
              <a:solidFill>
                <a:schemeClr val="dk1"/>
              </a:solidFill>
              <a:effectLst/>
              <a:latin typeface="+mn-lt"/>
              <a:ea typeface="+mn-ea"/>
              <a:cs typeface="+mn-cs"/>
            </a:rPr>
            <a:t>was introduced into the rotary evaporator through a second line. After sufficient rotation, the biphasic</a:t>
          </a:r>
          <a:r>
            <a:rPr lang="en-GB" sz="1100" baseline="0">
              <a:solidFill>
                <a:schemeClr val="dk1"/>
              </a:solidFill>
              <a:effectLst/>
              <a:latin typeface="+mn-lt"/>
              <a:ea typeface="+mn-ea"/>
              <a:cs typeface="+mn-cs"/>
            </a:rPr>
            <a:t> mixture</a:t>
          </a:r>
          <a:r>
            <a:rPr lang="en-GB" sz="1100">
              <a:solidFill>
                <a:schemeClr val="dk1"/>
              </a:solidFill>
              <a:effectLst/>
              <a:latin typeface="+mn-lt"/>
              <a:ea typeface="+mn-ea"/>
              <a:cs typeface="+mn-cs"/>
            </a:rPr>
            <a:t> was pumped through the Zaiput membrane separator and subsequently collected in a flask. The extraction was repeated </a:t>
          </a:r>
          <a:r>
            <a:rPr lang="en-GB" sz="1100">
              <a:solidFill>
                <a:srgbClr val="7030A0"/>
              </a:solidFill>
              <a:effectLst/>
              <a:latin typeface="+mn-lt"/>
              <a:ea typeface="+mn-ea"/>
              <a:cs typeface="+mn-cs"/>
            </a:rPr>
            <a:t>(30 mL EtOAc) </a:t>
          </a:r>
          <a:r>
            <a:rPr lang="en-GB" sz="1100">
              <a:solidFill>
                <a:schemeClr val="dk1"/>
              </a:solidFill>
              <a:effectLst/>
              <a:latin typeface="+mn-lt"/>
              <a:ea typeface="+mn-ea"/>
              <a:cs typeface="+mn-cs"/>
            </a:rPr>
            <a:t>after which time the system</a:t>
          </a:r>
          <a:r>
            <a:rPr lang="en-GB" sz="1100" baseline="0">
              <a:solidFill>
                <a:schemeClr val="dk1"/>
              </a:solidFill>
              <a:effectLst/>
              <a:latin typeface="+mn-lt"/>
              <a:ea typeface="+mn-ea"/>
              <a:cs typeface="+mn-cs"/>
            </a:rPr>
            <a:t> was cleansed with </a:t>
          </a:r>
          <a:r>
            <a:rPr lang="en-GB" sz="1100" baseline="0">
              <a:solidFill>
                <a:srgbClr val="7030A0"/>
              </a:solidFill>
              <a:effectLst/>
              <a:latin typeface="+mn-lt"/>
              <a:ea typeface="+mn-ea"/>
              <a:cs typeface="+mn-cs"/>
            </a:rPr>
            <a:t>5 mL EtOAc and 5 mL H</a:t>
          </a:r>
          <a:r>
            <a:rPr lang="en-GB" sz="1100" baseline="-25000">
              <a:solidFill>
                <a:schemeClr val="dk1"/>
              </a:solidFill>
              <a:effectLst/>
              <a:latin typeface="+mn-lt"/>
              <a:ea typeface="+mn-ea"/>
              <a:cs typeface="+mn-cs"/>
            </a:rPr>
            <a:t>2</a:t>
          </a:r>
          <a:r>
            <a:rPr lang="en-GB" sz="1100" baseline="0">
              <a:solidFill>
                <a:srgbClr val="7030A0"/>
              </a:solidFill>
              <a:effectLst/>
              <a:latin typeface="+mn-lt"/>
              <a:ea typeface="+mn-ea"/>
              <a:cs typeface="+mn-cs"/>
            </a:rPr>
            <a:t>O </a:t>
          </a:r>
          <a:r>
            <a:rPr lang="en-GB" sz="1100" baseline="0">
              <a:solidFill>
                <a:schemeClr val="dk1"/>
              </a:solidFill>
              <a:effectLst/>
              <a:latin typeface="+mn-lt"/>
              <a:ea typeface="+mn-ea"/>
              <a:cs typeface="+mn-cs"/>
            </a:rPr>
            <a:t>and</a:t>
          </a:r>
          <a:r>
            <a:rPr lang="en-GB" sz="1100">
              <a:solidFill>
                <a:schemeClr val="dk1"/>
              </a:solidFill>
              <a:effectLst/>
              <a:latin typeface="+mn-lt"/>
              <a:ea typeface="+mn-ea"/>
              <a:cs typeface="+mn-cs"/>
            </a:rPr>
            <a:t> combined organic fractions were dried with </a:t>
          </a:r>
          <a:r>
            <a:rPr lang="en-GB" sz="1100">
              <a:solidFill>
                <a:srgbClr val="92D050"/>
              </a:solidFill>
              <a:effectLst/>
              <a:latin typeface="+mn-lt"/>
              <a:ea typeface="+mn-ea"/>
              <a:cs typeface="+mn-cs"/>
            </a:rPr>
            <a:t>0.5 g of Na</a:t>
          </a:r>
          <a:r>
            <a:rPr lang="en-GB" sz="1100" baseline="-25000">
              <a:solidFill>
                <a:srgbClr val="92D050"/>
              </a:solidFill>
              <a:effectLst/>
              <a:latin typeface="+mn-lt"/>
              <a:ea typeface="+mn-ea"/>
              <a:cs typeface="+mn-cs"/>
            </a:rPr>
            <a:t>2</a:t>
          </a:r>
          <a:r>
            <a:rPr lang="en-GB" sz="1100">
              <a:solidFill>
                <a:srgbClr val="92D050"/>
              </a:solidFill>
              <a:effectLst/>
              <a:latin typeface="+mn-lt"/>
              <a:ea typeface="+mn-ea"/>
              <a:cs typeface="+mn-cs"/>
            </a:rPr>
            <a:t>SO</a:t>
          </a:r>
          <a:r>
            <a:rPr lang="en-GB" sz="1100" baseline="-25000">
              <a:solidFill>
                <a:srgbClr val="92D050"/>
              </a:solidFill>
              <a:effectLst/>
              <a:latin typeface="+mn-lt"/>
              <a:ea typeface="+mn-ea"/>
              <a:cs typeface="+mn-cs"/>
            </a:rPr>
            <a:t>4</a:t>
          </a:r>
          <a:r>
            <a:rPr lang="en-GB" sz="1100">
              <a:solidFill>
                <a:schemeClr val="dk1"/>
              </a:solidFill>
              <a:effectLst/>
              <a:latin typeface="+mn-lt"/>
              <a:ea typeface="+mn-ea"/>
              <a:cs typeface="+mn-cs"/>
            </a:rPr>
            <a:t>, filtered and pumped back into the rotary evaporator fitted with a new evaporation flask. The ethyl acetate solvent was removed </a:t>
          </a:r>
          <a:r>
            <a:rPr lang="en-GB" sz="1100" i="1">
              <a:solidFill>
                <a:schemeClr val="dk1"/>
              </a:solidFill>
              <a:effectLst/>
              <a:latin typeface="+mn-lt"/>
              <a:ea typeface="+mn-ea"/>
              <a:cs typeface="+mn-cs"/>
            </a:rPr>
            <a:t>in vacuo</a:t>
          </a:r>
          <a:r>
            <a:rPr lang="en-GB" sz="1100">
              <a:solidFill>
                <a:schemeClr val="dk1"/>
              </a:solidFill>
              <a:effectLst/>
              <a:latin typeface="+mn-lt"/>
              <a:ea typeface="+mn-ea"/>
              <a:cs typeface="+mn-cs"/>
            </a:rPr>
            <a:t> and </a:t>
          </a:r>
          <a:r>
            <a:rPr lang="en-GB" sz="1100">
              <a:solidFill>
                <a:srgbClr val="00B0F0"/>
              </a:solidFill>
              <a:effectLst/>
              <a:latin typeface="+mn-lt"/>
              <a:ea typeface="+mn-ea"/>
              <a:cs typeface="+mn-cs"/>
            </a:rPr>
            <a:t>acetonitrile (13 mL) </a:t>
          </a:r>
          <a:r>
            <a:rPr lang="en-GB" sz="1100">
              <a:solidFill>
                <a:schemeClr val="dk1"/>
              </a:solidFill>
              <a:effectLst/>
              <a:latin typeface="+mn-lt"/>
              <a:ea typeface="+mn-ea"/>
              <a:cs typeface="+mn-cs"/>
            </a:rPr>
            <a:t>pumped in to obtain a 1.0 M stock solution of bromine intermediate </a:t>
          </a:r>
          <a:r>
            <a:rPr lang="en-GB" sz="1100" b="1">
              <a:solidFill>
                <a:schemeClr val="dk1"/>
              </a:solidFill>
              <a:effectLst/>
              <a:latin typeface="+mn-lt"/>
              <a:ea typeface="+mn-ea"/>
              <a:cs typeface="+mn-cs"/>
            </a:rPr>
            <a:t>3</a:t>
          </a:r>
          <a:r>
            <a:rPr lang="en-GB" sz="1100">
              <a:solidFill>
                <a:schemeClr val="dk1"/>
              </a:solidFill>
              <a:effectLst/>
              <a:latin typeface="+mn-lt"/>
              <a:ea typeface="+mn-ea"/>
              <a:cs typeface="+mn-cs"/>
            </a:rPr>
            <a:t>. The bromine material was combined (0,63 mL/min) with a 4.0 M stock solution (15 mL</a:t>
          </a:r>
          <a:r>
            <a:rPr lang="en-GB" sz="1100" baseline="0">
              <a:solidFill>
                <a:schemeClr val="dk1"/>
              </a:solidFill>
              <a:effectLst/>
              <a:latin typeface="+mn-lt"/>
              <a:ea typeface="+mn-ea"/>
              <a:cs typeface="+mn-cs"/>
            </a:rPr>
            <a:t> @ 0,63 mL/min)</a:t>
          </a:r>
          <a:r>
            <a:rPr lang="en-GB" sz="1100">
              <a:solidFill>
                <a:schemeClr val="dk1"/>
              </a:solidFill>
              <a:effectLst/>
              <a:latin typeface="+mn-lt"/>
              <a:ea typeface="+mn-ea"/>
              <a:cs typeface="+mn-cs"/>
            </a:rPr>
            <a:t> of </a:t>
          </a:r>
          <a:r>
            <a:rPr lang="en-GB" sz="1100" i="1">
              <a:solidFill>
                <a:srgbClr val="FF0000"/>
              </a:solidFill>
              <a:effectLst/>
              <a:latin typeface="+mn-lt"/>
              <a:ea typeface="+mn-ea"/>
              <a:cs typeface="+mn-cs"/>
            </a:rPr>
            <a:t>tert</a:t>
          </a:r>
          <a:r>
            <a:rPr lang="en-GB" sz="1100">
              <a:solidFill>
                <a:srgbClr val="FF0000"/>
              </a:solidFill>
              <a:effectLst/>
              <a:latin typeface="+mn-lt"/>
              <a:ea typeface="+mn-ea"/>
              <a:cs typeface="+mn-cs"/>
            </a:rPr>
            <a:t>-butylamine (4.39 g, 6.31 mL, 60 mmol, 4.1 eq)</a:t>
          </a:r>
          <a:r>
            <a:rPr lang="en-GB" sz="1100">
              <a:solidFill>
                <a:schemeClr val="dk1"/>
              </a:solidFill>
              <a:effectLst/>
              <a:latin typeface="+mn-lt"/>
              <a:ea typeface="+mn-ea"/>
              <a:cs typeface="+mn-cs"/>
            </a:rPr>
            <a:t> in </a:t>
          </a:r>
          <a:r>
            <a:rPr lang="en-GB" sz="1100">
              <a:solidFill>
                <a:srgbClr val="00B0F0"/>
              </a:solidFill>
              <a:effectLst/>
              <a:latin typeface="+mn-lt"/>
              <a:ea typeface="+mn-ea"/>
              <a:cs typeface="+mn-cs"/>
            </a:rPr>
            <a:t>70% ACN:DMSO (8.69 mL: 6.1 mL ACN &amp; 2.59 mL DMSO) </a:t>
          </a:r>
          <a:r>
            <a:rPr lang="en-GB" sz="1100">
              <a:solidFill>
                <a:schemeClr val="dk1"/>
              </a:solidFill>
              <a:effectLst/>
              <a:latin typeface="+mn-lt"/>
              <a:ea typeface="+mn-ea"/>
              <a:cs typeface="+mn-cs"/>
            </a:rPr>
            <a:t>at a T-piece mixer. The resulting mixture was subsequently passed through a 25 mL 1/8” diameter PTFE coil (TR = 20 min, Temp = 90</a:t>
          </a:r>
          <a:r>
            <a:rPr lang="en-GB" sz="1100" baseline="30000">
              <a:solidFill>
                <a:schemeClr val="dk1"/>
              </a:solidFill>
              <a:effectLst/>
              <a:latin typeface="+mn-lt"/>
              <a:ea typeface="+mn-ea"/>
              <a:cs typeface="+mn-cs"/>
            </a:rPr>
            <a:t>o</a:t>
          </a:r>
          <a:r>
            <a:rPr lang="en-GB" sz="1100">
              <a:solidFill>
                <a:schemeClr val="dk1"/>
              </a:solidFill>
              <a:effectLst/>
              <a:latin typeface="+mn-lt"/>
              <a:ea typeface="+mn-ea"/>
              <a:cs typeface="+mn-cs"/>
            </a:rPr>
            <a:t>C) prior to being quenched with </a:t>
          </a:r>
          <a:r>
            <a:rPr lang="en-GB" sz="1100">
              <a:solidFill>
                <a:srgbClr val="7030A0"/>
              </a:solidFill>
              <a:effectLst/>
              <a:latin typeface="+mn-lt"/>
              <a:ea typeface="+mn-ea"/>
              <a:cs typeface="+mn-cs"/>
            </a:rPr>
            <a:t>water (0.63 mL/min, 50 mL) </a:t>
          </a:r>
          <a:r>
            <a:rPr lang="en-GB" sz="1100">
              <a:solidFill>
                <a:schemeClr val="dk1"/>
              </a:solidFill>
              <a:effectLst/>
              <a:latin typeface="+mn-lt"/>
              <a:ea typeface="+mn-ea"/>
              <a:cs typeface="+mn-cs"/>
            </a:rPr>
            <a:t>at a second T-piece mixer which is followed by a 5 mL PTFE mixing loop and ultimately passed through a back-pressure regulator and into the collection flask mounted on the rotary evaporator. Upon complete collection, the ACN and unreacted </a:t>
          </a:r>
          <a:r>
            <a:rPr lang="en-GB" sz="1100" i="1">
              <a:solidFill>
                <a:schemeClr val="dk1"/>
              </a:solidFill>
              <a:effectLst/>
              <a:latin typeface="+mn-lt"/>
              <a:ea typeface="+mn-ea"/>
              <a:cs typeface="+mn-cs"/>
            </a:rPr>
            <a:t>t</a:t>
          </a:r>
          <a:r>
            <a:rPr lang="en-GB" sz="1100">
              <a:solidFill>
                <a:schemeClr val="dk1"/>
              </a:solidFill>
              <a:effectLst/>
              <a:latin typeface="+mn-lt"/>
              <a:ea typeface="+mn-ea"/>
              <a:cs typeface="+mn-cs"/>
            </a:rPr>
            <a:t>-butylamine was removed under reduced pressure (40 </a:t>
          </a:r>
          <a:r>
            <a:rPr lang="en-GB" sz="1100" baseline="30000">
              <a:solidFill>
                <a:schemeClr val="dk1"/>
              </a:solidFill>
              <a:effectLst/>
              <a:latin typeface="+mn-lt"/>
              <a:ea typeface="+mn-ea"/>
              <a:cs typeface="+mn-cs"/>
            </a:rPr>
            <a:t>o</a:t>
          </a:r>
          <a:r>
            <a:rPr lang="en-GB" sz="1100">
              <a:solidFill>
                <a:schemeClr val="dk1"/>
              </a:solidFill>
              <a:effectLst/>
              <a:latin typeface="+mn-lt"/>
              <a:ea typeface="+mn-ea"/>
              <a:cs typeface="+mn-cs"/>
            </a:rPr>
            <a:t>C rotary waterbath). Thereafter, </a:t>
          </a:r>
          <a:r>
            <a:rPr lang="en-GB" sz="1100">
              <a:solidFill>
                <a:srgbClr val="7030A0"/>
              </a:solidFill>
              <a:effectLst/>
              <a:latin typeface="+mn-lt"/>
              <a:ea typeface="+mn-ea"/>
              <a:cs typeface="+mn-cs"/>
            </a:rPr>
            <a:t>ethyl acetate </a:t>
          </a:r>
          <a:r>
            <a:rPr lang="en-GB" sz="1100">
              <a:solidFill>
                <a:schemeClr val="dk1"/>
              </a:solidFill>
              <a:effectLst/>
              <a:latin typeface="+mn-lt"/>
              <a:ea typeface="+mn-ea"/>
              <a:cs typeface="+mn-cs"/>
            </a:rPr>
            <a:t>was pumped into the rotary evaporator using the second line (8 mL/min, </a:t>
          </a:r>
          <a:r>
            <a:rPr lang="en-GB" sz="1100">
              <a:solidFill>
                <a:srgbClr val="7030A0"/>
              </a:solidFill>
              <a:effectLst/>
              <a:latin typeface="+mn-lt"/>
              <a:ea typeface="+mn-ea"/>
              <a:cs typeface="+mn-cs"/>
            </a:rPr>
            <a:t>30 mL</a:t>
          </a:r>
          <a:r>
            <a:rPr lang="en-GB" sz="1100">
              <a:solidFill>
                <a:schemeClr val="dk1"/>
              </a:solidFill>
              <a:effectLst/>
              <a:latin typeface="+mn-lt"/>
              <a:ea typeface="+mn-ea"/>
              <a:cs typeface="+mn-cs"/>
            </a:rPr>
            <a:t>) followed by </a:t>
          </a:r>
          <a:r>
            <a:rPr lang="en-GB" sz="1100">
              <a:solidFill>
                <a:srgbClr val="7030A0"/>
              </a:solidFill>
              <a:effectLst/>
              <a:latin typeface="+mn-lt"/>
              <a:ea typeface="+mn-ea"/>
              <a:cs typeface="+mn-cs"/>
            </a:rPr>
            <a:t>a saturated solution of sodium chloride and/or potassium carbonate (8 mL/min, 10 mL NaCl &amp; 10 mL K₂CO₃). </a:t>
          </a:r>
          <a:r>
            <a:rPr lang="en-GB" sz="1100">
              <a:solidFill>
                <a:schemeClr val="dk1"/>
              </a:solidFill>
              <a:effectLst/>
              <a:latin typeface="+mn-lt"/>
              <a:ea typeface="+mn-ea"/>
              <a:cs typeface="+mn-cs"/>
            </a:rPr>
            <a:t>The layers were allowed to mix and subsequently settle after which time the biphasic</a:t>
          </a:r>
          <a:r>
            <a:rPr lang="en-GB" sz="1100" baseline="0">
              <a:solidFill>
                <a:schemeClr val="dk1"/>
              </a:solidFill>
              <a:effectLst/>
              <a:latin typeface="+mn-lt"/>
              <a:ea typeface="+mn-ea"/>
              <a:cs typeface="+mn-cs"/>
            </a:rPr>
            <a:t> solution</a:t>
          </a:r>
          <a:r>
            <a:rPr lang="en-GB" sz="1100">
              <a:solidFill>
                <a:schemeClr val="dk1"/>
              </a:solidFill>
              <a:effectLst/>
              <a:latin typeface="+mn-lt"/>
              <a:ea typeface="+mn-ea"/>
              <a:cs typeface="+mn-cs"/>
            </a:rPr>
            <a:t> was pumped out of the rotary evaporator using the third line (5 mL/min). The resultant mixture was fed into a Zaiput membrane separator allowing for the separation of the aqueous phase and subsequent collection of the organic phase. A second extraction was performed in a similar fashion </a:t>
          </a:r>
          <a:r>
            <a:rPr lang="en-GB" sz="1100">
              <a:solidFill>
                <a:srgbClr val="7030A0"/>
              </a:solidFill>
              <a:effectLst/>
              <a:latin typeface="+mn-lt"/>
              <a:ea typeface="+mn-ea"/>
              <a:cs typeface="+mn-cs"/>
            </a:rPr>
            <a:t>(30 mL) </a:t>
          </a:r>
          <a:r>
            <a:rPr lang="en-GB" sz="1100">
              <a:solidFill>
                <a:schemeClr val="dk1"/>
              </a:solidFill>
              <a:effectLst/>
              <a:latin typeface="+mn-lt"/>
              <a:ea typeface="+mn-ea"/>
              <a:cs typeface="+mn-cs"/>
            </a:rPr>
            <a:t>and the system was washed with </a:t>
          </a:r>
          <a:r>
            <a:rPr lang="en-GB" sz="1100">
              <a:solidFill>
                <a:srgbClr val="7030A0"/>
              </a:solidFill>
              <a:effectLst/>
              <a:latin typeface="+mn-lt"/>
              <a:ea typeface="+mn-ea"/>
              <a:cs typeface="+mn-cs"/>
            </a:rPr>
            <a:t>5 mL EtOAc and 5 mL H</a:t>
          </a:r>
          <a:r>
            <a:rPr lang="en-GB" sz="1100" baseline="-25000">
              <a:solidFill>
                <a:srgbClr val="7030A0"/>
              </a:solidFill>
              <a:effectLst/>
              <a:latin typeface="+mn-lt"/>
              <a:ea typeface="+mn-ea"/>
              <a:cs typeface="+mn-cs"/>
            </a:rPr>
            <a:t>2</a:t>
          </a:r>
          <a:r>
            <a:rPr lang="en-GB" sz="1100">
              <a:solidFill>
                <a:srgbClr val="7030A0"/>
              </a:solidFill>
              <a:effectLst/>
              <a:latin typeface="+mn-lt"/>
              <a:ea typeface="+mn-ea"/>
              <a:cs typeface="+mn-cs"/>
            </a:rPr>
            <a:t>O</a:t>
          </a:r>
          <a:r>
            <a:rPr lang="en-GB" sz="1100">
              <a:solidFill>
                <a:schemeClr val="dk1"/>
              </a:solidFill>
              <a:effectLst/>
              <a:latin typeface="+mn-lt"/>
              <a:ea typeface="+mn-ea"/>
              <a:cs typeface="+mn-cs"/>
            </a:rPr>
            <a:t>. The organic fractions were combined, dried</a:t>
          </a:r>
          <a:r>
            <a:rPr lang="en-GB" sz="1100" baseline="0">
              <a:solidFill>
                <a:schemeClr val="dk1"/>
              </a:solidFill>
              <a:effectLst/>
              <a:latin typeface="+mn-lt"/>
              <a:ea typeface="+mn-ea"/>
              <a:cs typeface="+mn-cs"/>
            </a:rPr>
            <a:t> with </a:t>
          </a:r>
          <a:r>
            <a:rPr lang="en-GB" sz="1100">
              <a:solidFill>
                <a:srgbClr val="92D050"/>
              </a:solidFill>
              <a:effectLst/>
              <a:latin typeface="+mn-lt"/>
              <a:ea typeface="+mn-ea"/>
              <a:cs typeface="+mn-cs"/>
            </a:rPr>
            <a:t>0.5 g of Na</a:t>
          </a:r>
          <a:r>
            <a:rPr lang="en-GB" sz="1100" baseline="-25000">
              <a:solidFill>
                <a:srgbClr val="92D050"/>
              </a:solidFill>
              <a:effectLst/>
              <a:latin typeface="+mn-lt"/>
              <a:ea typeface="+mn-ea"/>
              <a:cs typeface="+mn-cs"/>
            </a:rPr>
            <a:t>2</a:t>
          </a:r>
          <a:r>
            <a:rPr lang="en-GB" sz="1100">
              <a:solidFill>
                <a:srgbClr val="92D050"/>
              </a:solidFill>
              <a:effectLst/>
              <a:latin typeface="+mn-lt"/>
              <a:ea typeface="+mn-ea"/>
              <a:cs typeface="+mn-cs"/>
            </a:rPr>
            <a:t>SO</a:t>
          </a:r>
          <a:r>
            <a:rPr lang="en-GB" sz="1100" baseline="-25000">
              <a:solidFill>
                <a:srgbClr val="92D050"/>
              </a:solidFill>
              <a:effectLst/>
              <a:latin typeface="+mn-lt"/>
              <a:ea typeface="+mn-ea"/>
              <a:cs typeface="+mn-cs"/>
            </a:rPr>
            <a:t>4</a:t>
          </a:r>
          <a:r>
            <a:rPr lang="en-GB" sz="1100">
              <a:solidFill>
                <a:schemeClr val="dk1"/>
              </a:solidFill>
              <a:effectLst/>
              <a:latin typeface="+mn-lt"/>
              <a:ea typeface="+mn-ea"/>
              <a:cs typeface="+mn-cs"/>
            </a:rPr>
            <a:t>, filtered and pumped into a pre-cooled round bottom flask fitted with 1/8” PTFE tube for delivery of the </a:t>
          </a:r>
          <a:r>
            <a:rPr lang="en-GB" sz="1100" i="1">
              <a:solidFill>
                <a:schemeClr val="dk1"/>
              </a:solidFill>
              <a:effectLst/>
              <a:latin typeface="+mn-lt"/>
              <a:ea typeface="+mn-ea"/>
              <a:cs typeface="+mn-cs"/>
            </a:rPr>
            <a:t>in situ</a:t>
          </a:r>
          <a:r>
            <a:rPr lang="en-GB" sz="1100">
              <a:solidFill>
                <a:schemeClr val="dk1"/>
              </a:solidFill>
              <a:effectLst/>
              <a:latin typeface="+mn-lt"/>
              <a:ea typeface="+mn-ea"/>
              <a:cs typeface="+mn-cs"/>
            </a:rPr>
            <a:t> generated HCl gas. The system was washed with </a:t>
          </a:r>
          <a:r>
            <a:rPr lang="en-GB" sz="1100">
              <a:solidFill>
                <a:srgbClr val="7030A0"/>
              </a:solidFill>
              <a:effectLst/>
              <a:latin typeface="+mn-lt"/>
              <a:ea typeface="+mn-ea"/>
              <a:cs typeface="+mn-cs"/>
            </a:rPr>
            <a:t>5 mL of EtOAc</a:t>
          </a:r>
          <a:r>
            <a:rPr lang="en-GB" sz="1100">
              <a:solidFill>
                <a:schemeClr val="dk1"/>
              </a:solidFill>
              <a:effectLst/>
              <a:latin typeface="+mn-lt"/>
              <a:ea typeface="+mn-ea"/>
              <a:cs typeface="+mn-cs"/>
            </a:rPr>
            <a:t>. HCl gas was generated through the reaction of 11.0407 g of NaCl and 5 mL of H</a:t>
          </a:r>
          <a:r>
            <a:rPr lang="en-GB" sz="1100" baseline="-25000">
              <a:solidFill>
                <a:schemeClr val="dk1"/>
              </a:solidFill>
              <a:effectLst/>
              <a:latin typeface="+mn-lt"/>
              <a:ea typeface="+mn-ea"/>
              <a:cs typeface="+mn-cs"/>
            </a:rPr>
            <a:t>2</a:t>
          </a:r>
          <a:r>
            <a:rPr lang="en-GB" sz="1100">
              <a:solidFill>
                <a:schemeClr val="dk1"/>
              </a:solidFill>
              <a:effectLst/>
              <a:latin typeface="+mn-lt"/>
              <a:ea typeface="+mn-ea"/>
              <a:cs typeface="+mn-cs"/>
            </a:rPr>
            <a:t>SO</a:t>
          </a:r>
          <a:r>
            <a:rPr lang="en-GB" sz="1100" baseline="-25000">
              <a:solidFill>
                <a:schemeClr val="dk1"/>
              </a:solidFill>
              <a:effectLst/>
              <a:latin typeface="+mn-lt"/>
              <a:ea typeface="+mn-ea"/>
              <a:cs typeface="+mn-cs"/>
            </a:rPr>
            <a:t>4 </a:t>
          </a:r>
          <a:r>
            <a:rPr lang="en-GB" sz="1100" baseline="0">
              <a:solidFill>
                <a:schemeClr val="dk1"/>
              </a:solidFill>
              <a:effectLst/>
              <a:latin typeface="+mn-lt"/>
              <a:ea typeface="+mn-ea"/>
              <a:cs typeface="+mn-cs"/>
            </a:rPr>
            <a:t> </a:t>
          </a:r>
          <a:r>
            <a:rPr lang="en-GB" sz="1100" baseline="0">
              <a:solidFill>
                <a:srgbClr val="FF0000"/>
              </a:solidFill>
              <a:effectLst/>
              <a:latin typeface="+mn-lt"/>
              <a:ea typeface="+mn-ea"/>
              <a:cs typeface="+mn-cs"/>
            </a:rPr>
            <a:t>(HCl produced with an 80% yield assumption: 5.47 g, 150.08 mmol, 10.1 eq)</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HCl gas was allowed to bubble in the solution (0.21 M) until no more evolution was noted. The mixture was left overnight prior to filtration and dried to afford bupropion hydrochloride </a:t>
          </a:r>
          <a:r>
            <a:rPr lang="en-GB" sz="1100" b="1">
              <a:solidFill>
                <a:schemeClr val="dk1"/>
              </a:solidFill>
              <a:effectLst/>
              <a:latin typeface="+mn-lt"/>
              <a:ea typeface="+mn-ea"/>
              <a:cs typeface="+mn-cs"/>
            </a:rPr>
            <a:t>1a</a:t>
          </a:r>
          <a:r>
            <a:rPr lang="en-GB" sz="1100">
              <a:solidFill>
                <a:schemeClr val="dk1"/>
              </a:solidFill>
              <a:effectLst/>
              <a:latin typeface="+mn-lt"/>
              <a:ea typeface="+mn-ea"/>
              <a:cs typeface="+mn-cs"/>
            </a:rPr>
            <a:t> as a white solid in </a:t>
          </a:r>
          <a:r>
            <a:rPr lang="en-GB" sz="1100" b="1">
              <a:solidFill>
                <a:srgbClr val="FFC000"/>
              </a:solidFill>
              <a:effectLst/>
              <a:latin typeface="+mn-lt"/>
              <a:ea typeface="+mn-ea"/>
              <a:cs typeface="+mn-cs"/>
            </a:rPr>
            <a:t>69%</a:t>
          </a:r>
          <a:r>
            <a:rPr lang="en-GB" sz="1100">
              <a:solidFill>
                <a:srgbClr val="FFC000"/>
              </a:solidFill>
              <a:effectLst/>
              <a:latin typeface="+mn-lt"/>
              <a:ea typeface="+mn-ea"/>
              <a:cs typeface="+mn-cs"/>
            </a:rPr>
            <a:t> </a:t>
          </a:r>
          <a:r>
            <a:rPr lang="en-GB" sz="1100">
              <a:solidFill>
                <a:schemeClr val="dk1"/>
              </a:solidFill>
              <a:effectLst/>
              <a:latin typeface="+mn-lt"/>
              <a:ea typeface="+mn-ea"/>
              <a:cs typeface="+mn-cs"/>
            </a:rPr>
            <a:t>(2.8402 g). </a:t>
          </a:r>
        </a:p>
      </xdr:txBody>
    </xdr:sp>
    <xdr:clientData/>
  </xdr:twoCellAnchor>
  <xdr:twoCellAnchor>
    <xdr:from>
      <xdr:col>1</xdr:col>
      <xdr:colOff>106892</xdr:colOff>
      <xdr:row>17</xdr:row>
      <xdr:rowOff>27518</xdr:rowOff>
    </xdr:from>
    <xdr:to>
      <xdr:col>4</xdr:col>
      <xdr:colOff>108857</xdr:colOff>
      <xdr:row>18</xdr:row>
      <xdr:rowOff>190500</xdr:rowOff>
    </xdr:to>
    <xdr:pic>
      <xdr:nvPicPr>
        <xdr:cNvPr id="3" name="Picture 2">
          <a:extLst>
            <a:ext uri="{FF2B5EF4-FFF2-40B4-BE49-F238E27FC236}">
              <a16:creationId xmlns:a16="http://schemas.microsoft.com/office/drawing/2014/main" id="{667285C9-7A6B-4E8B-A21B-0C2DBBEDB0F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6917" y="3380318"/>
          <a:ext cx="2516565" cy="35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64558</xdr:colOff>
      <xdr:row>14</xdr:row>
      <xdr:rowOff>46566</xdr:rowOff>
    </xdr:from>
    <xdr:to>
      <xdr:col>5</xdr:col>
      <xdr:colOff>64558</xdr:colOff>
      <xdr:row>16</xdr:row>
      <xdr:rowOff>37041</xdr:rowOff>
    </xdr:to>
    <xdr:pic>
      <xdr:nvPicPr>
        <xdr:cNvPr id="4" name="Picture 3">
          <a:extLst>
            <a:ext uri="{FF2B5EF4-FFF2-40B4-BE49-F238E27FC236}">
              <a16:creationId xmlns:a16="http://schemas.microsoft.com/office/drawing/2014/main" id="{5684FE01-2E43-4461-993D-3CB8AE2B463F}"/>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4583" y="2827866"/>
          <a:ext cx="31242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612321</xdr:colOff>
      <xdr:row>32</xdr:row>
      <xdr:rowOff>27215</xdr:rowOff>
    </xdr:from>
    <xdr:ext cx="184731" cy="264560"/>
    <xdr:sp macro="" textlink="">
      <xdr:nvSpPr>
        <xdr:cNvPr id="5" name="TextBox 4">
          <a:extLst>
            <a:ext uri="{FF2B5EF4-FFF2-40B4-BE49-F238E27FC236}">
              <a16:creationId xmlns:a16="http://schemas.microsoft.com/office/drawing/2014/main" id="{8F4EAA6B-44D5-4948-BED0-80932C180B07}"/>
            </a:ext>
          </a:extLst>
        </xdr:cNvPr>
        <xdr:cNvSpPr txBox="1"/>
      </xdr:nvSpPr>
      <xdr:spPr>
        <a:xfrm>
          <a:off x="202746" y="6275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25</xdr:row>
      <xdr:rowOff>27215</xdr:rowOff>
    </xdr:from>
    <xdr:ext cx="184731" cy="264560"/>
    <xdr:sp macro="" textlink="">
      <xdr:nvSpPr>
        <xdr:cNvPr id="6" name="TextBox 5">
          <a:extLst>
            <a:ext uri="{FF2B5EF4-FFF2-40B4-BE49-F238E27FC236}">
              <a16:creationId xmlns:a16="http://schemas.microsoft.com/office/drawing/2014/main" id="{56EE805C-3932-4E08-B1EE-1C99F1FA83F8}"/>
            </a:ext>
          </a:extLst>
        </xdr:cNvPr>
        <xdr:cNvSpPr txBox="1"/>
      </xdr:nvSpPr>
      <xdr:spPr>
        <a:xfrm>
          <a:off x="202746" y="4932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1026584</xdr:colOff>
      <xdr:row>25</xdr:row>
      <xdr:rowOff>24739</xdr:rowOff>
    </xdr:from>
    <xdr:ext cx="4035961" cy="1078757"/>
    <xdr:sp macro="" textlink="">
      <xdr:nvSpPr>
        <xdr:cNvPr id="7" name="TextBox 6">
          <a:extLst>
            <a:ext uri="{FF2B5EF4-FFF2-40B4-BE49-F238E27FC236}">
              <a16:creationId xmlns:a16="http://schemas.microsoft.com/office/drawing/2014/main" id="{5A67B153-284A-4A32-AC43-E613ABFC42A1}"/>
            </a:ext>
          </a:extLst>
        </xdr:cNvPr>
        <xdr:cNvSpPr txBox="1"/>
      </xdr:nvSpPr>
      <xdr:spPr>
        <a:xfrm>
          <a:off x="10151534" y="4930114"/>
          <a:ext cx="4035961" cy="10787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050" b="1"/>
            <a:t>Instructions for use: </a:t>
          </a:r>
          <a:r>
            <a:rPr lang="en-GB" sz="1050"/>
            <a:t>Enter your data into the tables above to automatically calculate </a:t>
          </a:r>
          <a:r>
            <a:rPr lang="en-GB" sz="1050" b="0" i="0" u="none" strike="noStrike">
              <a:solidFill>
                <a:schemeClr val="tx1"/>
              </a:solidFill>
              <a:effectLst/>
              <a:latin typeface="+mn-lt"/>
              <a:ea typeface="+mn-ea"/>
              <a:cs typeface="+mn-cs"/>
            </a:rPr>
            <a:t>yield, AE and RME.</a:t>
          </a:r>
          <a:r>
            <a:rPr lang="en-GB" sz="1050" b="0" i="0" u="none" strike="noStrike" baseline="0">
              <a:solidFill>
                <a:schemeClr val="tx1"/>
              </a:solidFill>
              <a:effectLst/>
              <a:latin typeface="+mn-lt"/>
              <a:ea typeface="+mn-ea"/>
              <a:cs typeface="+mn-cs"/>
            </a:rPr>
            <a:t> </a:t>
          </a:r>
          <a:r>
            <a:rPr lang="en-GB" sz="1050" b="0"/>
            <a:t>Use</a:t>
          </a:r>
          <a:r>
            <a:rPr lang="en-GB" sz="1050" b="0" baseline="0"/>
            <a:t> the blank boxes in the tables  to  enter experimental data and note the flags for each Key Parameter.</a:t>
          </a:r>
        </a:p>
        <a:p>
          <a:r>
            <a:rPr lang="en-GB" sz="1050" b="1" baseline="0"/>
            <a:t>Printing tips: </a:t>
          </a:r>
          <a:r>
            <a:rPr lang="en-GB" sz="1050" b="0" baseline="0"/>
            <a:t>This spreadsheet is designed to be printed with 'landscape', 'narrow margin' and 'fit all columns on one page' settings</a:t>
          </a:r>
          <a:endParaRPr lang="en-GB" sz="1050" b="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18748</xdr:colOff>
      <xdr:row>20</xdr:row>
      <xdr:rowOff>94343</xdr:rowOff>
    </xdr:from>
    <xdr:to>
      <xdr:col>26</xdr:col>
      <xdr:colOff>254000</xdr:colOff>
      <xdr:row>28</xdr:row>
      <xdr:rowOff>476250</xdr:rowOff>
    </xdr:to>
    <xdr:sp macro="" textlink="">
      <xdr:nvSpPr>
        <xdr:cNvPr id="2" name="TextBox 1">
          <a:extLst>
            <a:ext uri="{FF2B5EF4-FFF2-40B4-BE49-F238E27FC236}">
              <a16:creationId xmlns:a16="http://schemas.microsoft.com/office/drawing/2014/main" id="{AFBAC1D4-A090-42F8-9F36-6E574F9BAE0C}"/>
            </a:ext>
          </a:extLst>
        </xdr:cNvPr>
        <xdr:cNvSpPr txBox="1"/>
      </xdr:nvSpPr>
      <xdr:spPr>
        <a:xfrm>
          <a:off x="12813998" y="4380593"/>
          <a:ext cx="11030252" cy="342990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 1.0 M </a:t>
          </a:r>
          <a:r>
            <a:rPr kumimoji="0" lang="en-GB"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GB" sz="1100" b="1" i="0" u="none" strike="noStrike" kern="0" cap="none" spc="0" normalizeH="0" baseline="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 (2.5 g, 14.8 mmol, 1 eq)</a:t>
          </a:r>
          <a:r>
            <a:rPr kumimoji="0" lang="en-GB" sz="1100" b="0" i="0" u="none" strike="noStrike" kern="0" cap="none" spc="0" normalizeH="0" baseline="0" noProof="0">
              <a:ln>
                <a:noFill/>
              </a:ln>
              <a:solidFill>
                <a:prstClr val="black"/>
              </a:solidFill>
              <a:effectLst/>
              <a:uLnTx/>
              <a:uFillTx/>
              <a:latin typeface="+mn-lt"/>
              <a:ea typeface="+mn-ea"/>
              <a:cs typeface="+mn-cs"/>
            </a:rPr>
            <a:t> stock solution </a:t>
          </a:r>
          <a:r>
            <a:rPr kumimoji="0" lang="en-GB" sz="1100" b="0" i="0" u="none" strike="noStrike" kern="0" cap="none" spc="0" normalizeH="0" baseline="0" noProof="0">
              <a:ln>
                <a:noFill/>
              </a:ln>
              <a:solidFill>
                <a:srgbClr val="00B0F0"/>
              </a:solidFill>
              <a:effectLst/>
              <a:uLnTx/>
              <a:uFillTx/>
              <a:latin typeface="+mn-lt"/>
              <a:ea typeface="+mn-ea"/>
              <a:cs typeface="+mn-cs"/>
            </a:rPr>
            <a:t>(in 15 mL ACN) </a:t>
          </a:r>
          <a:r>
            <a:rPr kumimoji="0" lang="en-GB" sz="1100" b="0" i="0" u="none" strike="noStrike" kern="0" cap="none" spc="0" normalizeH="0" baseline="0" noProof="0">
              <a:ln>
                <a:noFill/>
              </a:ln>
              <a:solidFill>
                <a:prstClr val="black"/>
              </a:solidFill>
              <a:effectLst/>
              <a:uLnTx/>
              <a:uFillTx/>
              <a:latin typeface="+mn-lt"/>
              <a:ea typeface="+mn-ea"/>
              <a:cs typeface="+mn-cs"/>
            </a:rPr>
            <a:t>was pumped through 3 pack-bed reactors (2 x 15.0 mm &amp; 1 x 10.0 mm) packed with a combined 1.5 equivalents of </a:t>
          </a:r>
          <a:r>
            <a:rPr kumimoji="0" lang="en-GB" sz="1100" b="0" i="0" u="none" strike="noStrike" kern="0" cap="none" spc="0" normalizeH="0" baseline="0" noProof="0">
              <a:ln>
                <a:noFill/>
              </a:ln>
              <a:solidFill>
                <a:srgbClr val="C00000"/>
              </a:solidFill>
              <a:effectLst/>
              <a:uLnTx/>
              <a:uFillTx/>
              <a:latin typeface="+mn-lt"/>
              <a:ea typeface="+mn-ea"/>
              <a:cs typeface="+mn-cs"/>
            </a:rPr>
            <a:t>pyridinium tribromide (11.25 g, 22.5 mmol, 1.52 eq,</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srgbClr val="FF0000"/>
              </a:solidFill>
              <a:effectLst/>
              <a:uLnTx/>
              <a:uFillTx/>
              <a:latin typeface="+mn-lt"/>
              <a:ea typeface="+mn-ea"/>
              <a:cs typeface="+mn-cs"/>
            </a:rPr>
            <a:t>2 mmol/g, 3.60 g Br</a:t>
          </a:r>
          <a:r>
            <a:rPr kumimoji="0" lang="en-GB" sz="1100" b="0" i="0" u="none" strike="noStrike" kern="0" cap="none" spc="0" normalizeH="0" baseline="-2500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(TR = 25 min, Temp = 60</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was pumped (0.75 mL/min) into the rotary evaporator while spinning @ 250 rpm, pre-primed with </a:t>
          </a:r>
          <a:r>
            <a:rPr kumimoji="0" lang="en-GB" sz="1100" b="0" i="0" u="none" strike="noStrike" kern="0" cap="none" spc="0" normalizeH="0" baseline="0" noProof="0">
              <a:ln>
                <a:noFill/>
              </a:ln>
              <a:solidFill>
                <a:srgbClr val="7030A0"/>
              </a:solidFill>
              <a:effectLst/>
              <a:uLnTx/>
              <a:uFillTx/>
              <a:latin typeface="+mn-lt"/>
              <a:ea typeface="+mn-ea"/>
              <a:cs typeface="+mn-cs"/>
            </a:rPr>
            <a:t>30 mL saturated potassium carbonate solution along with 30 mL H</a:t>
          </a:r>
          <a:r>
            <a:rPr kumimoji="0" lang="en-GB" sz="1100" b="0" i="0" u="none" strike="noStrike" kern="0" cap="none" spc="0" normalizeH="0" baseline="-25000" noProof="0">
              <a:ln>
                <a:noFill/>
              </a:ln>
              <a:solidFill>
                <a:srgbClr val="7030A0"/>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 After collection was completed, the acetonitrile solvent was removed </a:t>
          </a:r>
          <a:r>
            <a:rPr kumimoji="0" lang="en-GB" sz="1100" b="0" i="1" u="none" strike="noStrike" kern="0" cap="none" spc="0" normalizeH="0" baseline="0" noProof="0">
              <a:ln>
                <a:noFill/>
              </a:ln>
              <a:solidFill>
                <a:prstClr val="black"/>
              </a:solidFill>
              <a:effectLst/>
              <a:uLnTx/>
              <a:uFillTx/>
              <a:latin typeface="+mn-lt"/>
              <a:ea typeface="+mn-ea"/>
              <a:cs typeface="+mn-cs"/>
            </a:rPr>
            <a:t>in vacuo</a:t>
          </a:r>
          <a:r>
            <a:rPr kumimoji="0" lang="en-GB" sz="1100" b="0" i="0" u="none" strike="noStrike" kern="0" cap="none" spc="0" normalizeH="0" baseline="0" noProof="0">
              <a:ln>
                <a:noFill/>
              </a:ln>
              <a:solidFill>
                <a:prstClr val="black"/>
              </a:solidFill>
              <a:effectLst/>
              <a:uLnTx/>
              <a:uFillTx/>
              <a:latin typeface="+mn-lt"/>
              <a:ea typeface="+mn-ea"/>
              <a:cs typeface="+mn-cs"/>
            </a:rPr>
            <a:t> (40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waterbath)</a:t>
          </a:r>
          <a:r>
            <a:rPr kumimoji="0" lang="en-GB" sz="1100" b="0" i="1"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and </a:t>
          </a:r>
          <a:r>
            <a:rPr kumimoji="0" lang="en-GB" sz="1100" b="0" i="0" u="none" strike="noStrike" kern="0" cap="none" spc="0" normalizeH="0" baseline="0" noProof="0">
              <a:ln>
                <a:noFill/>
              </a:ln>
              <a:solidFill>
                <a:srgbClr val="7030A0"/>
              </a:solidFill>
              <a:effectLst/>
              <a:uLnTx/>
              <a:uFillTx/>
              <a:latin typeface="+mn-lt"/>
              <a:ea typeface="+mn-ea"/>
              <a:cs typeface="+mn-cs"/>
            </a:rPr>
            <a:t>ethyl acetate (30 mL) </a:t>
          </a:r>
          <a:r>
            <a:rPr kumimoji="0" lang="en-GB" sz="1100" b="0" i="0" u="none" strike="noStrike" kern="0" cap="none" spc="0" normalizeH="0" baseline="0" noProof="0">
              <a:ln>
                <a:noFill/>
              </a:ln>
              <a:solidFill>
                <a:prstClr val="black"/>
              </a:solidFill>
              <a:effectLst/>
              <a:uLnTx/>
              <a:uFillTx/>
              <a:latin typeface="+mn-lt"/>
              <a:ea typeface="+mn-ea"/>
              <a:cs typeface="+mn-cs"/>
            </a:rPr>
            <a:t>was introduced into the rotary evaporator through a second line. After sufficient rotation, the biphasic mixture was pumped through the Zaiput membrane separator and subsequently collected in a flask. The extraction was repeated </a:t>
          </a:r>
          <a:r>
            <a:rPr kumimoji="0" lang="en-GB" sz="1100" b="0" i="0" u="none" strike="noStrike" kern="0" cap="none" spc="0" normalizeH="0" baseline="0" noProof="0">
              <a:ln>
                <a:noFill/>
              </a:ln>
              <a:solidFill>
                <a:srgbClr val="7030A0"/>
              </a:solidFill>
              <a:effectLst/>
              <a:uLnTx/>
              <a:uFillTx/>
              <a:latin typeface="+mn-lt"/>
              <a:ea typeface="+mn-ea"/>
              <a:cs typeface="+mn-cs"/>
            </a:rPr>
            <a:t>(30 mL EtOAc) </a:t>
          </a:r>
          <a:r>
            <a:rPr kumimoji="0" lang="en-GB" sz="1100" b="0" i="0" u="none" strike="noStrike" kern="0" cap="none" spc="0" normalizeH="0" baseline="0" noProof="0">
              <a:ln>
                <a:noFill/>
              </a:ln>
              <a:solidFill>
                <a:prstClr val="black"/>
              </a:solidFill>
              <a:effectLst/>
              <a:uLnTx/>
              <a:uFillTx/>
              <a:latin typeface="+mn-lt"/>
              <a:ea typeface="+mn-ea"/>
              <a:cs typeface="+mn-cs"/>
            </a:rPr>
            <a:t>after which time the system was cleansed with </a:t>
          </a:r>
          <a:r>
            <a:rPr kumimoji="0" lang="en-GB" sz="1100" b="0" i="0" u="none" strike="noStrike" kern="0" cap="none" spc="0" normalizeH="0" baseline="0" noProof="0">
              <a:ln>
                <a:noFill/>
              </a:ln>
              <a:solidFill>
                <a:srgbClr val="7030A0"/>
              </a:solidFill>
              <a:effectLst/>
              <a:uLnTx/>
              <a:uFillTx/>
              <a:latin typeface="+mn-lt"/>
              <a:ea typeface="+mn-ea"/>
              <a:cs typeface="+mn-cs"/>
            </a:rPr>
            <a:t>5 mL EtOAc and 5 mL H</a:t>
          </a:r>
          <a:r>
            <a:rPr kumimoji="0" lang="en-GB" sz="1100" b="0" i="0" u="none" strike="noStrike" kern="0" cap="none" spc="0" normalizeH="0" baseline="-25000" noProof="0">
              <a:ln>
                <a:noFill/>
              </a:ln>
              <a:solidFill>
                <a:prstClr val="black"/>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 </a:t>
          </a:r>
          <a:r>
            <a:rPr kumimoji="0" lang="en-GB" sz="1100" b="0" i="0" u="none" strike="noStrike" kern="0" cap="none" spc="0" normalizeH="0" baseline="0" noProof="0">
              <a:ln>
                <a:noFill/>
              </a:ln>
              <a:solidFill>
                <a:prstClr val="black"/>
              </a:solidFill>
              <a:effectLst/>
              <a:uLnTx/>
              <a:uFillTx/>
              <a:latin typeface="+mn-lt"/>
              <a:ea typeface="+mn-ea"/>
              <a:cs typeface="+mn-cs"/>
            </a:rPr>
            <a:t>and combined organic fractions were dried with </a:t>
          </a:r>
          <a:r>
            <a:rPr kumimoji="0" lang="en-GB" sz="1100" b="0" i="0" u="none" strike="noStrike" kern="0" cap="none" spc="0" normalizeH="0" baseline="0" noProof="0">
              <a:ln>
                <a:noFill/>
              </a:ln>
              <a:solidFill>
                <a:srgbClr val="92D050"/>
              </a:solidFill>
              <a:effectLst/>
              <a:uLnTx/>
              <a:uFillTx/>
              <a:latin typeface="+mn-lt"/>
              <a:ea typeface="+mn-ea"/>
              <a:cs typeface="+mn-cs"/>
            </a:rPr>
            <a:t>0.5 g of Na</a:t>
          </a:r>
          <a:r>
            <a:rPr kumimoji="0" lang="en-GB" sz="1100" b="0" i="0" u="none" strike="noStrike" kern="0" cap="none" spc="0" normalizeH="0" baseline="-25000" noProof="0">
              <a:ln>
                <a:noFill/>
              </a:ln>
              <a:solidFill>
                <a:srgbClr val="92D050"/>
              </a:solidFill>
              <a:effectLst/>
              <a:uLnTx/>
              <a:uFillTx/>
              <a:latin typeface="+mn-lt"/>
              <a:ea typeface="+mn-ea"/>
              <a:cs typeface="+mn-cs"/>
            </a:rPr>
            <a:t>2</a:t>
          </a:r>
          <a:r>
            <a:rPr kumimoji="0" lang="en-GB" sz="1100" b="0" i="0" u="none" strike="noStrike" kern="0" cap="none" spc="0" normalizeH="0" baseline="0" noProof="0">
              <a:ln>
                <a:noFill/>
              </a:ln>
              <a:solidFill>
                <a:srgbClr val="92D050"/>
              </a:solidFill>
              <a:effectLst/>
              <a:uLnTx/>
              <a:uFillTx/>
              <a:latin typeface="+mn-lt"/>
              <a:ea typeface="+mn-ea"/>
              <a:cs typeface="+mn-cs"/>
            </a:rPr>
            <a:t>SO</a:t>
          </a:r>
          <a:r>
            <a:rPr kumimoji="0" lang="en-GB" sz="1100" b="0" i="0" u="none" strike="noStrike" kern="0" cap="none" spc="0" normalizeH="0" baseline="-25000" noProof="0">
              <a:ln>
                <a:noFill/>
              </a:ln>
              <a:solidFill>
                <a:srgbClr val="92D050"/>
              </a:solidFill>
              <a:effectLst/>
              <a:uLnTx/>
              <a:uFillTx/>
              <a:latin typeface="+mn-lt"/>
              <a:ea typeface="+mn-ea"/>
              <a:cs typeface="+mn-cs"/>
            </a:rPr>
            <a:t>4</a:t>
          </a:r>
          <a:r>
            <a:rPr kumimoji="0" lang="en-GB" sz="1100" b="0" i="0" u="none" strike="noStrike" kern="0" cap="none" spc="0" normalizeH="0" baseline="0" noProof="0">
              <a:ln>
                <a:noFill/>
              </a:ln>
              <a:solidFill>
                <a:prstClr val="black"/>
              </a:solidFill>
              <a:effectLst/>
              <a:uLnTx/>
              <a:uFillTx/>
              <a:latin typeface="+mn-lt"/>
              <a:ea typeface="+mn-ea"/>
              <a:cs typeface="+mn-cs"/>
            </a:rPr>
            <a:t>, filtered and pumped back into the rotary evaporator fitted with a new evaporation flask. The ethyl acetate solvent was removed </a:t>
          </a:r>
          <a:r>
            <a:rPr kumimoji="0" lang="en-GB" sz="1100" b="0" i="1" u="none" strike="noStrike" kern="0" cap="none" spc="0" normalizeH="0" baseline="0" noProof="0">
              <a:ln>
                <a:noFill/>
              </a:ln>
              <a:solidFill>
                <a:prstClr val="black"/>
              </a:solidFill>
              <a:effectLst/>
              <a:uLnTx/>
              <a:uFillTx/>
              <a:latin typeface="+mn-lt"/>
              <a:ea typeface="+mn-ea"/>
              <a:cs typeface="+mn-cs"/>
            </a:rPr>
            <a:t>in vacuo</a:t>
          </a:r>
          <a:r>
            <a:rPr kumimoji="0" lang="en-GB" sz="1100" b="0" i="0" u="none" strike="noStrike" kern="0" cap="none" spc="0" normalizeH="0" baseline="0" noProof="0">
              <a:ln>
                <a:noFill/>
              </a:ln>
              <a:solidFill>
                <a:prstClr val="black"/>
              </a:solidFill>
              <a:effectLst/>
              <a:uLnTx/>
              <a:uFillTx/>
              <a:latin typeface="+mn-lt"/>
              <a:ea typeface="+mn-ea"/>
              <a:cs typeface="+mn-cs"/>
            </a:rPr>
            <a:t> and </a:t>
          </a:r>
          <a:r>
            <a:rPr kumimoji="0" lang="en-GB" sz="1100" b="0" i="0" u="none" strike="noStrike" kern="0" cap="none" spc="0" normalizeH="0" baseline="0" noProof="0">
              <a:ln>
                <a:noFill/>
              </a:ln>
              <a:solidFill>
                <a:srgbClr val="00B0F0"/>
              </a:solidFill>
              <a:effectLst/>
              <a:uLnTx/>
              <a:uFillTx/>
              <a:latin typeface="+mn-lt"/>
              <a:ea typeface="+mn-ea"/>
              <a:cs typeface="+mn-cs"/>
            </a:rPr>
            <a:t>acetonitrile (13 mL) </a:t>
          </a:r>
          <a:r>
            <a:rPr kumimoji="0" lang="en-GB" sz="1100" b="0" i="0" u="none" strike="noStrike" kern="0" cap="none" spc="0" normalizeH="0" baseline="0" noProof="0">
              <a:ln>
                <a:noFill/>
              </a:ln>
              <a:solidFill>
                <a:prstClr val="black"/>
              </a:solidFill>
              <a:effectLst/>
              <a:uLnTx/>
              <a:uFillTx/>
              <a:latin typeface="+mn-lt"/>
              <a:ea typeface="+mn-ea"/>
              <a:cs typeface="+mn-cs"/>
            </a:rPr>
            <a:t>pumped in to obtain a 1.0 M stock solution of bromine intermediate </a:t>
          </a:r>
          <a:r>
            <a:rPr kumimoji="0" lang="en-GB" sz="1100" b="1" i="0" u="none" strike="noStrike" kern="0" cap="none" spc="0" normalizeH="0" baseline="0" noProof="0">
              <a:ln>
                <a:noFill/>
              </a:ln>
              <a:solidFill>
                <a:prstClr val="black"/>
              </a:solidFill>
              <a:effectLst/>
              <a:uLnTx/>
              <a:uFillTx/>
              <a:latin typeface="+mn-lt"/>
              <a:ea typeface="+mn-ea"/>
              <a:cs typeface="+mn-cs"/>
            </a:rPr>
            <a:t>3</a:t>
          </a:r>
          <a:r>
            <a:rPr kumimoji="0" lang="en-GB" sz="1100" b="0" i="0" u="none" strike="noStrike" kern="0" cap="none" spc="0" normalizeH="0" baseline="0" noProof="0">
              <a:ln>
                <a:noFill/>
              </a:ln>
              <a:solidFill>
                <a:prstClr val="black"/>
              </a:solidFill>
              <a:effectLst/>
              <a:uLnTx/>
              <a:uFillTx/>
              <a:latin typeface="+mn-lt"/>
              <a:ea typeface="+mn-ea"/>
              <a:cs typeface="+mn-cs"/>
            </a:rPr>
            <a:t>. The bromine material was combined (0,63 mL/min) with a 4.0 M stock solution (15 mL @ 0,63 mL/min) of </a:t>
          </a:r>
          <a:r>
            <a:rPr kumimoji="0" lang="en-GB" sz="1100" b="0" i="1" u="none" strike="noStrike" kern="0" cap="none" spc="0" normalizeH="0" baseline="0" noProof="0">
              <a:ln>
                <a:noFill/>
              </a:ln>
              <a:solidFill>
                <a:srgbClr val="FF0000"/>
              </a:solidFill>
              <a:effectLst/>
              <a:uLnTx/>
              <a:uFillTx/>
              <a:latin typeface="+mn-lt"/>
              <a:ea typeface="+mn-ea"/>
              <a:cs typeface="+mn-cs"/>
            </a:rPr>
            <a:t>tert</a:t>
          </a:r>
          <a:r>
            <a:rPr kumimoji="0" lang="en-GB" sz="1100" b="0" i="0" u="none" strike="noStrike" kern="0" cap="none" spc="0" normalizeH="0" baseline="0" noProof="0">
              <a:ln>
                <a:noFill/>
              </a:ln>
              <a:solidFill>
                <a:srgbClr val="FF0000"/>
              </a:solidFill>
              <a:effectLst/>
              <a:uLnTx/>
              <a:uFillTx/>
              <a:latin typeface="+mn-lt"/>
              <a:ea typeface="+mn-ea"/>
              <a:cs typeface="+mn-cs"/>
            </a:rPr>
            <a:t>-butylamine (4.39 g, 6.31 mL, 60 mmol, 4.1 eq)</a:t>
          </a:r>
          <a:r>
            <a:rPr kumimoji="0" lang="en-GB" sz="1100" b="0" i="0" u="none" strike="noStrike" kern="0" cap="none" spc="0" normalizeH="0" baseline="0" noProof="0">
              <a:ln>
                <a:noFill/>
              </a:ln>
              <a:solidFill>
                <a:prstClr val="black"/>
              </a:solidFill>
              <a:effectLst/>
              <a:uLnTx/>
              <a:uFillTx/>
              <a:latin typeface="+mn-lt"/>
              <a:ea typeface="+mn-ea"/>
              <a:cs typeface="+mn-cs"/>
            </a:rPr>
            <a:t> in </a:t>
          </a:r>
          <a:r>
            <a:rPr kumimoji="0" lang="en-GB" sz="1100" b="0" i="0" u="none" strike="noStrike" kern="0" cap="none" spc="0" normalizeH="0" baseline="0" noProof="0">
              <a:ln>
                <a:noFill/>
              </a:ln>
              <a:solidFill>
                <a:srgbClr val="00B0F0"/>
              </a:solidFill>
              <a:effectLst/>
              <a:uLnTx/>
              <a:uFillTx/>
              <a:latin typeface="+mn-lt"/>
              <a:ea typeface="+mn-ea"/>
              <a:cs typeface="+mn-cs"/>
            </a:rPr>
            <a:t>70% ACN:DMSO (8.69 mL: 6.1 mL ACN &amp; 2.59 mL DMSO) </a:t>
          </a:r>
          <a:r>
            <a:rPr kumimoji="0" lang="en-GB" sz="1100" b="0" i="0" u="none" strike="noStrike" kern="0" cap="none" spc="0" normalizeH="0" baseline="0" noProof="0">
              <a:ln>
                <a:noFill/>
              </a:ln>
              <a:solidFill>
                <a:prstClr val="black"/>
              </a:solidFill>
              <a:effectLst/>
              <a:uLnTx/>
              <a:uFillTx/>
              <a:latin typeface="+mn-lt"/>
              <a:ea typeface="+mn-ea"/>
              <a:cs typeface="+mn-cs"/>
            </a:rPr>
            <a:t>at a T-piece mixer. The resulting mixture was subsequently passed through a 25 mL 1/8” diameter PTFE coil (TR = 20 min, Temp = 90</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prior to being quenched with </a:t>
          </a:r>
          <a:r>
            <a:rPr kumimoji="0" lang="en-GB" sz="1100" b="0" i="0" u="none" strike="noStrike" kern="0" cap="none" spc="0" normalizeH="0" baseline="0" noProof="0">
              <a:ln>
                <a:noFill/>
              </a:ln>
              <a:solidFill>
                <a:srgbClr val="7030A0"/>
              </a:solidFill>
              <a:effectLst/>
              <a:uLnTx/>
              <a:uFillTx/>
              <a:latin typeface="+mn-lt"/>
              <a:ea typeface="+mn-ea"/>
              <a:cs typeface="+mn-cs"/>
            </a:rPr>
            <a:t>water (0.63 mL/min, 50 mL) </a:t>
          </a:r>
          <a:r>
            <a:rPr kumimoji="0" lang="en-GB" sz="1100" b="0" i="0" u="none" strike="noStrike" kern="0" cap="none" spc="0" normalizeH="0" baseline="0" noProof="0">
              <a:ln>
                <a:noFill/>
              </a:ln>
              <a:solidFill>
                <a:prstClr val="black"/>
              </a:solidFill>
              <a:effectLst/>
              <a:uLnTx/>
              <a:uFillTx/>
              <a:latin typeface="+mn-lt"/>
              <a:ea typeface="+mn-ea"/>
              <a:cs typeface="+mn-cs"/>
            </a:rPr>
            <a:t>at a second T-piece mixer which is followed by a 5 mL PTFE mixing loop and ultimately passed through a back-pressure regulator and into the collection flask mounted on the rotary evaporator. Upon complete collection, the ACN and unreacted </a:t>
          </a:r>
          <a:r>
            <a:rPr kumimoji="0" lang="en-GB" sz="1100" b="0" i="1" u="none" strike="noStrike" kern="0" cap="none" spc="0" normalizeH="0" baseline="0" noProof="0">
              <a:ln>
                <a:noFill/>
              </a:ln>
              <a:solidFill>
                <a:prstClr val="black"/>
              </a:solidFill>
              <a:effectLst/>
              <a:uLnTx/>
              <a:uFillTx/>
              <a:latin typeface="+mn-lt"/>
              <a:ea typeface="+mn-ea"/>
              <a:cs typeface="+mn-cs"/>
            </a:rPr>
            <a:t>t</a:t>
          </a:r>
          <a:r>
            <a:rPr kumimoji="0" lang="en-GB" sz="1100" b="0" i="0" u="none" strike="noStrike" kern="0" cap="none" spc="0" normalizeH="0" baseline="0" noProof="0">
              <a:ln>
                <a:noFill/>
              </a:ln>
              <a:solidFill>
                <a:prstClr val="black"/>
              </a:solidFill>
              <a:effectLst/>
              <a:uLnTx/>
              <a:uFillTx/>
              <a:latin typeface="+mn-lt"/>
              <a:ea typeface="+mn-ea"/>
              <a:cs typeface="+mn-cs"/>
            </a:rPr>
            <a:t>-butylamine was removed under reduced pressure (40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rotary waterbath). Thereafter, </a:t>
          </a:r>
          <a:r>
            <a:rPr kumimoji="0" lang="en-GB" sz="1100" b="0" i="0" u="none" strike="noStrike" kern="0" cap="none" spc="0" normalizeH="0" baseline="0" noProof="0">
              <a:ln>
                <a:noFill/>
              </a:ln>
              <a:solidFill>
                <a:srgbClr val="7030A0"/>
              </a:solidFill>
              <a:effectLst/>
              <a:uLnTx/>
              <a:uFillTx/>
              <a:latin typeface="+mn-lt"/>
              <a:ea typeface="+mn-ea"/>
              <a:cs typeface="+mn-cs"/>
            </a:rPr>
            <a:t>ethyl acetate </a:t>
          </a:r>
          <a:r>
            <a:rPr kumimoji="0" lang="en-GB" sz="1100" b="0" i="0" u="none" strike="noStrike" kern="0" cap="none" spc="0" normalizeH="0" baseline="0" noProof="0">
              <a:ln>
                <a:noFill/>
              </a:ln>
              <a:solidFill>
                <a:prstClr val="black"/>
              </a:solidFill>
              <a:effectLst/>
              <a:uLnTx/>
              <a:uFillTx/>
              <a:latin typeface="+mn-lt"/>
              <a:ea typeface="+mn-ea"/>
              <a:cs typeface="+mn-cs"/>
            </a:rPr>
            <a:t>was pumped into the rotary evaporator using the second line (8 mL/min, </a:t>
          </a:r>
          <a:r>
            <a:rPr kumimoji="0" lang="en-GB" sz="1100" b="0" i="0" u="none" strike="noStrike" kern="0" cap="none" spc="0" normalizeH="0" baseline="0" noProof="0">
              <a:ln>
                <a:noFill/>
              </a:ln>
              <a:solidFill>
                <a:srgbClr val="7030A0"/>
              </a:solidFill>
              <a:effectLst/>
              <a:uLnTx/>
              <a:uFillTx/>
              <a:latin typeface="+mn-lt"/>
              <a:ea typeface="+mn-ea"/>
              <a:cs typeface="+mn-cs"/>
            </a:rPr>
            <a:t>30 mL</a:t>
          </a:r>
          <a:r>
            <a:rPr kumimoji="0" lang="en-GB" sz="1100" b="0" i="0" u="none" strike="noStrike" kern="0" cap="none" spc="0" normalizeH="0" baseline="0" noProof="0">
              <a:ln>
                <a:noFill/>
              </a:ln>
              <a:solidFill>
                <a:prstClr val="black"/>
              </a:solidFill>
              <a:effectLst/>
              <a:uLnTx/>
              <a:uFillTx/>
              <a:latin typeface="+mn-lt"/>
              <a:ea typeface="+mn-ea"/>
              <a:cs typeface="+mn-cs"/>
            </a:rPr>
            <a:t>) followed by </a:t>
          </a:r>
          <a:r>
            <a:rPr kumimoji="0" lang="en-GB" sz="1100" b="0" i="0" u="none" strike="noStrike" kern="0" cap="none" spc="0" normalizeH="0" baseline="0" noProof="0">
              <a:ln>
                <a:noFill/>
              </a:ln>
              <a:solidFill>
                <a:srgbClr val="7030A0"/>
              </a:solidFill>
              <a:effectLst/>
              <a:uLnTx/>
              <a:uFillTx/>
              <a:latin typeface="+mn-lt"/>
              <a:ea typeface="+mn-ea"/>
              <a:cs typeface="+mn-cs"/>
            </a:rPr>
            <a:t>a saturated solution of sodium chloride and/or potassium carbonate (8 mL/min, 10 mL NaCl &amp; 10 mL K₂CO₃). </a:t>
          </a:r>
          <a:r>
            <a:rPr kumimoji="0" lang="en-GB" sz="1100" b="0" i="0" u="none" strike="noStrike" kern="0" cap="none" spc="0" normalizeH="0" baseline="0" noProof="0">
              <a:ln>
                <a:noFill/>
              </a:ln>
              <a:solidFill>
                <a:prstClr val="black"/>
              </a:solidFill>
              <a:effectLst/>
              <a:uLnTx/>
              <a:uFillTx/>
              <a:latin typeface="+mn-lt"/>
              <a:ea typeface="+mn-ea"/>
              <a:cs typeface="+mn-cs"/>
            </a:rPr>
            <a:t>The layers were allowed to mix and subsequently settle after which time the biphasic solution was pumped out of the rotary evaporator using the third line (5 mL/min). The resultant mixture was fed into a Zaiput membrane separator allowing for the separation of the aqueous phase and subsequent collection of the organic phase. A second extraction was performed in a similar fashion </a:t>
          </a:r>
          <a:r>
            <a:rPr kumimoji="0" lang="en-GB" sz="1100" b="0" i="0" u="none" strike="noStrike" kern="0" cap="none" spc="0" normalizeH="0" baseline="0" noProof="0">
              <a:ln>
                <a:noFill/>
              </a:ln>
              <a:solidFill>
                <a:srgbClr val="7030A0"/>
              </a:solidFill>
              <a:effectLst/>
              <a:uLnTx/>
              <a:uFillTx/>
              <a:latin typeface="+mn-lt"/>
              <a:ea typeface="+mn-ea"/>
              <a:cs typeface="+mn-cs"/>
            </a:rPr>
            <a:t>(30 mL) </a:t>
          </a:r>
          <a:r>
            <a:rPr kumimoji="0" lang="en-GB" sz="1100" b="0" i="0" u="none" strike="noStrike" kern="0" cap="none" spc="0" normalizeH="0" baseline="0" noProof="0">
              <a:ln>
                <a:noFill/>
              </a:ln>
              <a:solidFill>
                <a:prstClr val="black"/>
              </a:solidFill>
              <a:effectLst/>
              <a:uLnTx/>
              <a:uFillTx/>
              <a:latin typeface="+mn-lt"/>
              <a:ea typeface="+mn-ea"/>
              <a:cs typeface="+mn-cs"/>
            </a:rPr>
            <a:t>and the system was washed with </a:t>
          </a:r>
          <a:r>
            <a:rPr kumimoji="0" lang="en-GB" sz="1100" b="0" i="0" u="none" strike="noStrike" kern="0" cap="none" spc="0" normalizeH="0" baseline="0" noProof="0">
              <a:ln>
                <a:noFill/>
              </a:ln>
              <a:solidFill>
                <a:srgbClr val="7030A0"/>
              </a:solidFill>
              <a:effectLst/>
              <a:uLnTx/>
              <a:uFillTx/>
              <a:latin typeface="+mn-lt"/>
              <a:ea typeface="+mn-ea"/>
              <a:cs typeface="+mn-cs"/>
            </a:rPr>
            <a:t>5 mL EtOAc and 5 mL H</a:t>
          </a:r>
          <a:r>
            <a:rPr kumimoji="0" lang="en-GB" sz="1100" b="0" i="0" u="none" strike="noStrike" kern="0" cap="none" spc="0" normalizeH="0" baseline="-25000" noProof="0">
              <a:ln>
                <a:noFill/>
              </a:ln>
              <a:solidFill>
                <a:srgbClr val="7030A0"/>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 The organic fractions were combined, dried with </a:t>
          </a:r>
          <a:r>
            <a:rPr kumimoji="0" lang="en-GB" sz="1100" b="0" i="0" u="none" strike="noStrike" kern="0" cap="none" spc="0" normalizeH="0" baseline="0" noProof="0">
              <a:ln>
                <a:noFill/>
              </a:ln>
              <a:solidFill>
                <a:srgbClr val="92D050"/>
              </a:solidFill>
              <a:effectLst/>
              <a:uLnTx/>
              <a:uFillTx/>
              <a:latin typeface="+mn-lt"/>
              <a:ea typeface="+mn-ea"/>
              <a:cs typeface="+mn-cs"/>
            </a:rPr>
            <a:t>0.5 g of Na</a:t>
          </a:r>
          <a:r>
            <a:rPr kumimoji="0" lang="en-GB" sz="1100" b="0" i="0" u="none" strike="noStrike" kern="0" cap="none" spc="0" normalizeH="0" baseline="-25000" noProof="0">
              <a:ln>
                <a:noFill/>
              </a:ln>
              <a:solidFill>
                <a:srgbClr val="92D050"/>
              </a:solidFill>
              <a:effectLst/>
              <a:uLnTx/>
              <a:uFillTx/>
              <a:latin typeface="+mn-lt"/>
              <a:ea typeface="+mn-ea"/>
              <a:cs typeface="+mn-cs"/>
            </a:rPr>
            <a:t>2</a:t>
          </a:r>
          <a:r>
            <a:rPr kumimoji="0" lang="en-GB" sz="1100" b="0" i="0" u="none" strike="noStrike" kern="0" cap="none" spc="0" normalizeH="0" baseline="0" noProof="0">
              <a:ln>
                <a:noFill/>
              </a:ln>
              <a:solidFill>
                <a:srgbClr val="92D050"/>
              </a:solidFill>
              <a:effectLst/>
              <a:uLnTx/>
              <a:uFillTx/>
              <a:latin typeface="+mn-lt"/>
              <a:ea typeface="+mn-ea"/>
              <a:cs typeface="+mn-cs"/>
            </a:rPr>
            <a:t>SO</a:t>
          </a:r>
          <a:r>
            <a:rPr kumimoji="0" lang="en-GB" sz="1100" b="0" i="0" u="none" strike="noStrike" kern="0" cap="none" spc="0" normalizeH="0" baseline="-25000" noProof="0">
              <a:ln>
                <a:noFill/>
              </a:ln>
              <a:solidFill>
                <a:srgbClr val="92D050"/>
              </a:solidFill>
              <a:effectLst/>
              <a:uLnTx/>
              <a:uFillTx/>
              <a:latin typeface="+mn-lt"/>
              <a:ea typeface="+mn-ea"/>
              <a:cs typeface="+mn-cs"/>
            </a:rPr>
            <a:t>4</a:t>
          </a:r>
          <a:r>
            <a:rPr kumimoji="0" lang="en-GB" sz="1100" b="0" i="0" u="none" strike="noStrike" kern="0" cap="none" spc="0" normalizeH="0" baseline="0" noProof="0">
              <a:ln>
                <a:noFill/>
              </a:ln>
              <a:solidFill>
                <a:prstClr val="black"/>
              </a:solidFill>
              <a:effectLst/>
              <a:uLnTx/>
              <a:uFillTx/>
              <a:latin typeface="+mn-lt"/>
              <a:ea typeface="+mn-ea"/>
              <a:cs typeface="+mn-cs"/>
            </a:rPr>
            <a:t>, filtered and pumped into a pre-cooled round bottom flask fitted with 1/8” PTFE tube for delivery of the </a:t>
          </a:r>
          <a:r>
            <a:rPr kumimoji="0" lang="en-GB" sz="1100" b="0" i="1" u="none" strike="noStrike" kern="0" cap="none" spc="0" normalizeH="0" baseline="0" noProof="0">
              <a:ln>
                <a:noFill/>
              </a:ln>
              <a:solidFill>
                <a:prstClr val="black"/>
              </a:solidFill>
              <a:effectLst/>
              <a:uLnTx/>
              <a:uFillTx/>
              <a:latin typeface="+mn-lt"/>
              <a:ea typeface="+mn-ea"/>
              <a:cs typeface="+mn-cs"/>
            </a:rPr>
            <a:t>in situ</a:t>
          </a:r>
          <a:r>
            <a:rPr kumimoji="0" lang="en-GB" sz="1100" b="0" i="0" u="none" strike="noStrike" kern="0" cap="none" spc="0" normalizeH="0" baseline="0" noProof="0">
              <a:ln>
                <a:noFill/>
              </a:ln>
              <a:solidFill>
                <a:prstClr val="black"/>
              </a:solidFill>
              <a:effectLst/>
              <a:uLnTx/>
              <a:uFillTx/>
              <a:latin typeface="+mn-lt"/>
              <a:ea typeface="+mn-ea"/>
              <a:cs typeface="+mn-cs"/>
            </a:rPr>
            <a:t> generated HCl gas. The system was washed with </a:t>
          </a:r>
          <a:r>
            <a:rPr kumimoji="0" lang="en-GB" sz="1100" b="0" i="0" u="none" strike="noStrike" kern="0" cap="none" spc="0" normalizeH="0" baseline="0" noProof="0">
              <a:ln>
                <a:noFill/>
              </a:ln>
              <a:solidFill>
                <a:srgbClr val="7030A0"/>
              </a:solidFill>
              <a:effectLst/>
              <a:uLnTx/>
              <a:uFillTx/>
              <a:latin typeface="+mn-lt"/>
              <a:ea typeface="+mn-ea"/>
              <a:cs typeface="+mn-cs"/>
            </a:rPr>
            <a:t>5 mL of EtOAc</a:t>
          </a:r>
          <a:r>
            <a:rPr kumimoji="0" lang="en-GB" sz="1100" b="0" i="0" u="none" strike="noStrike" kern="0" cap="none" spc="0" normalizeH="0" baseline="0" noProof="0">
              <a:ln>
                <a:noFill/>
              </a:ln>
              <a:solidFill>
                <a:prstClr val="black"/>
              </a:solidFill>
              <a:effectLst/>
              <a:uLnTx/>
              <a:uFillTx/>
              <a:latin typeface="+mn-lt"/>
              <a:ea typeface="+mn-ea"/>
              <a:cs typeface="+mn-cs"/>
            </a:rPr>
            <a:t>. HCl gas was generated through the reaction of 11.0407 g of NaCl and 5 mL of H</a:t>
          </a:r>
          <a:r>
            <a:rPr kumimoji="0" lang="en-GB" sz="1100" b="0" i="0" u="none" strike="noStrike" kern="0" cap="none" spc="0" normalizeH="0" baseline="-25000" noProof="0">
              <a:ln>
                <a:noFill/>
              </a:ln>
              <a:solidFill>
                <a:prstClr val="black"/>
              </a:solidFill>
              <a:effectLst/>
              <a:uLnTx/>
              <a:uFillTx/>
              <a:latin typeface="+mn-lt"/>
              <a:ea typeface="+mn-ea"/>
              <a:cs typeface="+mn-cs"/>
            </a:rPr>
            <a:t>2</a:t>
          </a:r>
          <a:r>
            <a:rPr kumimoji="0" lang="en-GB" sz="1100" b="0" i="0" u="none" strike="noStrike" kern="0" cap="none" spc="0" normalizeH="0" baseline="0" noProof="0">
              <a:ln>
                <a:noFill/>
              </a:ln>
              <a:solidFill>
                <a:prstClr val="black"/>
              </a:solidFill>
              <a:effectLst/>
              <a:uLnTx/>
              <a:uFillTx/>
              <a:latin typeface="+mn-lt"/>
              <a:ea typeface="+mn-ea"/>
              <a:cs typeface="+mn-cs"/>
            </a:rPr>
            <a:t>SO</a:t>
          </a:r>
          <a:r>
            <a:rPr kumimoji="0" lang="en-GB" sz="1100" b="0" i="0" u="none" strike="noStrike" kern="0" cap="none" spc="0" normalizeH="0" baseline="-25000" noProof="0">
              <a:ln>
                <a:noFill/>
              </a:ln>
              <a:solidFill>
                <a:prstClr val="black"/>
              </a:solidFill>
              <a:effectLst/>
              <a:uLnTx/>
              <a:uFillTx/>
              <a:latin typeface="+mn-lt"/>
              <a:ea typeface="+mn-ea"/>
              <a:cs typeface="+mn-cs"/>
            </a:rPr>
            <a:t>4 </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srgbClr val="FF0000"/>
              </a:solidFill>
              <a:effectLst/>
              <a:uLnTx/>
              <a:uFillTx/>
              <a:latin typeface="+mn-lt"/>
              <a:ea typeface="+mn-ea"/>
              <a:cs typeface="+mn-cs"/>
            </a:rPr>
            <a:t>(HCl produced with an 80% yield assumption: 5.47 g, 150.08 mmol, 10.1 eq)</a:t>
          </a:r>
          <a:r>
            <a:rPr kumimoji="0" lang="en-GB" sz="1100" b="0" i="0" u="none" strike="noStrike" kern="0" cap="none" spc="0" normalizeH="0" baseline="0" noProof="0">
              <a:ln>
                <a:noFill/>
              </a:ln>
              <a:solidFill>
                <a:prstClr val="black"/>
              </a:solidFill>
              <a:effectLst/>
              <a:uLnTx/>
              <a:uFillTx/>
              <a:latin typeface="+mn-lt"/>
              <a:ea typeface="+mn-ea"/>
              <a:cs typeface="+mn-cs"/>
            </a:rPr>
            <a:t> . HCl gas was allowed to bubble in the solution (0.21 M) until no more evolution was noted. The mixture was left overnight prior to filtration and dried to afford bupropion hydrochloride </a:t>
          </a:r>
          <a:r>
            <a:rPr kumimoji="0" lang="en-GB" sz="1100" b="1" i="0" u="none" strike="noStrike" kern="0" cap="none" spc="0" normalizeH="0" baseline="0" noProof="0">
              <a:ln>
                <a:noFill/>
              </a:ln>
              <a:solidFill>
                <a:prstClr val="black"/>
              </a:solidFill>
              <a:effectLst/>
              <a:uLnTx/>
              <a:uFillTx/>
              <a:latin typeface="+mn-lt"/>
              <a:ea typeface="+mn-ea"/>
              <a:cs typeface="+mn-cs"/>
            </a:rPr>
            <a:t>1a</a:t>
          </a:r>
          <a:r>
            <a:rPr kumimoji="0" lang="en-GB"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GB" sz="1100" b="1" i="0" u="none" strike="noStrike" kern="0" cap="none" spc="0" normalizeH="0" baseline="0" noProof="0">
              <a:ln>
                <a:noFill/>
              </a:ln>
              <a:solidFill>
                <a:srgbClr val="FFC000"/>
              </a:solidFill>
              <a:effectLst/>
              <a:uLnTx/>
              <a:uFillTx/>
              <a:latin typeface="+mn-lt"/>
              <a:ea typeface="+mn-ea"/>
              <a:cs typeface="+mn-cs"/>
            </a:rPr>
            <a:t>69%</a:t>
          </a:r>
          <a:r>
            <a:rPr kumimoji="0" lang="en-GB" sz="1100" b="0" i="0" u="none" strike="noStrike" kern="0" cap="none" spc="0" normalizeH="0" baseline="0" noProof="0">
              <a:ln>
                <a:noFill/>
              </a:ln>
              <a:solidFill>
                <a:srgbClr val="FFC00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(2.8402 g). </a:t>
          </a: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2097F399-747D-4ED8-A9FD-29F5747853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19988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B351FA11-39E7-48DD-9298-B008AD4150A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27758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56F1B641-2E95-4076-A5F8-30F3E4C9F90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34085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AB732BEF-FE69-46EE-970A-B44CAE1691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75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21C0BE25-B9E0-4452-8A76-6FA695BFC32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61232</xdr:colOff>
      <xdr:row>28</xdr:row>
      <xdr:rowOff>598714</xdr:rowOff>
    </xdr:from>
    <xdr:ext cx="5783035" cy="1125693"/>
    <xdr:sp macro="" textlink="">
      <xdr:nvSpPr>
        <xdr:cNvPr id="8" name="TextBox 7">
          <a:extLst>
            <a:ext uri="{FF2B5EF4-FFF2-40B4-BE49-F238E27FC236}">
              <a16:creationId xmlns:a16="http://schemas.microsoft.com/office/drawing/2014/main" id="{C325D10A-3A1F-4FAC-A10A-5716B5925BBB}"/>
            </a:ext>
          </a:extLst>
        </xdr:cNvPr>
        <xdr:cNvSpPr txBox="1"/>
      </xdr:nvSpPr>
      <xdr:spPr>
        <a:xfrm>
          <a:off x="12951732" y="7901214"/>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11</xdr:col>
      <xdr:colOff>18748</xdr:colOff>
      <xdr:row>20</xdr:row>
      <xdr:rowOff>94343</xdr:rowOff>
    </xdr:from>
    <xdr:to>
      <xdr:col>26</xdr:col>
      <xdr:colOff>254000</xdr:colOff>
      <xdr:row>28</xdr:row>
      <xdr:rowOff>476250</xdr:rowOff>
    </xdr:to>
    <xdr:sp macro="" textlink="">
      <xdr:nvSpPr>
        <xdr:cNvPr id="2" name="TextBox 1">
          <a:extLst>
            <a:ext uri="{FF2B5EF4-FFF2-40B4-BE49-F238E27FC236}">
              <a16:creationId xmlns:a16="http://schemas.microsoft.com/office/drawing/2014/main" id="{90BE68E3-A80C-4C68-893A-FB06CD05F427}"/>
            </a:ext>
          </a:extLst>
        </xdr:cNvPr>
        <xdr:cNvSpPr txBox="1"/>
      </xdr:nvSpPr>
      <xdr:spPr>
        <a:xfrm>
          <a:off x="12944173" y="4390118"/>
          <a:ext cx="11074702" cy="339180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a:t>
          </a:r>
          <a:endParaRPr lang="en-GB"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 1.0 M </a:t>
          </a:r>
          <a:r>
            <a:rPr kumimoji="0" lang="en-GB" sz="1100" b="0" i="0" u="none" strike="noStrike" kern="0" cap="none" spc="0" normalizeH="0" baseline="0" noProof="0">
              <a:ln>
                <a:noFill/>
              </a:ln>
              <a:solidFill>
                <a:srgbClr val="FF0000"/>
              </a:solidFill>
              <a:effectLst/>
              <a:uLnTx/>
              <a:uFillTx/>
              <a:latin typeface="+mn-lt"/>
              <a:ea typeface="+mn-ea"/>
              <a:cs typeface="+mn-cs"/>
            </a:rPr>
            <a:t>3'-chloropropiophenone </a:t>
          </a:r>
          <a:r>
            <a:rPr kumimoji="0" lang="en-GB" sz="1100" b="1" i="0" u="none" strike="noStrike" kern="0" cap="none" spc="0" normalizeH="0" baseline="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 (2.5 g, 14.8 mmol, 1 eq)</a:t>
          </a:r>
          <a:r>
            <a:rPr kumimoji="0" lang="en-GB" sz="1100" b="0" i="0" u="none" strike="noStrike" kern="0" cap="none" spc="0" normalizeH="0" baseline="0" noProof="0">
              <a:ln>
                <a:noFill/>
              </a:ln>
              <a:solidFill>
                <a:prstClr val="black"/>
              </a:solidFill>
              <a:effectLst/>
              <a:uLnTx/>
              <a:uFillTx/>
              <a:latin typeface="+mn-lt"/>
              <a:ea typeface="+mn-ea"/>
              <a:cs typeface="+mn-cs"/>
            </a:rPr>
            <a:t> stock solution </a:t>
          </a:r>
          <a:r>
            <a:rPr kumimoji="0" lang="en-GB" sz="1100" b="0" i="0" u="none" strike="noStrike" kern="0" cap="none" spc="0" normalizeH="0" baseline="0" noProof="0">
              <a:ln>
                <a:noFill/>
              </a:ln>
              <a:solidFill>
                <a:srgbClr val="00B0F0"/>
              </a:solidFill>
              <a:effectLst/>
              <a:uLnTx/>
              <a:uFillTx/>
              <a:latin typeface="+mn-lt"/>
              <a:ea typeface="+mn-ea"/>
              <a:cs typeface="+mn-cs"/>
            </a:rPr>
            <a:t>(in 15 mL ACN) </a:t>
          </a:r>
          <a:r>
            <a:rPr kumimoji="0" lang="en-GB" sz="1100" b="0" i="0" u="none" strike="noStrike" kern="0" cap="none" spc="0" normalizeH="0" baseline="0" noProof="0">
              <a:ln>
                <a:noFill/>
              </a:ln>
              <a:solidFill>
                <a:prstClr val="black"/>
              </a:solidFill>
              <a:effectLst/>
              <a:uLnTx/>
              <a:uFillTx/>
              <a:latin typeface="+mn-lt"/>
              <a:ea typeface="+mn-ea"/>
              <a:cs typeface="+mn-cs"/>
            </a:rPr>
            <a:t>was pumped through 3 pack-bed reactors (2 x 15.0 mm &amp; 1 x 10.0 mm) packed with a combined 1.5 equivalents of </a:t>
          </a:r>
          <a:r>
            <a:rPr kumimoji="0" lang="en-GB" sz="1100" b="0" i="0" u="none" strike="noStrike" kern="0" cap="none" spc="0" normalizeH="0" baseline="0" noProof="0">
              <a:ln>
                <a:noFill/>
              </a:ln>
              <a:solidFill>
                <a:srgbClr val="C00000"/>
              </a:solidFill>
              <a:effectLst/>
              <a:uLnTx/>
              <a:uFillTx/>
              <a:latin typeface="+mn-lt"/>
              <a:ea typeface="+mn-ea"/>
              <a:cs typeface="+mn-cs"/>
            </a:rPr>
            <a:t>pyridinium tribromide (11.25 g, 22.5 mmol, 1.52 eq,</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srgbClr val="FF0000"/>
              </a:solidFill>
              <a:effectLst/>
              <a:uLnTx/>
              <a:uFillTx/>
              <a:latin typeface="+mn-lt"/>
              <a:ea typeface="+mn-ea"/>
              <a:cs typeface="+mn-cs"/>
            </a:rPr>
            <a:t>2 mmol/g, 3.60 g Br</a:t>
          </a:r>
          <a:r>
            <a:rPr kumimoji="0" lang="en-GB" sz="1100" b="0" i="0" u="none" strike="noStrike" kern="0" cap="none" spc="0" normalizeH="0" baseline="-25000" noProof="0">
              <a:ln>
                <a:noFill/>
              </a:ln>
              <a:solidFill>
                <a:srgbClr val="FF0000"/>
              </a:solidFill>
              <a:effectLst/>
              <a:uLnTx/>
              <a:uFillTx/>
              <a:latin typeface="+mn-lt"/>
              <a:ea typeface="+mn-ea"/>
              <a:cs typeface="+mn-cs"/>
            </a:rPr>
            <a:t>2</a:t>
          </a:r>
          <a:r>
            <a:rPr kumimoji="0" lang="en-GB" sz="1100" b="0" i="0" u="none" strike="noStrike" kern="0" cap="none" spc="0" normalizeH="0" baseline="0" noProof="0">
              <a:ln>
                <a:noFill/>
              </a:ln>
              <a:solidFill>
                <a:srgbClr val="FF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(TR = 25 min, Temp = 60</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which was pumped (0.75 mL/min) into the rotary evaporator while spinning @ 250 rpm, pre-primed with </a:t>
          </a:r>
          <a:r>
            <a:rPr kumimoji="0" lang="en-GB" sz="1100" b="0" i="0" u="none" strike="noStrike" kern="0" cap="none" spc="0" normalizeH="0" baseline="0" noProof="0">
              <a:ln>
                <a:noFill/>
              </a:ln>
              <a:solidFill>
                <a:srgbClr val="7030A0"/>
              </a:solidFill>
              <a:effectLst/>
              <a:uLnTx/>
              <a:uFillTx/>
              <a:latin typeface="+mn-lt"/>
              <a:ea typeface="+mn-ea"/>
              <a:cs typeface="+mn-cs"/>
            </a:rPr>
            <a:t>30 mL saturated potassium carbonate solution along with 30 mL H</a:t>
          </a:r>
          <a:r>
            <a:rPr kumimoji="0" lang="en-GB" sz="1100" b="0" i="0" u="none" strike="noStrike" kern="0" cap="none" spc="0" normalizeH="0" baseline="-25000" noProof="0">
              <a:ln>
                <a:noFill/>
              </a:ln>
              <a:solidFill>
                <a:srgbClr val="7030A0"/>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 After collection was completed, the acetonitrile solvent was removed </a:t>
          </a:r>
          <a:r>
            <a:rPr kumimoji="0" lang="en-GB" sz="1100" b="0" i="1" u="none" strike="noStrike" kern="0" cap="none" spc="0" normalizeH="0" baseline="0" noProof="0">
              <a:ln>
                <a:noFill/>
              </a:ln>
              <a:solidFill>
                <a:prstClr val="black"/>
              </a:solidFill>
              <a:effectLst/>
              <a:uLnTx/>
              <a:uFillTx/>
              <a:latin typeface="+mn-lt"/>
              <a:ea typeface="+mn-ea"/>
              <a:cs typeface="+mn-cs"/>
            </a:rPr>
            <a:t>in vacuo</a:t>
          </a:r>
          <a:r>
            <a:rPr kumimoji="0" lang="en-GB" sz="1100" b="0" i="0" u="none" strike="noStrike" kern="0" cap="none" spc="0" normalizeH="0" baseline="0" noProof="0">
              <a:ln>
                <a:noFill/>
              </a:ln>
              <a:solidFill>
                <a:prstClr val="black"/>
              </a:solidFill>
              <a:effectLst/>
              <a:uLnTx/>
              <a:uFillTx/>
              <a:latin typeface="+mn-lt"/>
              <a:ea typeface="+mn-ea"/>
              <a:cs typeface="+mn-cs"/>
            </a:rPr>
            <a:t> (40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waterbath)</a:t>
          </a:r>
          <a:r>
            <a:rPr kumimoji="0" lang="en-GB" sz="1100" b="0" i="1"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and </a:t>
          </a:r>
          <a:r>
            <a:rPr kumimoji="0" lang="en-GB" sz="1100" b="0" i="0" u="none" strike="noStrike" kern="0" cap="none" spc="0" normalizeH="0" baseline="0" noProof="0">
              <a:ln>
                <a:noFill/>
              </a:ln>
              <a:solidFill>
                <a:srgbClr val="7030A0"/>
              </a:solidFill>
              <a:effectLst/>
              <a:uLnTx/>
              <a:uFillTx/>
              <a:latin typeface="+mn-lt"/>
              <a:ea typeface="+mn-ea"/>
              <a:cs typeface="+mn-cs"/>
            </a:rPr>
            <a:t>ethyl acetate (30 mL) </a:t>
          </a:r>
          <a:r>
            <a:rPr kumimoji="0" lang="en-GB" sz="1100" b="0" i="0" u="none" strike="noStrike" kern="0" cap="none" spc="0" normalizeH="0" baseline="0" noProof="0">
              <a:ln>
                <a:noFill/>
              </a:ln>
              <a:solidFill>
                <a:prstClr val="black"/>
              </a:solidFill>
              <a:effectLst/>
              <a:uLnTx/>
              <a:uFillTx/>
              <a:latin typeface="+mn-lt"/>
              <a:ea typeface="+mn-ea"/>
              <a:cs typeface="+mn-cs"/>
            </a:rPr>
            <a:t>was introduced into the rotary evaporator through a second line. After sufficient rotation, the organic layer was pumped through the Zaiput membrane separator and subsequently collected in a flask. The extraction was repeated </a:t>
          </a:r>
          <a:r>
            <a:rPr kumimoji="0" lang="en-GB" sz="1100" b="0" i="0" u="none" strike="noStrike" kern="0" cap="none" spc="0" normalizeH="0" baseline="0" noProof="0">
              <a:ln>
                <a:noFill/>
              </a:ln>
              <a:solidFill>
                <a:srgbClr val="7030A0"/>
              </a:solidFill>
              <a:effectLst/>
              <a:uLnTx/>
              <a:uFillTx/>
              <a:latin typeface="+mn-lt"/>
              <a:ea typeface="+mn-ea"/>
              <a:cs typeface="+mn-cs"/>
            </a:rPr>
            <a:t>(30 mL EtOAc) </a:t>
          </a:r>
          <a:r>
            <a:rPr kumimoji="0" lang="en-GB" sz="1100" b="0" i="0" u="none" strike="noStrike" kern="0" cap="none" spc="0" normalizeH="0" baseline="0" noProof="0">
              <a:ln>
                <a:noFill/>
              </a:ln>
              <a:solidFill>
                <a:prstClr val="black"/>
              </a:solidFill>
              <a:effectLst/>
              <a:uLnTx/>
              <a:uFillTx/>
              <a:latin typeface="+mn-lt"/>
              <a:ea typeface="+mn-ea"/>
              <a:cs typeface="+mn-cs"/>
            </a:rPr>
            <a:t>after which time the system was cleansed with </a:t>
          </a:r>
          <a:r>
            <a:rPr kumimoji="0" lang="en-GB" sz="1100" b="0" i="0" u="none" strike="noStrike" kern="0" cap="none" spc="0" normalizeH="0" baseline="0" noProof="0">
              <a:ln>
                <a:noFill/>
              </a:ln>
              <a:solidFill>
                <a:srgbClr val="7030A0"/>
              </a:solidFill>
              <a:effectLst/>
              <a:uLnTx/>
              <a:uFillTx/>
              <a:latin typeface="+mn-lt"/>
              <a:ea typeface="+mn-ea"/>
              <a:cs typeface="+mn-cs"/>
            </a:rPr>
            <a:t>5 mL EtOAc and 5 mL H</a:t>
          </a:r>
          <a:r>
            <a:rPr kumimoji="0" lang="en-GB" sz="1100" b="0" i="0" u="none" strike="noStrike" kern="0" cap="none" spc="0" normalizeH="0" baseline="-25000" noProof="0">
              <a:ln>
                <a:noFill/>
              </a:ln>
              <a:solidFill>
                <a:prstClr val="black"/>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 </a:t>
          </a:r>
          <a:r>
            <a:rPr kumimoji="0" lang="en-GB" sz="1100" b="0" i="0" u="none" strike="noStrike" kern="0" cap="none" spc="0" normalizeH="0" baseline="0" noProof="0">
              <a:ln>
                <a:noFill/>
              </a:ln>
              <a:solidFill>
                <a:prstClr val="black"/>
              </a:solidFill>
              <a:effectLst/>
              <a:uLnTx/>
              <a:uFillTx/>
              <a:latin typeface="+mn-lt"/>
              <a:ea typeface="+mn-ea"/>
              <a:cs typeface="+mn-cs"/>
            </a:rPr>
            <a:t>and combined organic fractions were dried with </a:t>
          </a:r>
          <a:r>
            <a:rPr kumimoji="0" lang="en-GB" sz="1100" b="0" i="0" u="none" strike="noStrike" kern="0" cap="none" spc="0" normalizeH="0" baseline="0" noProof="0">
              <a:ln>
                <a:noFill/>
              </a:ln>
              <a:solidFill>
                <a:srgbClr val="92D050"/>
              </a:solidFill>
              <a:effectLst/>
              <a:uLnTx/>
              <a:uFillTx/>
              <a:latin typeface="+mn-lt"/>
              <a:ea typeface="+mn-ea"/>
              <a:cs typeface="+mn-cs"/>
            </a:rPr>
            <a:t>0.5 g of Na</a:t>
          </a:r>
          <a:r>
            <a:rPr kumimoji="0" lang="en-GB" sz="1100" b="0" i="0" u="none" strike="noStrike" kern="0" cap="none" spc="0" normalizeH="0" baseline="-25000" noProof="0">
              <a:ln>
                <a:noFill/>
              </a:ln>
              <a:solidFill>
                <a:srgbClr val="92D050"/>
              </a:solidFill>
              <a:effectLst/>
              <a:uLnTx/>
              <a:uFillTx/>
              <a:latin typeface="+mn-lt"/>
              <a:ea typeface="+mn-ea"/>
              <a:cs typeface="+mn-cs"/>
            </a:rPr>
            <a:t>2</a:t>
          </a:r>
          <a:r>
            <a:rPr kumimoji="0" lang="en-GB" sz="1100" b="0" i="0" u="none" strike="noStrike" kern="0" cap="none" spc="0" normalizeH="0" baseline="0" noProof="0">
              <a:ln>
                <a:noFill/>
              </a:ln>
              <a:solidFill>
                <a:srgbClr val="92D050"/>
              </a:solidFill>
              <a:effectLst/>
              <a:uLnTx/>
              <a:uFillTx/>
              <a:latin typeface="+mn-lt"/>
              <a:ea typeface="+mn-ea"/>
              <a:cs typeface="+mn-cs"/>
            </a:rPr>
            <a:t>SO</a:t>
          </a:r>
          <a:r>
            <a:rPr kumimoji="0" lang="en-GB" sz="1100" b="0" i="0" u="none" strike="noStrike" kern="0" cap="none" spc="0" normalizeH="0" baseline="-25000" noProof="0">
              <a:ln>
                <a:noFill/>
              </a:ln>
              <a:solidFill>
                <a:srgbClr val="92D050"/>
              </a:solidFill>
              <a:effectLst/>
              <a:uLnTx/>
              <a:uFillTx/>
              <a:latin typeface="+mn-lt"/>
              <a:ea typeface="+mn-ea"/>
              <a:cs typeface="+mn-cs"/>
            </a:rPr>
            <a:t>4</a:t>
          </a:r>
          <a:r>
            <a:rPr kumimoji="0" lang="en-GB" sz="1100" b="0" i="0" u="none" strike="noStrike" kern="0" cap="none" spc="0" normalizeH="0" baseline="0" noProof="0">
              <a:ln>
                <a:noFill/>
              </a:ln>
              <a:solidFill>
                <a:prstClr val="black"/>
              </a:solidFill>
              <a:effectLst/>
              <a:uLnTx/>
              <a:uFillTx/>
              <a:latin typeface="+mn-lt"/>
              <a:ea typeface="+mn-ea"/>
              <a:cs typeface="+mn-cs"/>
            </a:rPr>
            <a:t>, filtered and pumped back into the rotary evaporator fitted with a new evaporation flask. The ethyl acetate solvent was removed </a:t>
          </a:r>
          <a:r>
            <a:rPr kumimoji="0" lang="en-GB" sz="1100" b="0" i="1" u="none" strike="noStrike" kern="0" cap="none" spc="0" normalizeH="0" baseline="0" noProof="0">
              <a:ln>
                <a:noFill/>
              </a:ln>
              <a:solidFill>
                <a:prstClr val="black"/>
              </a:solidFill>
              <a:effectLst/>
              <a:uLnTx/>
              <a:uFillTx/>
              <a:latin typeface="+mn-lt"/>
              <a:ea typeface="+mn-ea"/>
              <a:cs typeface="+mn-cs"/>
            </a:rPr>
            <a:t>in vacuo</a:t>
          </a:r>
          <a:r>
            <a:rPr kumimoji="0" lang="en-GB" sz="1100" b="0" i="0" u="none" strike="noStrike" kern="0" cap="none" spc="0" normalizeH="0" baseline="0" noProof="0">
              <a:ln>
                <a:noFill/>
              </a:ln>
              <a:solidFill>
                <a:prstClr val="black"/>
              </a:solidFill>
              <a:effectLst/>
              <a:uLnTx/>
              <a:uFillTx/>
              <a:latin typeface="+mn-lt"/>
              <a:ea typeface="+mn-ea"/>
              <a:cs typeface="+mn-cs"/>
            </a:rPr>
            <a:t> and </a:t>
          </a:r>
          <a:r>
            <a:rPr kumimoji="0" lang="en-GB" sz="1100" b="0" i="0" u="none" strike="noStrike" kern="0" cap="none" spc="0" normalizeH="0" baseline="0" noProof="0">
              <a:ln>
                <a:noFill/>
              </a:ln>
              <a:solidFill>
                <a:srgbClr val="00B0F0"/>
              </a:solidFill>
              <a:effectLst/>
              <a:uLnTx/>
              <a:uFillTx/>
              <a:latin typeface="+mn-lt"/>
              <a:ea typeface="+mn-ea"/>
              <a:cs typeface="+mn-cs"/>
            </a:rPr>
            <a:t>acetonitrile (13 mL) </a:t>
          </a:r>
          <a:r>
            <a:rPr kumimoji="0" lang="en-GB" sz="1100" b="0" i="0" u="none" strike="noStrike" kern="0" cap="none" spc="0" normalizeH="0" baseline="0" noProof="0">
              <a:ln>
                <a:noFill/>
              </a:ln>
              <a:solidFill>
                <a:prstClr val="black"/>
              </a:solidFill>
              <a:effectLst/>
              <a:uLnTx/>
              <a:uFillTx/>
              <a:latin typeface="+mn-lt"/>
              <a:ea typeface="+mn-ea"/>
              <a:cs typeface="+mn-cs"/>
            </a:rPr>
            <a:t>pumped in to obtain a 1.0 M stock solution of bromine intermediate </a:t>
          </a:r>
          <a:r>
            <a:rPr kumimoji="0" lang="en-GB" sz="1100" b="1" i="0" u="none" strike="noStrike" kern="0" cap="none" spc="0" normalizeH="0" baseline="0" noProof="0">
              <a:ln>
                <a:noFill/>
              </a:ln>
              <a:solidFill>
                <a:prstClr val="black"/>
              </a:solidFill>
              <a:effectLst/>
              <a:uLnTx/>
              <a:uFillTx/>
              <a:latin typeface="+mn-lt"/>
              <a:ea typeface="+mn-ea"/>
              <a:cs typeface="+mn-cs"/>
            </a:rPr>
            <a:t>3</a:t>
          </a:r>
          <a:r>
            <a:rPr kumimoji="0" lang="en-GB" sz="1100" b="0" i="0" u="none" strike="noStrike" kern="0" cap="none" spc="0" normalizeH="0" baseline="0" noProof="0">
              <a:ln>
                <a:noFill/>
              </a:ln>
              <a:solidFill>
                <a:prstClr val="black"/>
              </a:solidFill>
              <a:effectLst/>
              <a:uLnTx/>
              <a:uFillTx/>
              <a:latin typeface="+mn-lt"/>
              <a:ea typeface="+mn-ea"/>
              <a:cs typeface="+mn-cs"/>
            </a:rPr>
            <a:t>. The bromine material was combined (0,63 mL/min) with a 4.0 M stock solution (15 mL @ 0,63 mL/min) of </a:t>
          </a:r>
          <a:r>
            <a:rPr kumimoji="0" lang="en-GB" sz="1100" b="0" i="1" u="none" strike="noStrike" kern="0" cap="none" spc="0" normalizeH="0" baseline="0" noProof="0">
              <a:ln>
                <a:noFill/>
              </a:ln>
              <a:solidFill>
                <a:srgbClr val="FF0000"/>
              </a:solidFill>
              <a:effectLst/>
              <a:uLnTx/>
              <a:uFillTx/>
              <a:latin typeface="+mn-lt"/>
              <a:ea typeface="+mn-ea"/>
              <a:cs typeface="+mn-cs"/>
            </a:rPr>
            <a:t>tert</a:t>
          </a:r>
          <a:r>
            <a:rPr kumimoji="0" lang="en-GB" sz="1100" b="0" i="0" u="none" strike="noStrike" kern="0" cap="none" spc="0" normalizeH="0" baseline="0" noProof="0">
              <a:ln>
                <a:noFill/>
              </a:ln>
              <a:solidFill>
                <a:srgbClr val="FF0000"/>
              </a:solidFill>
              <a:effectLst/>
              <a:uLnTx/>
              <a:uFillTx/>
              <a:latin typeface="+mn-lt"/>
              <a:ea typeface="+mn-ea"/>
              <a:cs typeface="+mn-cs"/>
            </a:rPr>
            <a:t>-butylamine (4.39 g, 6.31 mL, 60 mmol, 4.1 eq)</a:t>
          </a:r>
          <a:r>
            <a:rPr kumimoji="0" lang="en-GB" sz="1100" b="0" i="0" u="none" strike="noStrike" kern="0" cap="none" spc="0" normalizeH="0" baseline="0" noProof="0">
              <a:ln>
                <a:noFill/>
              </a:ln>
              <a:solidFill>
                <a:prstClr val="black"/>
              </a:solidFill>
              <a:effectLst/>
              <a:uLnTx/>
              <a:uFillTx/>
              <a:latin typeface="+mn-lt"/>
              <a:ea typeface="+mn-ea"/>
              <a:cs typeface="+mn-cs"/>
            </a:rPr>
            <a:t> in </a:t>
          </a:r>
          <a:r>
            <a:rPr kumimoji="0" lang="en-GB" sz="1100" b="0" i="0" u="none" strike="noStrike" kern="0" cap="none" spc="0" normalizeH="0" baseline="0" noProof="0">
              <a:ln>
                <a:noFill/>
              </a:ln>
              <a:solidFill>
                <a:srgbClr val="00B0F0"/>
              </a:solidFill>
              <a:effectLst/>
              <a:uLnTx/>
              <a:uFillTx/>
              <a:latin typeface="+mn-lt"/>
              <a:ea typeface="+mn-ea"/>
              <a:cs typeface="+mn-cs"/>
            </a:rPr>
            <a:t>70% ACN:DMSO (8.69 mL: 6.1 mL ACN &amp; 2.59 mL DMSO) </a:t>
          </a:r>
          <a:r>
            <a:rPr kumimoji="0" lang="en-GB" sz="1100" b="0" i="0" u="none" strike="noStrike" kern="0" cap="none" spc="0" normalizeH="0" baseline="0" noProof="0">
              <a:ln>
                <a:noFill/>
              </a:ln>
              <a:solidFill>
                <a:prstClr val="black"/>
              </a:solidFill>
              <a:effectLst/>
              <a:uLnTx/>
              <a:uFillTx/>
              <a:latin typeface="+mn-lt"/>
              <a:ea typeface="+mn-ea"/>
              <a:cs typeface="+mn-cs"/>
            </a:rPr>
            <a:t>at a T-piece mixer. The resulting mixture was subsequently passed through a 25 mL 1/8” diameter PTFE coil (TR = 20 min, Temp = 90</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prior to being quenched with </a:t>
          </a:r>
          <a:r>
            <a:rPr kumimoji="0" lang="en-GB" sz="1100" b="0" i="0" u="none" strike="noStrike" kern="0" cap="none" spc="0" normalizeH="0" baseline="0" noProof="0">
              <a:ln>
                <a:noFill/>
              </a:ln>
              <a:solidFill>
                <a:srgbClr val="7030A0"/>
              </a:solidFill>
              <a:effectLst/>
              <a:uLnTx/>
              <a:uFillTx/>
              <a:latin typeface="+mn-lt"/>
              <a:ea typeface="+mn-ea"/>
              <a:cs typeface="+mn-cs"/>
            </a:rPr>
            <a:t>water (0.63 mL/min, 50 mL) </a:t>
          </a:r>
          <a:r>
            <a:rPr kumimoji="0" lang="en-GB" sz="1100" b="0" i="0" u="none" strike="noStrike" kern="0" cap="none" spc="0" normalizeH="0" baseline="0" noProof="0">
              <a:ln>
                <a:noFill/>
              </a:ln>
              <a:solidFill>
                <a:prstClr val="black"/>
              </a:solidFill>
              <a:effectLst/>
              <a:uLnTx/>
              <a:uFillTx/>
              <a:latin typeface="+mn-lt"/>
              <a:ea typeface="+mn-ea"/>
              <a:cs typeface="+mn-cs"/>
            </a:rPr>
            <a:t>at a second T-piece mixer which is followed by a 5 mL PTFE mixing loop and ultimately passed through a back-pressure regulator and into the collection flask mounted on the rotary evaporator. Upon complete collection, the ACN and unreacted </a:t>
          </a:r>
          <a:r>
            <a:rPr kumimoji="0" lang="en-GB" sz="1100" b="0" i="1" u="none" strike="noStrike" kern="0" cap="none" spc="0" normalizeH="0" baseline="0" noProof="0">
              <a:ln>
                <a:noFill/>
              </a:ln>
              <a:solidFill>
                <a:prstClr val="black"/>
              </a:solidFill>
              <a:effectLst/>
              <a:uLnTx/>
              <a:uFillTx/>
              <a:latin typeface="+mn-lt"/>
              <a:ea typeface="+mn-ea"/>
              <a:cs typeface="+mn-cs"/>
            </a:rPr>
            <a:t>t</a:t>
          </a:r>
          <a:r>
            <a:rPr kumimoji="0" lang="en-GB" sz="1100" b="0" i="0" u="none" strike="noStrike" kern="0" cap="none" spc="0" normalizeH="0" baseline="0" noProof="0">
              <a:ln>
                <a:noFill/>
              </a:ln>
              <a:solidFill>
                <a:prstClr val="black"/>
              </a:solidFill>
              <a:effectLst/>
              <a:uLnTx/>
              <a:uFillTx/>
              <a:latin typeface="+mn-lt"/>
              <a:ea typeface="+mn-ea"/>
              <a:cs typeface="+mn-cs"/>
            </a:rPr>
            <a:t>-butylamine was removed under reduced pressure (40 </a:t>
          </a:r>
          <a:r>
            <a:rPr kumimoji="0" lang="en-GB" sz="1100" b="0" i="0" u="none" strike="noStrike" kern="0" cap="none" spc="0" normalizeH="0" baseline="30000" noProof="0">
              <a:ln>
                <a:noFill/>
              </a:ln>
              <a:solidFill>
                <a:prstClr val="black"/>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C rotary waterbath). Thereafter, </a:t>
          </a:r>
          <a:r>
            <a:rPr kumimoji="0" lang="en-GB" sz="1100" b="0" i="0" u="none" strike="noStrike" kern="0" cap="none" spc="0" normalizeH="0" baseline="0" noProof="0">
              <a:ln>
                <a:noFill/>
              </a:ln>
              <a:solidFill>
                <a:srgbClr val="7030A0"/>
              </a:solidFill>
              <a:effectLst/>
              <a:uLnTx/>
              <a:uFillTx/>
              <a:latin typeface="+mn-lt"/>
              <a:ea typeface="+mn-ea"/>
              <a:cs typeface="+mn-cs"/>
            </a:rPr>
            <a:t>ethyl acetate </a:t>
          </a:r>
          <a:r>
            <a:rPr kumimoji="0" lang="en-GB" sz="1100" b="0" i="0" u="none" strike="noStrike" kern="0" cap="none" spc="0" normalizeH="0" baseline="0" noProof="0">
              <a:ln>
                <a:noFill/>
              </a:ln>
              <a:solidFill>
                <a:prstClr val="black"/>
              </a:solidFill>
              <a:effectLst/>
              <a:uLnTx/>
              <a:uFillTx/>
              <a:latin typeface="+mn-lt"/>
              <a:ea typeface="+mn-ea"/>
              <a:cs typeface="+mn-cs"/>
            </a:rPr>
            <a:t>was pumped into the rotary evaporator using the second line (8 mL/min, </a:t>
          </a:r>
          <a:r>
            <a:rPr kumimoji="0" lang="en-GB" sz="1100" b="0" i="0" u="none" strike="noStrike" kern="0" cap="none" spc="0" normalizeH="0" baseline="0" noProof="0">
              <a:ln>
                <a:noFill/>
              </a:ln>
              <a:solidFill>
                <a:srgbClr val="7030A0"/>
              </a:solidFill>
              <a:effectLst/>
              <a:uLnTx/>
              <a:uFillTx/>
              <a:latin typeface="+mn-lt"/>
              <a:ea typeface="+mn-ea"/>
              <a:cs typeface="+mn-cs"/>
            </a:rPr>
            <a:t>30 mL</a:t>
          </a:r>
          <a:r>
            <a:rPr kumimoji="0" lang="en-GB" sz="1100" b="0" i="0" u="none" strike="noStrike" kern="0" cap="none" spc="0" normalizeH="0" baseline="0" noProof="0">
              <a:ln>
                <a:noFill/>
              </a:ln>
              <a:solidFill>
                <a:prstClr val="black"/>
              </a:solidFill>
              <a:effectLst/>
              <a:uLnTx/>
              <a:uFillTx/>
              <a:latin typeface="+mn-lt"/>
              <a:ea typeface="+mn-ea"/>
              <a:cs typeface="+mn-cs"/>
            </a:rPr>
            <a:t>) followed by </a:t>
          </a:r>
          <a:r>
            <a:rPr kumimoji="0" lang="en-GB" sz="1100" b="0" i="0" u="none" strike="noStrike" kern="0" cap="none" spc="0" normalizeH="0" baseline="0" noProof="0">
              <a:ln>
                <a:noFill/>
              </a:ln>
              <a:solidFill>
                <a:srgbClr val="7030A0"/>
              </a:solidFill>
              <a:effectLst/>
              <a:uLnTx/>
              <a:uFillTx/>
              <a:latin typeface="+mn-lt"/>
              <a:ea typeface="+mn-ea"/>
              <a:cs typeface="+mn-cs"/>
            </a:rPr>
            <a:t>a saturated solution of sodium chloride and/or potassium carbonate (8 mL/min, 10 mL NaCl &amp; 10 mL K₂CO₃). </a:t>
          </a:r>
          <a:r>
            <a:rPr kumimoji="0" lang="en-GB" sz="1100" b="0" i="0" u="none" strike="noStrike" kern="0" cap="none" spc="0" normalizeH="0" baseline="0" noProof="0">
              <a:ln>
                <a:noFill/>
              </a:ln>
              <a:solidFill>
                <a:prstClr val="black"/>
              </a:solidFill>
              <a:effectLst/>
              <a:uLnTx/>
              <a:uFillTx/>
              <a:latin typeface="+mn-lt"/>
              <a:ea typeface="+mn-ea"/>
              <a:cs typeface="+mn-cs"/>
            </a:rPr>
            <a:t>The layers were allowed to mix and subsequently settle after which time the organic layer was pumped out of the rotary evaporator using the third line (5 mL/min). The resultant mixture was fed into a Zaiput membrane separator allowing for the separation of the aqueous phase and subsequent collection of the organic phase. A second extraction was performed in a similar fashion </a:t>
          </a:r>
          <a:r>
            <a:rPr kumimoji="0" lang="en-GB" sz="1100" b="0" i="0" u="none" strike="noStrike" kern="0" cap="none" spc="0" normalizeH="0" baseline="0" noProof="0">
              <a:ln>
                <a:noFill/>
              </a:ln>
              <a:solidFill>
                <a:srgbClr val="7030A0"/>
              </a:solidFill>
              <a:effectLst/>
              <a:uLnTx/>
              <a:uFillTx/>
              <a:latin typeface="+mn-lt"/>
              <a:ea typeface="+mn-ea"/>
              <a:cs typeface="+mn-cs"/>
            </a:rPr>
            <a:t>(30 mL) </a:t>
          </a:r>
          <a:r>
            <a:rPr kumimoji="0" lang="en-GB" sz="1100" b="0" i="0" u="none" strike="noStrike" kern="0" cap="none" spc="0" normalizeH="0" baseline="0" noProof="0">
              <a:ln>
                <a:noFill/>
              </a:ln>
              <a:solidFill>
                <a:prstClr val="black"/>
              </a:solidFill>
              <a:effectLst/>
              <a:uLnTx/>
              <a:uFillTx/>
              <a:latin typeface="+mn-lt"/>
              <a:ea typeface="+mn-ea"/>
              <a:cs typeface="+mn-cs"/>
            </a:rPr>
            <a:t>and the system was washed with </a:t>
          </a:r>
          <a:r>
            <a:rPr kumimoji="0" lang="en-GB" sz="1100" b="0" i="0" u="none" strike="noStrike" kern="0" cap="none" spc="0" normalizeH="0" baseline="0" noProof="0">
              <a:ln>
                <a:noFill/>
              </a:ln>
              <a:solidFill>
                <a:srgbClr val="7030A0"/>
              </a:solidFill>
              <a:effectLst/>
              <a:uLnTx/>
              <a:uFillTx/>
              <a:latin typeface="+mn-lt"/>
              <a:ea typeface="+mn-ea"/>
              <a:cs typeface="+mn-cs"/>
            </a:rPr>
            <a:t>5 mL EtOAc and 5 mL H</a:t>
          </a:r>
          <a:r>
            <a:rPr kumimoji="0" lang="en-GB" sz="1100" b="0" i="0" u="none" strike="noStrike" kern="0" cap="none" spc="0" normalizeH="0" baseline="-25000" noProof="0">
              <a:ln>
                <a:noFill/>
              </a:ln>
              <a:solidFill>
                <a:srgbClr val="7030A0"/>
              </a:solidFill>
              <a:effectLst/>
              <a:uLnTx/>
              <a:uFillTx/>
              <a:latin typeface="+mn-lt"/>
              <a:ea typeface="+mn-ea"/>
              <a:cs typeface="+mn-cs"/>
            </a:rPr>
            <a:t>2</a:t>
          </a:r>
          <a:r>
            <a:rPr kumimoji="0" lang="en-GB" sz="1100" b="0" i="0" u="none" strike="noStrike" kern="0" cap="none" spc="0" normalizeH="0" baseline="0" noProof="0">
              <a:ln>
                <a:noFill/>
              </a:ln>
              <a:solidFill>
                <a:srgbClr val="7030A0"/>
              </a:solidFill>
              <a:effectLst/>
              <a:uLnTx/>
              <a:uFillTx/>
              <a:latin typeface="+mn-lt"/>
              <a:ea typeface="+mn-ea"/>
              <a:cs typeface="+mn-cs"/>
            </a:rPr>
            <a:t>O</a:t>
          </a:r>
          <a:r>
            <a:rPr kumimoji="0" lang="en-GB" sz="1100" b="0" i="0" u="none" strike="noStrike" kern="0" cap="none" spc="0" normalizeH="0" baseline="0" noProof="0">
              <a:ln>
                <a:noFill/>
              </a:ln>
              <a:solidFill>
                <a:prstClr val="black"/>
              </a:solidFill>
              <a:effectLst/>
              <a:uLnTx/>
              <a:uFillTx/>
              <a:latin typeface="+mn-lt"/>
              <a:ea typeface="+mn-ea"/>
              <a:cs typeface="+mn-cs"/>
            </a:rPr>
            <a:t>. The organic fractions were combined, dried with </a:t>
          </a:r>
          <a:r>
            <a:rPr kumimoji="0" lang="en-GB" sz="1100" b="0" i="0" u="none" strike="noStrike" kern="0" cap="none" spc="0" normalizeH="0" baseline="0" noProof="0">
              <a:ln>
                <a:noFill/>
              </a:ln>
              <a:solidFill>
                <a:srgbClr val="92D050"/>
              </a:solidFill>
              <a:effectLst/>
              <a:uLnTx/>
              <a:uFillTx/>
              <a:latin typeface="+mn-lt"/>
              <a:ea typeface="+mn-ea"/>
              <a:cs typeface="+mn-cs"/>
            </a:rPr>
            <a:t>0.5 g of Na</a:t>
          </a:r>
          <a:r>
            <a:rPr kumimoji="0" lang="en-GB" sz="1100" b="0" i="0" u="none" strike="noStrike" kern="0" cap="none" spc="0" normalizeH="0" baseline="-25000" noProof="0">
              <a:ln>
                <a:noFill/>
              </a:ln>
              <a:solidFill>
                <a:srgbClr val="92D050"/>
              </a:solidFill>
              <a:effectLst/>
              <a:uLnTx/>
              <a:uFillTx/>
              <a:latin typeface="+mn-lt"/>
              <a:ea typeface="+mn-ea"/>
              <a:cs typeface="+mn-cs"/>
            </a:rPr>
            <a:t>2</a:t>
          </a:r>
          <a:r>
            <a:rPr kumimoji="0" lang="en-GB" sz="1100" b="0" i="0" u="none" strike="noStrike" kern="0" cap="none" spc="0" normalizeH="0" baseline="0" noProof="0">
              <a:ln>
                <a:noFill/>
              </a:ln>
              <a:solidFill>
                <a:srgbClr val="92D050"/>
              </a:solidFill>
              <a:effectLst/>
              <a:uLnTx/>
              <a:uFillTx/>
              <a:latin typeface="+mn-lt"/>
              <a:ea typeface="+mn-ea"/>
              <a:cs typeface="+mn-cs"/>
            </a:rPr>
            <a:t>SO</a:t>
          </a:r>
          <a:r>
            <a:rPr kumimoji="0" lang="en-GB" sz="1100" b="0" i="0" u="none" strike="noStrike" kern="0" cap="none" spc="0" normalizeH="0" baseline="-25000" noProof="0">
              <a:ln>
                <a:noFill/>
              </a:ln>
              <a:solidFill>
                <a:srgbClr val="92D050"/>
              </a:solidFill>
              <a:effectLst/>
              <a:uLnTx/>
              <a:uFillTx/>
              <a:latin typeface="+mn-lt"/>
              <a:ea typeface="+mn-ea"/>
              <a:cs typeface="+mn-cs"/>
            </a:rPr>
            <a:t>4</a:t>
          </a:r>
          <a:r>
            <a:rPr kumimoji="0" lang="en-GB" sz="1100" b="0" i="0" u="none" strike="noStrike" kern="0" cap="none" spc="0" normalizeH="0" baseline="0" noProof="0">
              <a:ln>
                <a:noFill/>
              </a:ln>
              <a:solidFill>
                <a:prstClr val="black"/>
              </a:solidFill>
              <a:effectLst/>
              <a:uLnTx/>
              <a:uFillTx/>
              <a:latin typeface="+mn-lt"/>
              <a:ea typeface="+mn-ea"/>
              <a:cs typeface="+mn-cs"/>
            </a:rPr>
            <a:t>, filtered and pumped into a pre-cooled round bottom flask fitted with 1/8” PTFE tube for delivery of the </a:t>
          </a:r>
          <a:r>
            <a:rPr kumimoji="0" lang="en-GB" sz="1100" b="0" i="1" u="none" strike="noStrike" kern="0" cap="none" spc="0" normalizeH="0" baseline="0" noProof="0">
              <a:ln>
                <a:noFill/>
              </a:ln>
              <a:solidFill>
                <a:prstClr val="black"/>
              </a:solidFill>
              <a:effectLst/>
              <a:uLnTx/>
              <a:uFillTx/>
              <a:latin typeface="+mn-lt"/>
              <a:ea typeface="+mn-ea"/>
              <a:cs typeface="+mn-cs"/>
            </a:rPr>
            <a:t>in situ</a:t>
          </a:r>
          <a:r>
            <a:rPr kumimoji="0" lang="en-GB" sz="1100" b="0" i="0" u="none" strike="noStrike" kern="0" cap="none" spc="0" normalizeH="0" baseline="0" noProof="0">
              <a:ln>
                <a:noFill/>
              </a:ln>
              <a:solidFill>
                <a:prstClr val="black"/>
              </a:solidFill>
              <a:effectLst/>
              <a:uLnTx/>
              <a:uFillTx/>
              <a:latin typeface="+mn-lt"/>
              <a:ea typeface="+mn-ea"/>
              <a:cs typeface="+mn-cs"/>
            </a:rPr>
            <a:t> generated HCl gas. The system was washed with </a:t>
          </a:r>
          <a:r>
            <a:rPr kumimoji="0" lang="en-GB" sz="1100" b="0" i="0" u="none" strike="noStrike" kern="0" cap="none" spc="0" normalizeH="0" baseline="0" noProof="0">
              <a:ln>
                <a:noFill/>
              </a:ln>
              <a:solidFill>
                <a:srgbClr val="7030A0"/>
              </a:solidFill>
              <a:effectLst/>
              <a:uLnTx/>
              <a:uFillTx/>
              <a:latin typeface="+mn-lt"/>
              <a:ea typeface="+mn-ea"/>
              <a:cs typeface="+mn-cs"/>
            </a:rPr>
            <a:t>5 mL of EtOAc</a:t>
          </a:r>
          <a:r>
            <a:rPr kumimoji="0" lang="en-GB" sz="1100" b="0" i="0" u="none" strike="noStrike" kern="0" cap="none" spc="0" normalizeH="0" baseline="0" noProof="0">
              <a:ln>
                <a:noFill/>
              </a:ln>
              <a:solidFill>
                <a:prstClr val="black"/>
              </a:solidFill>
              <a:effectLst/>
              <a:uLnTx/>
              <a:uFillTx/>
              <a:latin typeface="+mn-lt"/>
              <a:ea typeface="+mn-ea"/>
              <a:cs typeface="+mn-cs"/>
            </a:rPr>
            <a:t>. HCl gas was generated through the reaction of 11.0407 g of NaCl and 5 mL of H</a:t>
          </a:r>
          <a:r>
            <a:rPr kumimoji="0" lang="en-GB" sz="1100" b="0" i="0" u="none" strike="noStrike" kern="0" cap="none" spc="0" normalizeH="0" baseline="-25000" noProof="0">
              <a:ln>
                <a:noFill/>
              </a:ln>
              <a:solidFill>
                <a:prstClr val="black"/>
              </a:solidFill>
              <a:effectLst/>
              <a:uLnTx/>
              <a:uFillTx/>
              <a:latin typeface="+mn-lt"/>
              <a:ea typeface="+mn-ea"/>
              <a:cs typeface="+mn-cs"/>
            </a:rPr>
            <a:t>2</a:t>
          </a:r>
          <a:r>
            <a:rPr kumimoji="0" lang="en-GB" sz="1100" b="0" i="0" u="none" strike="noStrike" kern="0" cap="none" spc="0" normalizeH="0" baseline="0" noProof="0">
              <a:ln>
                <a:noFill/>
              </a:ln>
              <a:solidFill>
                <a:prstClr val="black"/>
              </a:solidFill>
              <a:effectLst/>
              <a:uLnTx/>
              <a:uFillTx/>
              <a:latin typeface="+mn-lt"/>
              <a:ea typeface="+mn-ea"/>
              <a:cs typeface="+mn-cs"/>
            </a:rPr>
            <a:t>SO</a:t>
          </a:r>
          <a:r>
            <a:rPr kumimoji="0" lang="en-GB" sz="1100" b="0" i="0" u="none" strike="noStrike" kern="0" cap="none" spc="0" normalizeH="0" baseline="-25000" noProof="0">
              <a:ln>
                <a:noFill/>
              </a:ln>
              <a:solidFill>
                <a:prstClr val="black"/>
              </a:solidFill>
              <a:effectLst/>
              <a:uLnTx/>
              <a:uFillTx/>
              <a:latin typeface="+mn-lt"/>
              <a:ea typeface="+mn-ea"/>
              <a:cs typeface="+mn-cs"/>
            </a:rPr>
            <a:t>4 </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srgbClr val="FF0000"/>
              </a:solidFill>
              <a:effectLst/>
              <a:uLnTx/>
              <a:uFillTx/>
              <a:latin typeface="+mn-lt"/>
              <a:ea typeface="+mn-ea"/>
              <a:cs typeface="+mn-cs"/>
            </a:rPr>
            <a:t>(HCl produced with an 80% yield assumption : 5.47 g, 150.08 mmol, 10.1 eq)</a:t>
          </a:r>
          <a:r>
            <a:rPr kumimoji="0" lang="en-GB" sz="1100" b="0" i="0" u="none" strike="noStrike" kern="0" cap="none" spc="0" normalizeH="0" baseline="0" noProof="0">
              <a:ln>
                <a:noFill/>
              </a:ln>
              <a:solidFill>
                <a:prstClr val="black"/>
              </a:solidFill>
              <a:effectLst/>
              <a:uLnTx/>
              <a:uFillTx/>
              <a:latin typeface="+mn-lt"/>
              <a:ea typeface="+mn-ea"/>
              <a:cs typeface="+mn-cs"/>
            </a:rPr>
            <a:t> . HCl gas was allowed to bubble in the solution (0.21 M) until no more evolution was noted. The mixture was left overnight prior to filtration and dried to afford bupropion hydrochloride </a:t>
          </a:r>
          <a:r>
            <a:rPr kumimoji="0" lang="en-GB" sz="1100" b="1" i="0" u="none" strike="noStrike" kern="0" cap="none" spc="0" normalizeH="0" baseline="0" noProof="0">
              <a:ln>
                <a:noFill/>
              </a:ln>
              <a:solidFill>
                <a:prstClr val="black"/>
              </a:solidFill>
              <a:effectLst/>
              <a:uLnTx/>
              <a:uFillTx/>
              <a:latin typeface="+mn-lt"/>
              <a:ea typeface="+mn-ea"/>
              <a:cs typeface="+mn-cs"/>
            </a:rPr>
            <a:t>1a</a:t>
          </a:r>
          <a:r>
            <a:rPr kumimoji="0" lang="en-GB" sz="1100" b="0" i="0" u="none" strike="noStrike" kern="0" cap="none" spc="0" normalizeH="0" baseline="0" noProof="0">
              <a:ln>
                <a:noFill/>
              </a:ln>
              <a:solidFill>
                <a:prstClr val="black"/>
              </a:solidFill>
              <a:effectLst/>
              <a:uLnTx/>
              <a:uFillTx/>
              <a:latin typeface="+mn-lt"/>
              <a:ea typeface="+mn-ea"/>
              <a:cs typeface="+mn-cs"/>
            </a:rPr>
            <a:t> as a white solid in </a:t>
          </a:r>
          <a:r>
            <a:rPr kumimoji="0" lang="en-GB" sz="1100" b="1" i="0" u="none" strike="noStrike" kern="0" cap="none" spc="0" normalizeH="0" baseline="0" noProof="0">
              <a:ln>
                <a:noFill/>
              </a:ln>
              <a:solidFill>
                <a:srgbClr val="FFC000"/>
              </a:solidFill>
              <a:effectLst/>
              <a:uLnTx/>
              <a:uFillTx/>
              <a:latin typeface="+mn-lt"/>
              <a:ea typeface="+mn-ea"/>
              <a:cs typeface="+mn-cs"/>
            </a:rPr>
            <a:t>69%</a:t>
          </a:r>
          <a:r>
            <a:rPr kumimoji="0" lang="en-GB" sz="1100" b="0" i="0" u="none" strike="noStrike" kern="0" cap="none" spc="0" normalizeH="0" baseline="0" noProof="0">
              <a:ln>
                <a:noFill/>
              </a:ln>
              <a:solidFill>
                <a:srgbClr val="FFC000"/>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(2.8402 g). </a:t>
          </a: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5C541217-6194-4CE1-9402-36F648993C1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3286125"/>
          <a:ext cx="386578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33FEDC58-E46B-4D5F-B480-7189F3F471D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7612" y="3876675"/>
          <a:ext cx="4642757"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CDC2B524-6A85-46A4-B84E-B1742A76E97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428" y="4459061"/>
          <a:ext cx="5275489" cy="36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6" name="Picture 5">
          <a:extLst>
            <a:ext uri="{FF2B5EF4-FFF2-40B4-BE49-F238E27FC236}">
              <a16:creationId xmlns:a16="http://schemas.microsoft.com/office/drawing/2014/main" id="{CFDA1A50-BE27-4EF3-A182-90EFEC248C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4450" y="11425920"/>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7" name="Picture 6">
          <a:extLst>
            <a:ext uri="{FF2B5EF4-FFF2-40B4-BE49-F238E27FC236}">
              <a16:creationId xmlns:a16="http://schemas.microsoft.com/office/drawing/2014/main" id="{6A5A8B35-7665-46CA-B727-6142943BFB42}"/>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529" y="5004707"/>
          <a:ext cx="896711" cy="2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1061357</xdr:colOff>
      <xdr:row>28</xdr:row>
      <xdr:rowOff>597369</xdr:rowOff>
    </xdr:from>
    <xdr:ext cx="5783035" cy="1125693"/>
    <xdr:sp macro="" textlink="">
      <xdr:nvSpPr>
        <xdr:cNvPr id="8" name="TextBox 7">
          <a:extLst>
            <a:ext uri="{FF2B5EF4-FFF2-40B4-BE49-F238E27FC236}">
              <a16:creationId xmlns:a16="http://schemas.microsoft.com/office/drawing/2014/main" id="{5DC7C9EE-5770-4CCD-9061-A4F833474935}"/>
            </a:ext>
          </a:extLst>
        </xdr:cNvPr>
        <xdr:cNvSpPr txBox="1"/>
      </xdr:nvSpPr>
      <xdr:spPr>
        <a:xfrm>
          <a:off x="12893822" y="7868566"/>
          <a:ext cx="5783035" cy="11256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GB" sz="1100" b="1">
              <a:solidFill>
                <a:schemeClr val="dk1"/>
              </a:solidFill>
              <a:effectLst/>
              <a:latin typeface="+mn-lt"/>
              <a:ea typeface="+mn-ea"/>
              <a:cs typeface="+mn-cs"/>
            </a:rPr>
            <a:t>Instructions for use: </a:t>
          </a:r>
          <a:r>
            <a:rPr lang="en-GB" sz="1100">
              <a:solidFill>
                <a:schemeClr val="dk1"/>
              </a:solidFill>
              <a:effectLst/>
              <a:latin typeface="+mn-lt"/>
              <a:ea typeface="+mn-ea"/>
              <a:cs typeface="+mn-cs"/>
            </a:rPr>
            <a:t>Enter your data into the tables above to automatically calculate </a:t>
          </a:r>
          <a:r>
            <a:rPr lang="en-GB" sz="1100" b="0" i="0">
              <a:solidFill>
                <a:schemeClr val="dk1"/>
              </a:solidFill>
              <a:effectLst/>
              <a:latin typeface="+mn-lt"/>
              <a:ea typeface="+mn-ea"/>
              <a:cs typeface="+mn-cs"/>
            </a:rPr>
            <a:t>yield, AE,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RME, MI/PMI</a:t>
          </a:r>
          <a:r>
            <a:rPr lang="en-GB" sz="1100" b="0">
              <a:solidFill>
                <a:schemeClr val="dk1"/>
              </a:solidFill>
              <a:effectLst/>
              <a:latin typeface="+mn-lt"/>
              <a:ea typeface="+mn-ea"/>
              <a:cs typeface="+mn-cs"/>
            </a:rPr>
            <a:t> and OE.</a:t>
          </a:r>
          <a:endParaRPr lang="en-GB">
            <a:effectLst/>
          </a:endParaRPr>
        </a:p>
        <a:p>
          <a:r>
            <a:rPr lang="en-GB" sz="1100" b="0">
              <a:solidFill>
                <a:schemeClr val="dk1"/>
              </a:solidFill>
              <a:effectLst/>
              <a:latin typeface="+mn-lt"/>
              <a:ea typeface="+mn-ea"/>
              <a:cs typeface="+mn-cs"/>
            </a:rPr>
            <a:t>Use</a:t>
          </a:r>
          <a:r>
            <a:rPr lang="en-GB" sz="1100" b="0" baseline="0">
              <a:solidFill>
                <a:schemeClr val="dk1"/>
              </a:solidFill>
              <a:effectLst/>
              <a:latin typeface="+mn-lt"/>
              <a:ea typeface="+mn-ea"/>
              <a:cs typeface="+mn-cs"/>
            </a:rPr>
            <a:t> the blank boxes in the tables  to  enter experimental data and note the flags for each Key Parameter.</a:t>
          </a:r>
          <a:endParaRPr lang="en-GB">
            <a:effectLst/>
          </a:endParaRPr>
        </a:p>
        <a:p>
          <a:r>
            <a:rPr lang="en-GB" sz="1100" b="1" baseline="0">
              <a:solidFill>
                <a:schemeClr val="dk1"/>
              </a:solidFill>
              <a:effectLst/>
              <a:latin typeface="+mn-lt"/>
              <a:ea typeface="+mn-ea"/>
              <a:cs typeface="+mn-cs"/>
            </a:rPr>
            <a:t>Printing tips: </a:t>
          </a:r>
          <a:r>
            <a:rPr lang="en-GB" sz="1100" b="0" baseline="0">
              <a:solidFill>
                <a:schemeClr val="dk1"/>
              </a:solidFill>
              <a:effectLst/>
              <a:latin typeface="+mn-lt"/>
              <a:ea typeface="+mn-ea"/>
              <a:cs typeface="+mn-cs"/>
            </a:rPr>
            <a:t>This spreadsheet is designed to be printed with 'landscape', 'narrow margin' and 'fit all columns on one page' settings</a:t>
          </a:r>
          <a:endParaRPr lang="en-GB">
            <a:effectLst/>
          </a:endParaRPr>
        </a:p>
      </xdr:txBody>
    </xdr:sp>
    <xdr:clientData/>
  </xdr:oneCellAnchor>
  <xdr:oneCellAnchor>
    <xdr:from>
      <xdr:col>27</xdr:col>
      <xdr:colOff>93908</xdr:colOff>
      <xdr:row>23</xdr:row>
      <xdr:rowOff>67077</xdr:rowOff>
    </xdr:from>
    <xdr:ext cx="3250405" cy="654845"/>
    <xdr:sp macro="" textlink="">
      <xdr:nvSpPr>
        <xdr:cNvPr id="9" name="TextBox 8">
          <a:extLst>
            <a:ext uri="{FF2B5EF4-FFF2-40B4-BE49-F238E27FC236}">
              <a16:creationId xmlns:a16="http://schemas.microsoft.com/office/drawing/2014/main" id="{04F37854-47E4-437E-ABFE-740252534D00}"/>
            </a:ext>
          </a:extLst>
        </xdr:cNvPr>
        <xdr:cNvSpPr txBox="1"/>
      </xdr:nvSpPr>
      <xdr:spPr>
        <a:xfrm>
          <a:off x="24443028" y="5567429"/>
          <a:ext cx="3250405" cy="6548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GB" sz="1050" b="1"/>
            <a:t>Scenario assumptions</a:t>
          </a:r>
          <a:r>
            <a:rPr lang="en-GB" sz="1050" b="1" baseline="0"/>
            <a:t> and conditions</a:t>
          </a:r>
          <a:r>
            <a:rPr lang="en-GB" sz="1050" b="1"/>
            <a:t>: </a:t>
          </a:r>
        </a:p>
        <a:p>
          <a:r>
            <a:rPr lang="en-GB" sz="1050" b="0"/>
            <a:t>80%</a:t>
          </a:r>
          <a:r>
            <a:rPr lang="en-GB" sz="1050" b="0" baseline="0"/>
            <a:t> recovery/recycling of EtOAc and ACN quantities used. All other quantities and yields remained the same.</a:t>
          </a:r>
          <a:endParaRPr lang="en-GB" sz="1050" b="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
  <sheetViews>
    <sheetView topLeftCell="A17" zoomScale="73" zoomScaleNormal="73" workbookViewId="0">
      <selection activeCell="F16" sqref="F16"/>
    </sheetView>
  </sheetViews>
  <sheetFormatPr defaultRowHeight="14.4" x14ac:dyDescent="0.3"/>
  <cols>
    <col min="1" max="1" width="3" customWidth="1"/>
    <col min="2" max="2" width="62" bestFit="1" customWidth="1"/>
    <col min="3" max="3" width="7.6640625" customWidth="1"/>
    <col min="4" max="4" width="9.88671875" customWidth="1"/>
    <col min="6" max="6" width="10.6640625" customWidth="1"/>
    <col min="7" max="7" width="8.109375" customWidth="1"/>
    <col min="8" max="8" width="13.6640625" customWidth="1"/>
    <col min="9" max="9" width="8.33203125" customWidth="1"/>
    <col min="10" max="10" width="15.6640625" customWidth="1"/>
    <col min="11" max="11" width="9.5546875" customWidth="1"/>
    <col min="12" max="12" width="12.33203125" customWidth="1"/>
    <col min="13" max="13" width="10.33203125" bestFit="1" customWidth="1"/>
    <col min="14" max="14" width="17.33203125" customWidth="1"/>
    <col min="15" max="15" width="7.88671875" customWidth="1"/>
    <col min="16" max="16" width="14.88671875" customWidth="1"/>
    <col min="17" max="17" width="10.33203125" customWidth="1"/>
    <col min="18" max="18" width="13.5546875" customWidth="1"/>
    <col min="19" max="19" width="11.6640625" customWidth="1"/>
  </cols>
  <sheetData>
    <row r="1" spans="1:21" x14ac:dyDescent="0.3">
      <c r="B1" s="24" t="s">
        <v>93</v>
      </c>
      <c r="F1" s="24" t="s">
        <v>91</v>
      </c>
    </row>
    <row r="2" spans="1:21" ht="7.5" customHeight="1" x14ac:dyDescent="0.3"/>
    <row r="3" spans="1:21" x14ac:dyDescent="0.3">
      <c r="B3" s="24" t="s">
        <v>107</v>
      </c>
    </row>
    <row r="4" spans="1:21" s="7" customFormat="1" ht="46.5"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1:21" x14ac:dyDescent="0.3">
      <c r="A5" s="59"/>
      <c r="B5" s="23" t="s">
        <v>130</v>
      </c>
      <c r="C5" s="14">
        <v>5.01</v>
      </c>
      <c r="D5" s="14">
        <v>168.62</v>
      </c>
      <c r="E5" s="29">
        <f>C5/D5</f>
        <v>2.9711777962282051E-2</v>
      </c>
      <c r="F5" s="15"/>
      <c r="G5" s="15"/>
      <c r="H5" s="14"/>
      <c r="I5" s="14"/>
      <c r="J5" s="15" t="s">
        <v>131</v>
      </c>
      <c r="K5" s="15">
        <v>60</v>
      </c>
      <c r="L5" s="15">
        <v>1.33</v>
      </c>
      <c r="M5" s="29">
        <f>K5*L5</f>
        <v>79.800000000000011</v>
      </c>
      <c r="N5" s="14" t="s">
        <v>141</v>
      </c>
      <c r="O5" s="14">
        <f>0.5+0.5</f>
        <v>1</v>
      </c>
      <c r="P5" s="15" t="s">
        <v>15</v>
      </c>
      <c r="Q5" s="15">
        <v>30</v>
      </c>
      <c r="R5" s="15">
        <v>1</v>
      </c>
      <c r="S5" s="29">
        <f>Q5*R5</f>
        <v>30</v>
      </c>
    </row>
    <row r="6" spans="1:21" x14ac:dyDescent="0.3">
      <c r="B6" s="14" t="s">
        <v>146</v>
      </c>
      <c r="C6" s="14">
        <v>5.27</v>
      </c>
      <c r="D6" s="14">
        <v>159.80799999999999</v>
      </c>
      <c r="E6" s="29">
        <f>C6/D6</f>
        <v>3.297707248698438E-2</v>
      </c>
      <c r="F6" s="15"/>
      <c r="G6" s="15"/>
      <c r="H6" s="14"/>
      <c r="I6" s="14"/>
      <c r="J6" s="15" t="s">
        <v>138</v>
      </c>
      <c r="K6" s="15">
        <v>53</v>
      </c>
      <c r="L6" s="15">
        <v>0.78220000000000001</v>
      </c>
      <c r="M6" s="29">
        <f t="shared" ref="M6:M11" si="0">K6*L6</f>
        <v>41.456600000000002</v>
      </c>
      <c r="N6" s="14"/>
      <c r="O6" s="14"/>
      <c r="P6" s="15" t="s">
        <v>143</v>
      </c>
      <c r="Q6" s="15">
        <f>90+90</f>
        <v>180</v>
      </c>
      <c r="R6" s="15">
        <v>0.90200000000000002</v>
      </c>
      <c r="S6" s="29">
        <f>Q6*R6</f>
        <v>162.36000000000001</v>
      </c>
      <c r="U6" s="22"/>
    </row>
    <row r="7" spans="1:21" x14ac:dyDescent="0.3">
      <c r="B7" s="14" t="s">
        <v>220</v>
      </c>
      <c r="C7" s="14">
        <v>5.8</v>
      </c>
      <c r="D7" s="14">
        <v>73.14</v>
      </c>
      <c r="E7" s="29">
        <f>C7/D7</f>
        <v>7.9299972655181836E-2</v>
      </c>
      <c r="F7" s="15"/>
      <c r="G7" s="15"/>
      <c r="H7" s="14"/>
      <c r="I7" s="14"/>
      <c r="J7" s="15" t="s">
        <v>139</v>
      </c>
      <c r="K7" s="15">
        <f>456+22.8</f>
        <v>478.8</v>
      </c>
      <c r="L7" s="15">
        <v>0.71340000000000003</v>
      </c>
      <c r="M7" s="29">
        <f t="shared" si="0"/>
        <v>341.57592</v>
      </c>
      <c r="N7" s="14"/>
      <c r="O7" s="14"/>
      <c r="P7" s="15" t="s">
        <v>197</v>
      </c>
      <c r="Q7" s="15">
        <v>30</v>
      </c>
      <c r="R7" s="15">
        <v>1.54</v>
      </c>
      <c r="S7" s="29">
        <f t="shared" ref="S7:S11" si="1">Q7*R7</f>
        <v>46.2</v>
      </c>
      <c r="T7" s="22"/>
      <c r="U7" s="22"/>
    </row>
    <row r="8" spans="1:21" x14ac:dyDescent="0.3">
      <c r="B8" s="67" t="s">
        <v>137</v>
      </c>
      <c r="C8" s="14">
        <v>1.66</v>
      </c>
      <c r="D8" s="14">
        <v>36.46</v>
      </c>
      <c r="E8" s="29">
        <f>C8/D8</f>
        <v>4.5529347229840915E-2</v>
      </c>
      <c r="F8" s="15"/>
      <c r="G8" s="15"/>
      <c r="H8" s="14"/>
      <c r="I8" s="14"/>
      <c r="J8" s="15"/>
      <c r="K8" s="15"/>
      <c r="L8" s="15"/>
      <c r="M8" s="29">
        <f t="shared" si="0"/>
        <v>0</v>
      </c>
      <c r="N8" s="14"/>
      <c r="O8" s="14"/>
      <c r="P8" s="15" t="s">
        <v>132</v>
      </c>
      <c r="Q8" s="15">
        <v>30</v>
      </c>
      <c r="R8" s="15">
        <v>1.202</v>
      </c>
      <c r="S8" s="29">
        <f t="shared" si="1"/>
        <v>36.06</v>
      </c>
      <c r="T8" s="22"/>
      <c r="U8" s="22"/>
    </row>
    <row r="9" spans="1:21" x14ac:dyDescent="0.3">
      <c r="B9" s="14"/>
      <c r="C9" s="14"/>
      <c r="D9" s="14"/>
      <c r="E9" s="29" t="e">
        <f t="shared" ref="E9:E11" si="2">C9/D9</f>
        <v>#DIV/0!</v>
      </c>
      <c r="F9" s="15"/>
      <c r="G9" s="15"/>
      <c r="H9" s="14"/>
      <c r="I9" s="14"/>
      <c r="J9" s="15"/>
      <c r="K9" s="15"/>
      <c r="L9" s="15"/>
      <c r="M9" s="29">
        <f t="shared" si="0"/>
        <v>0</v>
      </c>
      <c r="N9" s="14"/>
      <c r="O9" s="14"/>
      <c r="P9" s="15" t="s">
        <v>140</v>
      </c>
      <c r="Q9" s="15">
        <v>30</v>
      </c>
      <c r="R9" s="15">
        <v>1.1000000000000001</v>
      </c>
      <c r="S9" s="29">
        <f t="shared" si="1"/>
        <v>33</v>
      </c>
      <c r="T9" s="22"/>
    </row>
    <row r="10" spans="1:21" x14ac:dyDescent="0.3">
      <c r="B10" s="14"/>
      <c r="C10" s="14"/>
      <c r="D10" s="14"/>
      <c r="E10" s="29" t="e">
        <f t="shared" si="2"/>
        <v>#DIV/0!</v>
      </c>
      <c r="F10" s="15"/>
      <c r="G10" s="15"/>
      <c r="H10" s="14"/>
      <c r="I10" s="14"/>
      <c r="J10" s="15"/>
      <c r="K10" s="15"/>
      <c r="L10" s="15"/>
      <c r="M10" s="29">
        <f t="shared" si="0"/>
        <v>0</v>
      </c>
      <c r="N10" s="14"/>
      <c r="O10" s="14"/>
      <c r="P10" s="15"/>
      <c r="Q10" s="15"/>
      <c r="R10" s="15"/>
      <c r="S10" s="29">
        <f t="shared" si="1"/>
        <v>0</v>
      </c>
      <c r="T10" s="22"/>
    </row>
    <row r="11" spans="1:21" x14ac:dyDescent="0.3">
      <c r="B11" s="14"/>
      <c r="C11" s="14"/>
      <c r="D11" s="14"/>
      <c r="E11" s="29" t="e">
        <f t="shared" si="2"/>
        <v>#DIV/0!</v>
      </c>
      <c r="F11" s="15"/>
      <c r="G11" s="15"/>
      <c r="H11" s="14"/>
      <c r="I11" s="14"/>
      <c r="J11" s="15"/>
      <c r="K11" s="15"/>
      <c r="L11" s="15"/>
      <c r="M11" s="29">
        <f t="shared" si="0"/>
        <v>0</v>
      </c>
      <c r="N11" s="14"/>
      <c r="O11" s="14"/>
      <c r="P11" s="15"/>
      <c r="Q11" s="15"/>
      <c r="R11" s="15"/>
      <c r="S11" s="29">
        <f t="shared" si="1"/>
        <v>0</v>
      </c>
      <c r="T11" s="22"/>
    </row>
    <row r="12" spans="1:21" x14ac:dyDescent="0.3">
      <c r="B12" s="29" t="s">
        <v>6</v>
      </c>
      <c r="C12" s="29">
        <f>SUM(C5:C11)</f>
        <v>17.739999999999998</v>
      </c>
      <c r="D12" s="29">
        <f>SUM(D5:D11)</f>
        <v>438.02799999999996</v>
      </c>
      <c r="E12" s="21"/>
      <c r="F12" s="21"/>
      <c r="G12" s="29">
        <f>SUM(G5:G11)</f>
        <v>0</v>
      </c>
      <c r="H12" s="21"/>
      <c r="I12" s="29">
        <f>SUM(I5:I11)</f>
        <v>0</v>
      </c>
      <c r="J12" s="21"/>
      <c r="K12" s="21"/>
      <c r="L12" s="21"/>
      <c r="M12" s="29">
        <f>SUM(M5:M11)</f>
        <v>462.83252000000005</v>
      </c>
      <c r="N12" s="21"/>
      <c r="O12" s="29">
        <f>SUM(O5:O11)</f>
        <v>1</v>
      </c>
      <c r="P12" s="21"/>
      <c r="Q12" s="21"/>
      <c r="R12" s="21"/>
      <c r="S12" s="29">
        <f>SUM(S5:S11)</f>
        <v>307.62</v>
      </c>
      <c r="T12" s="22"/>
    </row>
    <row r="13" spans="1:21" x14ac:dyDescent="0.3">
      <c r="B13" s="22"/>
      <c r="C13" s="22"/>
      <c r="D13" s="22"/>
      <c r="E13" s="22"/>
      <c r="F13" s="22"/>
      <c r="G13" s="22"/>
      <c r="H13" s="22"/>
      <c r="I13" s="22"/>
      <c r="J13" s="10" t="s">
        <v>17</v>
      </c>
      <c r="K13" s="22"/>
      <c r="L13" s="22"/>
      <c r="M13" s="22"/>
      <c r="N13" s="22"/>
      <c r="O13" s="22"/>
      <c r="P13" s="22"/>
      <c r="Q13" s="22"/>
      <c r="R13" s="22"/>
      <c r="S13" s="22"/>
    </row>
    <row r="14" spans="1:21" x14ac:dyDescent="0.3">
      <c r="A14" s="22"/>
      <c r="B14" s="22"/>
      <c r="C14" s="22"/>
      <c r="D14" s="22"/>
      <c r="E14" s="22"/>
      <c r="F14" s="22"/>
      <c r="H14" s="30" t="s">
        <v>7</v>
      </c>
      <c r="I14" s="31">
        <f>(Q17/E5)*100</f>
        <v>71.078730301887177</v>
      </c>
      <c r="J14" s="32">
        <f>I14</f>
        <v>71.078730301887177</v>
      </c>
      <c r="L14" s="22"/>
      <c r="M14" s="22"/>
      <c r="N14" s="22"/>
      <c r="O14" s="22"/>
      <c r="P14" s="22"/>
      <c r="Q14" s="22"/>
    </row>
    <row r="15" spans="1:21" x14ac:dyDescent="0.3">
      <c r="A15" s="22"/>
      <c r="B15" s="22"/>
      <c r="C15" s="22"/>
      <c r="D15" s="22"/>
      <c r="E15" s="22"/>
      <c r="F15" s="22"/>
      <c r="H15" s="33" t="s">
        <v>13</v>
      </c>
      <c r="I15" s="34">
        <f>(1-(O19/C5))*100</f>
        <v>100</v>
      </c>
      <c r="J15" s="32">
        <f t="shared" ref="J15:J16" si="3">I15</f>
        <v>100</v>
      </c>
      <c r="L15" s="22"/>
      <c r="M15" s="22"/>
      <c r="N15" s="22"/>
      <c r="O15" s="22"/>
      <c r="P15" s="22"/>
    </row>
    <row r="16" spans="1:21" x14ac:dyDescent="0.3">
      <c r="A16" s="22"/>
      <c r="B16" s="22"/>
      <c r="C16" s="22"/>
      <c r="D16" s="22"/>
      <c r="E16" s="22"/>
      <c r="F16" s="22"/>
      <c r="H16" s="35" t="s">
        <v>14</v>
      </c>
      <c r="I16" s="31">
        <f>(I14/I15)*100</f>
        <v>71.078730301887177</v>
      </c>
      <c r="J16" s="32">
        <f t="shared" si="3"/>
        <v>71.078730301887177</v>
      </c>
      <c r="L16" s="22"/>
      <c r="O16" s="60" t="s">
        <v>0</v>
      </c>
      <c r="P16" s="60" t="s">
        <v>1</v>
      </c>
      <c r="Q16" s="60" t="s">
        <v>2</v>
      </c>
    </row>
    <row r="17" spans="1:19" x14ac:dyDescent="0.3">
      <c r="A17" s="22"/>
      <c r="B17" s="22"/>
      <c r="C17" s="22"/>
      <c r="D17" s="22"/>
      <c r="E17" s="22"/>
      <c r="F17" s="22"/>
      <c r="H17" s="36" t="s">
        <v>8</v>
      </c>
      <c r="I17" s="34">
        <f>P17/D12*100</f>
        <v>63.055329796268737</v>
      </c>
      <c r="J17" s="32"/>
      <c r="N17" s="60" t="s">
        <v>5</v>
      </c>
      <c r="O17" s="60">
        <v>5.8330000000000002</v>
      </c>
      <c r="P17" s="60">
        <v>276.2</v>
      </c>
      <c r="Q17" s="61">
        <f>O17/P17</f>
        <v>2.111875452570601E-2</v>
      </c>
    </row>
    <row r="18" spans="1:19" x14ac:dyDescent="0.3">
      <c r="A18" s="22"/>
      <c r="B18" s="22"/>
      <c r="C18" s="22"/>
      <c r="D18" s="22"/>
      <c r="E18" s="22"/>
      <c r="F18" s="22"/>
      <c r="H18" s="30" t="s">
        <v>9</v>
      </c>
      <c r="I18" s="31">
        <f>O17/C12*100</f>
        <v>32.880496054115</v>
      </c>
      <c r="O18" s="62" t="s">
        <v>0</v>
      </c>
      <c r="P18" s="63"/>
      <c r="Q18" s="64"/>
    </row>
    <row r="19" spans="1:19" x14ac:dyDescent="0.3">
      <c r="A19" s="22"/>
      <c r="B19" s="22"/>
      <c r="C19" s="22"/>
      <c r="D19" s="22"/>
      <c r="E19" s="22"/>
      <c r="F19" s="22"/>
      <c r="H19" s="22"/>
      <c r="I19" s="22"/>
      <c r="M19" s="22"/>
      <c r="N19" s="77" t="s">
        <v>54</v>
      </c>
      <c r="O19" s="79">
        <v>0</v>
      </c>
      <c r="P19" s="22"/>
    </row>
    <row r="20" spans="1:19" ht="14.25" customHeight="1" x14ac:dyDescent="0.3">
      <c r="A20" s="22"/>
      <c r="B20" s="19" t="s">
        <v>69</v>
      </c>
      <c r="C20" s="22"/>
      <c r="D20" s="22"/>
      <c r="E20" s="22"/>
      <c r="F20" s="22"/>
      <c r="H20" s="22"/>
      <c r="I20" s="22"/>
      <c r="M20" s="22"/>
      <c r="N20" s="78"/>
      <c r="O20" s="80"/>
    </row>
    <row r="21" spans="1:19" x14ac:dyDescent="0.3">
      <c r="B21" s="93" t="s">
        <v>100</v>
      </c>
      <c r="C21" s="94"/>
      <c r="D21" s="94"/>
      <c r="E21" s="94"/>
      <c r="F21" s="94"/>
      <c r="G21" s="94"/>
      <c r="H21" s="95"/>
      <c r="I21" s="84" t="s">
        <v>99</v>
      </c>
      <c r="J21" s="85"/>
      <c r="K21" s="85"/>
      <c r="L21" s="86"/>
      <c r="M21" s="22"/>
      <c r="N21" s="22"/>
      <c r="O21" s="22"/>
    </row>
    <row r="22" spans="1:19" ht="15.6" x14ac:dyDescent="0.35">
      <c r="B22" s="90" t="s">
        <v>121</v>
      </c>
      <c r="C22" s="91"/>
      <c r="D22" s="91"/>
      <c r="E22" s="91"/>
      <c r="F22" s="91"/>
      <c r="G22" s="91"/>
      <c r="H22" s="92"/>
      <c r="I22" s="90" t="s">
        <v>142</v>
      </c>
      <c r="J22" s="91"/>
      <c r="K22" s="91"/>
      <c r="L22" s="92"/>
      <c r="M22" s="22"/>
      <c r="N22" s="22"/>
      <c r="O22" s="22"/>
    </row>
    <row r="23" spans="1:19" x14ac:dyDescent="0.3">
      <c r="B23" s="22"/>
      <c r="C23" s="22"/>
      <c r="D23" s="22"/>
      <c r="E23" s="22"/>
      <c r="F23" s="22"/>
      <c r="G23" s="22"/>
      <c r="H23" s="22"/>
      <c r="I23" s="22"/>
      <c r="L23" s="22"/>
      <c r="M23" s="22"/>
      <c r="N23" s="22"/>
      <c r="O23" s="22"/>
    </row>
    <row r="24" spans="1:19" x14ac:dyDescent="0.3">
      <c r="B24" s="19" t="s">
        <v>70</v>
      </c>
      <c r="C24" s="22"/>
      <c r="D24" s="22"/>
      <c r="E24" s="22"/>
      <c r="F24" s="22"/>
      <c r="G24" s="22"/>
      <c r="H24" s="22"/>
      <c r="I24" s="22"/>
      <c r="L24" s="22"/>
      <c r="M24" s="22"/>
      <c r="N24" s="22"/>
      <c r="O24" s="22"/>
    </row>
    <row r="25" spans="1:19" x14ac:dyDescent="0.3">
      <c r="B25" s="11" t="s">
        <v>101</v>
      </c>
      <c r="C25" s="12"/>
      <c r="D25" s="12"/>
      <c r="E25" s="12"/>
      <c r="F25" s="12"/>
      <c r="G25" s="13"/>
      <c r="H25" s="84" t="s">
        <v>104</v>
      </c>
      <c r="I25" s="85"/>
      <c r="J25" s="85"/>
      <c r="K25" s="85"/>
      <c r="L25" s="85"/>
      <c r="M25" s="86"/>
      <c r="N25" s="22"/>
      <c r="O25" s="22"/>
      <c r="P25" s="22"/>
      <c r="Q25" s="22"/>
      <c r="R25" s="22"/>
      <c r="S25" s="22"/>
    </row>
    <row r="26" spans="1:19" x14ac:dyDescent="0.3">
      <c r="A26" s="22"/>
      <c r="B26" s="101" t="s">
        <v>24</v>
      </c>
      <c r="C26" s="102"/>
      <c r="D26" s="102"/>
      <c r="E26" s="101" t="s">
        <v>21</v>
      </c>
      <c r="F26" s="102"/>
      <c r="G26" s="103"/>
      <c r="H26" s="81" t="s">
        <v>133</v>
      </c>
      <c r="I26" s="82"/>
      <c r="J26" s="82"/>
      <c r="K26" s="82"/>
      <c r="L26" s="82"/>
      <c r="M26" s="83"/>
      <c r="N26" s="22"/>
      <c r="O26" s="22"/>
      <c r="P26" s="22"/>
      <c r="Q26" s="22"/>
      <c r="R26" s="22"/>
      <c r="S26" s="22"/>
    </row>
    <row r="27" spans="1:19" x14ac:dyDescent="0.3">
      <c r="A27" s="22"/>
      <c r="B27" s="104" t="s">
        <v>25</v>
      </c>
      <c r="C27" s="105"/>
      <c r="D27" s="105"/>
      <c r="E27" s="104" t="s">
        <v>62</v>
      </c>
      <c r="F27" s="105"/>
      <c r="G27" s="105"/>
      <c r="H27" s="87"/>
      <c r="I27" s="88"/>
      <c r="J27" s="88"/>
      <c r="K27" s="88"/>
      <c r="L27" s="88"/>
      <c r="M27" s="89"/>
      <c r="N27" s="22"/>
      <c r="O27" s="22"/>
      <c r="P27" s="22"/>
      <c r="Q27" s="22"/>
      <c r="R27" s="22"/>
      <c r="S27" s="22"/>
    </row>
    <row r="28" spans="1:19" ht="15.75" customHeight="1" x14ac:dyDescent="0.3">
      <c r="B28" s="104" t="s">
        <v>63</v>
      </c>
      <c r="C28" s="105"/>
      <c r="D28" s="105"/>
      <c r="E28" s="104" t="s">
        <v>22</v>
      </c>
      <c r="F28" s="105"/>
      <c r="G28" s="106"/>
      <c r="H28" s="87"/>
      <c r="I28" s="88"/>
      <c r="J28" s="88"/>
      <c r="K28" s="88"/>
      <c r="L28" s="88"/>
      <c r="M28" s="89"/>
      <c r="N28" s="22"/>
      <c r="O28" s="22"/>
      <c r="P28" s="22"/>
      <c r="Q28" s="22"/>
      <c r="R28" s="22"/>
      <c r="S28" s="22"/>
    </row>
    <row r="29" spans="1:19" x14ac:dyDescent="0.3">
      <c r="B29" s="104" t="s">
        <v>23</v>
      </c>
      <c r="C29" s="105"/>
      <c r="D29" s="105"/>
      <c r="E29" s="104" t="s">
        <v>64</v>
      </c>
      <c r="F29" s="105"/>
      <c r="G29" s="106"/>
      <c r="H29" s="87"/>
      <c r="I29" s="88"/>
      <c r="J29" s="88"/>
      <c r="K29" s="88"/>
      <c r="L29" s="88"/>
      <c r="M29" s="89"/>
      <c r="N29" s="22"/>
      <c r="O29" s="22"/>
      <c r="P29" s="22"/>
      <c r="Q29" s="22"/>
      <c r="R29" s="22"/>
      <c r="S29" s="22"/>
    </row>
    <row r="30" spans="1:19" x14ac:dyDescent="0.3">
      <c r="B30" s="104" t="s">
        <v>68</v>
      </c>
      <c r="C30" s="105"/>
      <c r="D30" s="105"/>
      <c r="E30" s="104" t="s">
        <v>65</v>
      </c>
      <c r="F30" s="105"/>
      <c r="G30" s="106"/>
      <c r="H30" s="87"/>
      <c r="I30" s="88"/>
      <c r="J30" s="88"/>
      <c r="K30" s="88"/>
      <c r="L30" s="88"/>
      <c r="M30" s="89"/>
      <c r="N30" s="22"/>
      <c r="O30" s="22"/>
      <c r="P30" s="22"/>
      <c r="Q30" s="22"/>
      <c r="R30" s="22"/>
      <c r="S30" s="22"/>
    </row>
    <row r="31" spans="1:19" x14ac:dyDescent="0.3">
      <c r="B31" s="99" t="s">
        <v>66</v>
      </c>
      <c r="C31" s="100"/>
      <c r="D31" s="100"/>
      <c r="E31" s="99" t="s">
        <v>67</v>
      </c>
      <c r="F31" s="100"/>
      <c r="G31" s="107"/>
      <c r="H31" s="96"/>
      <c r="I31" s="97"/>
      <c r="J31" s="97"/>
      <c r="K31" s="97"/>
      <c r="L31" s="97"/>
      <c r="M31" s="98"/>
      <c r="N31" s="22"/>
      <c r="O31" s="22"/>
      <c r="P31" s="22"/>
      <c r="Q31" s="22"/>
      <c r="R31" s="22"/>
      <c r="S31" s="22"/>
    </row>
    <row r="32" spans="1:19" x14ac:dyDescent="0.3">
      <c r="B32" s="22"/>
      <c r="C32" s="22"/>
      <c r="D32" s="22"/>
      <c r="E32" s="22"/>
      <c r="F32" s="22"/>
      <c r="G32" s="22"/>
      <c r="J32" s="22"/>
      <c r="K32" s="22"/>
      <c r="L32" s="22"/>
      <c r="M32" s="22"/>
      <c r="N32" s="22"/>
      <c r="O32" s="22"/>
      <c r="P32" s="22"/>
      <c r="Q32" s="22"/>
      <c r="R32" s="22"/>
      <c r="S32" s="22"/>
    </row>
    <row r="33" spans="1:19" x14ac:dyDescent="0.3">
      <c r="A33" s="22"/>
      <c r="J33" s="22"/>
      <c r="K33" s="22"/>
      <c r="L33" s="22"/>
      <c r="M33" s="22"/>
      <c r="N33" s="22"/>
      <c r="O33" s="22"/>
      <c r="P33" s="22"/>
      <c r="Q33" s="22"/>
      <c r="R33" s="22"/>
      <c r="S33" s="22"/>
    </row>
  </sheetData>
  <mergeCells count="25">
    <mergeCell ref="B31:D31"/>
    <mergeCell ref="E26:G26"/>
    <mergeCell ref="E27:G27"/>
    <mergeCell ref="E28:G28"/>
    <mergeCell ref="E29:G29"/>
    <mergeCell ref="E30:G30"/>
    <mergeCell ref="E31:G31"/>
    <mergeCell ref="B26:D26"/>
    <mergeCell ref="B27:D27"/>
    <mergeCell ref="B28:D28"/>
    <mergeCell ref="B29:D29"/>
    <mergeCell ref="B30:D30"/>
    <mergeCell ref="H29:M29"/>
    <mergeCell ref="H30:M30"/>
    <mergeCell ref="H31:M31"/>
    <mergeCell ref="I22:L22"/>
    <mergeCell ref="I21:L21"/>
    <mergeCell ref="H27:M27"/>
    <mergeCell ref="N19:N20"/>
    <mergeCell ref="O19:O20"/>
    <mergeCell ref="H26:M26"/>
    <mergeCell ref="H25:M25"/>
    <mergeCell ref="H28:M28"/>
    <mergeCell ref="B22:H22"/>
    <mergeCell ref="B21:H21"/>
  </mergeCells>
  <conditionalFormatting sqref="I14">
    <cfRule type="colorScale" priority="4">
      <colorScale>
        <cfvo type="num" val="&quot;&lt;70&quot;"/>
        <cfvo type="num" val="&quot;70-89&quot;"/>
        <cfvo type="num" val="&quot;&gt;90&quot;"/>
        <color rgb="FFF8696B"/>
        <color rgb="FFFFEB84"/>
        <color rgb="FF63BE7B"/>
      </colorScale>
    </cfRule>
  </conditionalFormatting>
  <conditionalFormatting sqref="J14">
    <cfRule type="iconSet" priority="3">
      <iconSet>
        <cfvo type="percent" val="0"/>
        <cfvo type="num" val="70"/>
        <cfvo type="num" val="90"/>
      </iconSet>
    </cfRule>
  </conditionalFormatting>
  <conditionalFormatting sqref="J15:J16">
    <cfRule type="iconSet" priority="2">
      <iconSet>
        <cfvo type="percent" val="0"/>
        <cfvo type="num" val="70"/>
        <cfvo type="num" val="90"/>
      </iconSet>
    </cfRule>
  </conditionalFormatting>
  <conditionalFormatting sqref="J17">
    <cfRule type="iconSet" priority="1">
      <iconSet>
        <cfvo type="percent" val="0"/>
        <cfvo type="num" val="70"/>
        <cfvo type="num" val="90"/>
      </iconSet>
    </cfRule>
  </conditionalFormatting>
  <pageMargins left="0.25" right="0.25" top="0.75" bottom="0.75" header="0.3" footer="0.3"/>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460FC-8FBD-4C07-9B1A-59AE7F9AAAB3}">
  <dimension ref="B1:W80"/>
  <sheetViews>
    <sheetView topLeftCell="B1" zoomScale="60" zoomScaleNormal="60" workbookViewId="0">
      <selection activeCell="W29" sqref="W29"/>
    </sheetView>
  </sheetViews>
  <sheetFormatPr defaultRowHeight="14.4" x14ac:dyDescent="0.3"/>
  <cols>
    <col min="1" max="1" width="3.44140625" customWidth="1"/>
    <col min="2" max="2" width="48.88671875" bestFit="1" customWidth="1"/>
    <col min="3" max="4" width="11" customWidth="1"/>
    <col min="5" max="5" width="8.44140625" bestFit="1" customWidth="1"/>
    <col min="6" max="6" width="42.44140625" bestFit="1" customWidth="1"/>
    <col min="7" max="7" width="8.5546875" customWidth="1"/>
    <col min="8" max="8" width="12" customWidth="1"/>
    <col min="9" max="9" width="17" bestFit="1" customWidth="1"/>
    <col min="10" max="10" width="13.88671875" bestFit="1" customWidth="1"/>
    <col min="11" max="11" width="16.5546875" customWidth="1"/>
    <col min="12" max="12" width="10.44140625" customWidth="1"/>
    <col min="13" max="13" width="9.5546875" customWidth="1"/>
    <col min="14" max="14" width="12" customWidth="1"/>
    <col min="15" max="15" width="9.44140625" customWidth="1"/>
    <col min="16" max="16" width="25.88671875" bestFit="1"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1</v>
      </c>
      <c r="D5" s="14">
        <v>168.62</v>
      </c>
      <c r="E5" s="71">
        <f>C5/D5</f>
        <v>5.9304946032499107E-3</v>
      </c>
      <c r="F5" s="70"/>
      <c r="G5" s="15"/>
      <c r="H5" s="69"/>
      <c r="I5" s="69"/>
      <c r="J5" s="15" t="s">
        <v>131</v>
      </c>
      <c r="K5" s="15">
        <f>5+6</f>
        <v>11</v>
      </c>
      <c r="L5" s="15">
        <v>1.33</v>
      </c>
      <c r="M5" s="29">
        <f>K5*L5</f>
        <v>14.63</v>
      </c>
      <c r="N5" s="14" t="s">
        <v>172</v>
      </c>
      <c r="O5" s="14" t="s">
        <v>191</v>
      </c>
      <c r="P5" s="15" t="s">
        <v>15</v>
      </c>
      <c r="Q5" s="15">
        <v>150</v>
      </c>
      <c r="R5" s="15">
        <v>1</v>
      </c>
      <c r="S5" s="29">
        <f>Q5*R5</f>
        <v>150</v>
      </c>
    </row>
    <row r="6" spans="2:21" x14ac:dyDescent="0.3">
      <c r="B6" s="14" t="s">
        <v>220</v>
      </c>
      <c r="C6" s="14">
        <v>3.48</v>
      </c>
      <c r="D6" s="14">
        <v>73.14</v>
      </c>
      <c r="E6" s="71">
        <f>C6/D6</f>
        <v>4.7579983593109103E-2</v>
      </c>
      <c r="F6" s="15"/>
      <c r="G6" s="15"/>
      <c r="H6" s="14"/>
      <c r="I6" s="14"/>
      <c r="J6" s="15" t="s">
        <v>177</v>
      </c>
      <c r="K6" s="15">
        <v>5</v>
      </c>
      <c r="L6" s="15">
        <v>1.028</v>
      </c>
      <c r="M6" s="29">
        <f t="shared" ref="M6:M11" si="0">K6*L6</f>
        <v>5.1400000000000006</v>
      </c>
      <c r="N6" s="14"/>
      <c r="O6" s="14"/>
      <c r="P6" s="15" t="s">
        <v>139</v>
      </c>
      <c r="Q6" s="15">
        <v>75</v>
      </c>
      <c r="R6" s="15">
        <v>0.70599999999999996</v>
      </c>
      <c r="S6" s="29">
        <f>Q6*R6</f>
        <v>52.949999999999996</v>
      </c>
      <c r="U6" s="22"/>
    </row>
    <row r="7" spans="2:21" x14ac:dyDescent="0.3">
      <c r="B7" s="14" t="s">
        <v>137</v>
      </c>
      <c r="C7" s="14" t="s">
        <v>191</v>
      </c>
      <c r="D7" s="14">
        <v>36.46</v>
      </c>
      <c r="E7" s="71">
        <v>0</v>
      </c>
      <c r="F7" s="15"/>
      <c r="G7" s="15"/>
      <c r="H7" s="14"/>
      <c r="I7" s="14"/>
      <c r="J7" s="15" t="s">
        <v>185</v>
      </c>
      <c r="K7" s="15" t="s">
        <v>191</v>
      </c>
      <c r="L7" s="15">
        <v>0.78500000000000003</v>
      </c>
      <c r="M7" s="29">
        <v>0</v>
      </c>
      <c r="N7" s="14"/>
      <c r="O7" s="14"/>
      <c r="P7" s="15"/>
      <c r="Q7" s="15"/>
      <c r="R7" s="15"/>
      <c r="S7" s="29">
        <f t="shared" ref="S7:S11" si="1">Q7*R7</f>
        <v>0</v>
      </c>
      <c r="T7" s="22"/>
      <c r="U7" s="22"/>
    </row>
    <row r="8" spans="2:21" x14ac:dyDescent="0.3">
      <c r="B8" s="67" t="s">
        <v>176</v>
      </c>
      <c r="C8" s="14">
        <v>0.95879999999999999</v>
      </c>
      <c r="D8" s="14">
        <v>159.81</v>
      </c>
      <c r="E8" s="71">
        <f t="shared" ref="E8:E11" si="2">C8/D8</f>
        <v>5.9996245541580626E-3</v>
      </c>
      <c r="F8" s="15"/>
      <c r="G8" s="15"/>
      <c r="H8" s="14"/>
      <c r="I8" s="14"/>
      <c r="J8" s="15"/>
      <c r="K8" s="15"/>
      <c r="L8" s="15"/>
      <c r="M8" s="29">
        <f>K8*L8</f>
        <v>0</v>
      </c>
      <c r="N8" s="14"/>
      <c r="O8" s="14"/>
      <c r="P8" s="15"/>
      <c r="Q8" s="15"/>
      <c r="R8" s="15"/>
      <c r="S8" s="29">
        <f t="shared" si="1"/>
        <v>0</v>
      </c>
      <c r="T8" s="22"/>
      <c r="U8" s="22"/>
    </row>
    <row r="9" spans="2:21" x14ac:dyDescent="0.3">
      <c r="B9" s="14"/>
      <c r="C9" s="14"/>
      <c r="D9" s="14"/>
      <c r="E9" s="71" t="e">
        <f t="shared" si="2"/>
        <v>#DIV/0!</v>
      </c>
      <c r="F9" s="15"/>
      <c r="G9" s="15"/>
      <c r="H9" s="14"/>
      <c r="I9" s="14"/>
      <c r="J9" s="15"/>
      <c r="K9" s="15"/>
      <c r="L9" s="15"/>
      <c r="M9" s="29">
        <f t="shared" si="0"/>
        <v>0</v>
      </c>
      <c r="N9" s="14"/>
      <c r="O9" s="14"/>
      <c r="P9" s="15"/>
      <c r="Q9" s="15"/>
      <c r="R9" s="15"/>
      <c r="S9" s="29">
        <f t="shared" si="1"/>
        <v>0</v>
      </c>
      <c r="T9" s="22"/>
    </row>
    <row r="10" spans="2:21" x14ac:dyDescent="0.3">
      <c r="B10" s="14"/>
      <c r="C10" s="14"/>
      <c r="D10" s="14"/>
      <c r="E10" s="71" t="e">
        <f t="shared" si="2"/>
        <v>#DIV/0!</v>
      </c>
      <c r="F10" s="15"/>
      <c r="G10" s="15"/>
      <c r="H10" s="14"/>
      <c r="I10" s="14"/>
      <c r="J10" s="15"/>
      <c r="K10" s="15"/>
      <c r="L10" s="15"/>
      <c r="M10" s="29">
        <f>K10*L10</f>
        <v>0</v>
      </c>
      <c r="N10" s="14"/>
      <c r="O10" s="14"/>
      <c r="P10" s="15"/>
      <c r="Q10" s="15"/>
      <c r="R10" s="15"/>
      <c r="S10" s="29">
        <f t="shared" si="1"/>
        <v>0</v>
      </c>
      <c r="T10" s="22"/>
    </row>
    <row r="11" spans="2:21" x14ac:dyDescent="0.3">
      <c r="B11" s="14"/>
      <c r="C11" s="14"/>
      <c r="D11" s="14"/>
      <c r="E11" s="71" t="e">
        <f t="shared" si="2"/>
        <v>#DIV/0!</v>
      </c>
      <c r="F11" s="15"/>
      <c r="G11" s="15"/>
      <c r="H11" s="14"/>
      <c r="I11" s="14"/>
      <c r="J11" s="15"/>
      <c r="K11" s="15"/>
      <c r="L11" s="15"/>
      <c r="M11" s="29">
        <f t="shared" si="0"/>
        <v>0</v>
      </c>
      <c r="N11" s="14"/>
      <c r="O11" s="14"/>
      <c r="P11" s="15"/>
      <c r="Q11" s="15"/>
      <c r="R11" s="15"/>
      <c r="S11" s="29">
        <f t="shared" si="1"/>
        <v>0</v>
      </c>
      <c r="T11" s="22"/>
    </row>
    <row r="12" spans="2:21" x14ac:dyDescent="0.3">
      <c r="B12" s="29" t="s">
        <v>6</v>
      </c>
      <c r="C12" s="29">
        <f>SUM(C5:C11)</f>
        <v>5.4388000000000005</v>
      </c>
      <c r="D12" s="29">
        <f>SUM(D5:D11)</f>
        <v>438.03</v>
      </c>
      <c r="E12" s="21"/>
      <c r="F12" s="21"/>
      <c r="G12" s="29">
        <f>SUM(G5:G11)</f>
        <v>0</v>
      </c>
      <c r="H12" s="21"/>
      <c r="I12" s="29">
        <f>SUM(I5:I11)</f>
        <v>0</v>
      </c>
      <c r="J12" s="21"/>
      <c r="K12" s="21"/>
      <c r="L12" s="21"/>
      <c r="M12" s="29">
        <f>SUM(M5:M11)</f>
        <v>19.770000000000003</v>
      </c>
      <c r="N12" s="21"/>
      <c r="O12" s="29">
        <f>SUM(O5:O11)</f>
        <v>0</v>
      </c>
      <c r="P12" s="21"/>
      <c r="Q12" s="21"/>
      <c r="R12" s="21"/>
      <c r="S12" s="29">
        <f>SUM(S5:S11)</f>
        <v>202.95</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79.975452570601036</v>
      </c>
      <c r="K14" s="32">
        <f>J14</f>
        <v>79.975452570601036</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79.975452570601036</v>
      </c>
      <c r="K16" s="32">
        <f t="shared" si="3"/>
        <v>79.975452570601036</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1.31</v>
      </c>
      <c r="Q17" s="37">
        <v>276.2</v>
      </c>
      <c r="R17" s="38">
        <f>P17/Q17</f>
        <v>4.7429398986241862E-3</v>
      </c>
    </row>
    <row r="18" spans="2:23" x14ac:dyDescent="0.3">
      <c r="B18" s="22"/>
      <c r="C18" s="22"/>
      <c r="D18" s="22"/>
      <c r="E18" s="22"/>
      <c r="F18" s="22"/>
      <c r="G18" s="22"/>
      <c r="I18" s="30" t="s">
        <v>9</v>
      </c>
      <c r="J18" s="31">
        <f>P17/C12*100</f>
        <v>24.086195484298006</v>
      </c>
      <c r="K18" s="33" t="s">
        <v>98</v>
      </c>
      <c r="L18" s="34">
        <f>(J18/J17)*100</f>
        <v>38.198682867440468</v>
      </c>
      <c r="P18" s="39" t="s">
        <v>0</v>
      </c>
      <c r="Q18" s="40"/>
    </row>
    <row r="19" spans="2:23" ht="30" customHeight="1" x14ac:dyDescent="0.3">
      <c r="B19" s="22"/>
      <c r="C19" s="22"/>
      <c r="D19" s="22"/>
      <c r="E19" s="22"/>
      <c r="F19" s="22"/>
      <c r="G19" s="22"/>
      <c r="I19" s="36" t="s">
        <v>10</v>
      </c>
      <c r="J19" s="34">
        <f>(C12+G12+I12+M12+O12+S12)/P17</f>
        <v>174.16702290076333</v>
      </c>
      <c r="N19" s="185" t="s">
        <v>54</v>
      </c>
      <c r="O19" s="186"/>
      <c r="P19" s="41">
        <v>0</v>
      </c>
    </row>
    <row r="20" spans="2:23" x14ac:dyDescent="0.3">
      <c r="B20" s="22"/>
      <c r="C20" s="22"/>
      <c r="D20" s="22"/>
      <c r="E20" s="22"/>
      <c r="F20" s="22"/>
      <c r="G20" s="22"/>
      <c r="I20" s="1" t="s">
        <v>11</v>
      </c>
      <c r="J20" s="42">
        <f>(C12+G12+I12+M12)/P17</f>
        <v>19.243358778625957</v>
      </c>
      <c r="M20" s="22"/>
      <c r="N20" s="22"/>
      <c r="O20" s="22"/>
      <c r="P20" s="22"/>
    </row>
    <row r="21" spans="2:23" ht="32.25" customHeight="1" x14ac:dyDescent="0.3">
      <c r="B21" s="22"/>
      <c r="C21" s="22"/>
      <c r="D21" s="22"/>
      <c r="E21" s="22"/>
      <c r="F21" s="22"/>
      <c r="G21" s="22"/>
      <c r="H21" s="22"/>
      <c r="I21" s="5" t="s">
        <v>16</v>
      </c>
      <c r="J21" s="43">
        <f>(C12+G12+I12)/P17</f>
        <v>4.1517557251908404</v>
      </c>
      <c r="M21" s="22"/>
      <c r="N21" s="22"/>
      <c r="O21" s="22"/>
      <c r="P21" s="22"/>
    </row>
    <row r="22" spans="2:23" ht="33.75" customHeight="1" x14ac:dyDescent="0.3">
      <c r="G22" s="22"/>
      <c r="H22" s="22"/>
      <c r="I22" s="6" t="s">
        <v>18</v>
      </c>
      <c r="J22" s="2">
        <f>(M12)/P17</f>
        <v>15.091603053435117</v>
      </c>
      <c r="K22" s="22"/>
      <c r="L22" s="22"/>
      <c r="M22" s="22"/>
      <c r="N22" s="22"/>
      <c r="O22" s="22"/>
      <c r="P22" s="22"/>
      <c r="Q22" s="22"/>
      <c r="R22" s="22"/>
      <c r="S22" s="22"/>
      <c r="T22" s="22"/>
    </row>
    <row r="23" spans="2:23" ht="32.25" customHeight="1" x14ac:dyDescent="0.3">
      <c r="I23" s="3" t="s">
        <v>12</v>
      </c>
      <c r="J23" s="4">
        <f>(O12+S12)/P17</f>
        <v>154.92366412213738</v>
      </c>
      <c r="K23" s="22"/>
      <c r="L23" s="22"/>
      <c r="M23" s="22"/>
      <c r="N23" s="22"/>
      <c r="O23" s="22"/>
      <c r="P23" s="22"/>
      <c r="Q23" s="22"/>
      <c r="R23" s="22"/>
      <c r="S23" s="22"/>
      <c r="T23" s="22"/>
    </row>
    <row r="24" spans="2:23" ht="30" customHeight="1" x14ac:dyDescent="0.3">
      <c r="I24" s="5" t="s">
        <v>19</v>
      </c>
      <c r="J24" s="43">
        <f>(O12)/P17</f>
        <v>0</v>
      </c>
      <c r="K24" s="22"/>
      <c r="L24" s="22"/>
      <c r="M24" s="22"/>
      <c r="N24" s="22"/>
      <c r="O24" s="22"/>
      <c r="P24" s="22"/>
      <c r="Q24" s="22"/>
      <c r="R24" s="22"/>
      <c r="S24" s="22"/>
      <c r="T24" s="22"/>
    </row>
    <row r="25" spans="2:23" ht="31.5" customHeight="1" x14ac:dyDescent="0.3">
      <c r="I25" s="6" t="s">
        <v>20</v>
      </c>
      <c r="J25" s="2">
        <f>(S12)/P17</f>
        <v>154.92366412213738</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186</v>
      </c>
      <c r="J28" s="124"/>
      <c r="K28" s="22"/>
      <c r="Q28" s="22"/>
      <c r="T28" s="22"/>
      <c r="W28" s="44"/>
    </row>
    <row r="29" spans="2:23" ht="61.5" customHeight="1" x14ac:dyDescent="0.3">
      <c r="B29" s="178" t="s">
        <v>109</v>
      </c>
      <c r="C29" s="179"/>
      <c r="D29" s="178" t="s">
        <v>110</v>
      </c>
      <c r="E29" s="190"/>
      <c r="F29" s="190"/>
      <c r="G29" s="190"/>
      <c r="H29" s="179"/>
      <c r="I29" s="125"/>
      <c r="J29" s="126"/>
    </row>
    <row r="30" spans="2:23" ht="47.25" customHeight="1" x14ac:dyDescent="0.3">
      <c r="B30" s="191" t="s">
        <v>111</v>
      </c>
      <c r="C30" s="192"/>
      <c r="D30" s="191" t="s">
        <v>112</v>
      </c>
      <c r="E30" s="193"/>
      <c r="F30" s="193"/>
      <c r="G30" s="193"/>
      <c r="H30" s="192"/>
      <c r="I30" s="127" t="s">
        <v>179</v>
      </c>
      <c r="J30" s="128"/>
    </row>
    <row r="31" spans="2:23" ht="46.5" customHeight="1" x14ac:dyDescent="0.3">
      <c r="B31" s="175" t="s">
        <v>113</v>
      </c>
      <c r="C31" s="176"/>
      <c r="D31" s="175" t="s">
        <v>129</v>
      </c>
      <c r="E31" s="177"/>
      <c r="F31" s="177"/>
      <c r="G31" s="177"/>
      <c r="H31" s="176"/>
      <c r="I31" s="198" t="s">
        <v>206</v>
      </c>
      <c r="J31" s="199"/>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c r="G34" s="47"/>
      <c r="H34" s="114" t="s">
        <v>74</v>
      </c>
      <c r="I34" s="114"/>
      <c r="J34" s="114"/>
      <c r="K34" s="45" t="s">
        <v>97</v>
      </c>
      <c r="L34" s="45"/>
    </row>
    <row r="35" spans="2:12" ht="28.8"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c r="E42" s="47"/>
      <c r="F42" s="47"/>
      <c r="G42" s="47"/>
      <c r="H42" s="47"/>
    </row>
    <row r="43" spans="2:12" ht="62.2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t="s">
        <v>134</v>
      </c>
      <c r="F55" s="47"/>
      <c r="G55" s="182" t="s">
        <v>78</v>
      </c>
      <c r="H55" s="182"/>
      <c r="I55" s="182"/>
      <c r="J55" s="49" t="s">
        <v>38</v>
      </c>
      <c r="K55" s="49" t="s">
        <v>134</v>
      </c>
    </row>
    <row r="56" spans="2:13" ht="33" customHeight="1" x14ac:dyDescent="0.3">
      <c r="B56" s="131" t="s">
        <v>116</v>
      </c>
      <c r="C56" s="133"/>
      <c r="D56" s="48" t="s">
        <v>77</v>
      </c>
      <c r="E56" s="48"/>
      <c r="F56" s="47"/>
      <c r="G56" s="183" t="s">
        <v>117</v>
      </c>
      <c r="H56" s="183"/>
      <c r="I56" s="183"/>
      <c r="J56" s="114" t="s">
        <v>43</v>
      </c>
      <c r="K56" s="114"/>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c r="G60" s="149" t="s">
        <v>87</v>
      </c>
      <c r="H60" s="150"/>
      <c r="I60" s="151"/>
      <c r="J60" s="115" t="s">
        <v>43</v>
      </c>
      <c r="K60" s="115" t="s">
        <v>211</v>
      </c>
      <c r="L60" s="47"/>
    </row>
    <row r="61" spans="2:13" x14ac:dyDescent="0.3">
      <c r="B61" s="52" t="s">
        <v>80</v>
      </c>
      <c r="C61" s="166" t="s">
        <v>77</v>
      </c>
      <c r="D61" s="168"/>
      <c r="E61" s="54" t="s">
        <v>134</v>
      </c>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210</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136</v>
      </c>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t="s">
        <v>180</v>
      </c>
      <c r="J73" s="110"/>
      <c r="K73" s="113" t="s">
        <v>149</v>
      </c>
      <c r="L73" s="113"/>
      <c r="M73" s="202" t="s">
        <v>187</v>
      </c>
      <c r="N73" s="203"/>
      <c r="O73" s="204"/>
    </row>
    <row r="74" spans="2:15" ht="30" customHeight="1" x14ac:dyDescent="0.3">
      <c r="B74" s="18" t="s">
        <v>25</v>
      </c>
      <c r="C74" s="188" t="s">
        <v>26</v>
      </c>
      <c r="D74" s="189"/>
      <c r="E74" s="155" t="s">
        <v>27</v>
      </c>
      <c r="F74" s="156"/>
      <c r="G74" s="134"/>
      <c r="H74" s="135"/>
      <c r="I74" s="110"/>
      <c r="J74" s="110"/>
      <c r="K74" s="113" t="s">
        <v>150</v>
      </c>
      <c r="L74" s="113"/>
      <c r="M74" s="202" t="s">
        <v>185</v>
      </c>
      <c r="N74" s="203"/>
      <c r="O74" s="204"/>
    </row>
    <row r="75" spans="2:15" ht="15" customHeight="1" x14ac:dyDescent="0.3">
      <c r="B75" s="17" t="s">
        <v>28</v>
      </c>
      <c r="C75" s="188" t="s">
        <v>22</v>
      </c>
      <c r="D75" s="189"/>
      <c r="E75" s="157" t="s">
        <v>29</v>
      </c>
      <c r="F75" s="158"/>
      <c r="G75" s="134"/>
      <c r="H75" s="135"/>
      <c r="I75" s="110"/>
      <c r="J75" s="110"/>
      <c r="K75" s="68"/>
      <c r="L75" s="68"/>
      <c r="M75" s="202" t="s">
        <v>178</v>
      </c>
      <c r="N75" s="203"/>
      <c r="O75" s="204"/>
    </row>
    <row r="76" spans="2:15" ht="30" customHeight="1" x14ac:dyDescent="0.3">
      <c r="B76" s="18" t="s">
        <v>30</v>
      </c>
      <c r="C76" s="188" t="s">
        <v>31</v>
      </c>
      <c r="D76" s="189"/>
      <c r="E76" s="155" t="s">
        <v>34</v>
      </c>
      <c r="F76" s="156"/>
      <c r="G76" s="134"/>
      <c r="H76" s="135"/>
      <c r="I76" s="110"/>
      <c r="J76" s="110"/>
      <c r="K76" s="200"/>
      <c r="L76" s="201"/>
      <c r="M76" s="202"/>
      <c r="N76" s="203"/>
      <c r="O76" s="204"/>
    </row>
    <row r="77" spans="2:15" ht="30" customHeight="1" x14ac:dyDescent="0.3">
      <c r="B77" s="17" t="s">
        <v>32</v>
      </c>
      <c r="C77" s="188" t="s">
        <v>90</v>
      </c>
      <c r="D77" s="189"/>
      <c r="E77" s="157" t="s">
        <v>35</v>
      </c>
      <c r="F77" s="158"/>
      <c r="G77" s="136"/>
      <c r="H77" s="137"/>
      <c r="I77" s="110"/>
      <c r="J77" s="110"/>
      <c r="K77" s="200"/>
      <c r="L77" s="201"/>
      <c r="M77" s="108"/>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t="s">
        <v>177</v>
      </c>
      <c r="I80" s="58"/>
    </row>
  </sheetData>
  <mergeCells count="80">
    <mergeCell ref="B80:E80"/>
    <mergeCell ref="C77:D77"/>
    <mergeCell ref="E77:F77"/>
    <mergeCell ref="I77:J77"/>
    <mergeCell ref="K77:L77"/>
    <mergeCell ref="B79:E79"/>
    <mergeCell ref="G79:I79"/>
    <mergeCell ref="M74:O74"/>
    <mergeCell ref="C75:D75"/>
    <mergeCell ref="E75:F75"/>
    <mergeCell ref="I75:J75"/>
    <mergeCell ref="M75:O75"/>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F1DF-4318-42B9-82F4-E26289D1C86A}">
  <dimension ref="B1:W80"/>
  <sheetViews>
    <sheetView zoomScale="62" zoomScaleNormal="62" workbookViewId="0">
      <selection activeCell="V27" sqref="V27"/>
    </sheetView>
  </sheetViews>
  <sheetFormatPr defaultRowHeight="14.4" x14ac:dyDescent="0.3"/>
  <cols>
    <col min="1" max="1" width="3.44140625" customWidth="1"/>
    <col min="2" max="2" width="48.88671875" bestFit="1" customWidth="1"/>
    <col min="3" max="4" width="11" customWidth="1"/>
    <col min="6" max="6" width="42.44140625" bestFit="1" customWidth="1"/>
    <col min="7" max="7" width="8.5546875" customWidth="1"/>
    <col min="8" max="8" width="12" customWidth="1"/>
    <col min="9" max="9" width="17" bestFit="1" customWidth="1"/>
    <col min="10" max="10" width="20.5546875" customWidth="1"/>
    <col min="11" max="11" width="16.5546875" customWidth="1"/>
    <col min="12" max="12" width="10.44140625" customWidth="1"/>
    <col min="13" max="13" width="9.5546875" customWidth="1"/>
    <col min="14" max="14" width="12" customWidth="1"/>
    <col min="15" max="15" width="9.44140625" customWidth="1"/>
    <col min="16" max="16" width="25.88671875" bestFit="1"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192</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0.5</v>
      </c>
      <c r="D5" s="14">
        <v>168.62</v>
      </c>
      <c r="E5" s="29">
        <f>C5/D5*1000</f>
        <v>2.9652473016249554</v>
      </c>
      <c r="F5" s="70" t="s">
        <v>182</v>
      </c>
      <c r="G5" s="15">
        <v>2.4E-2</v>
      </c>
      <c r="H5" s="69"/>
      <c r="I5" s="69"/>
      <c r="J5" s="15" t="s">
        <v>151</v>
      </c>
      <c r="K5" s="15">
        <v>5</v>
      </c>
      <c r="L5" s="15">
        <v>0.90200000000000002</v>
      </c>
      <c r="M5" s="29">
        <f>K5*L5</f>
        <v>4.51</v>
      </c>
      <c r="N5" s="14"/>
      <c r="O5" s="14"/>
      <c r="P5" s="15" t="s">
        <v>15</v>
      </c>
      <c r="Q5" s="15">
        <v>55</v>
      </c>
      <c r="R5" s="15">
        <v>1</v>
      </c>
      <c r="S5" s="29">
        <f>Q5*R5</f>
        <v>55</v>
      </c>
    </row>
    <row r="6" spans="2:21" x14ac:dyDescent="0.3">
      <c r="B6" s="14" t="s">
        <v>220</v>
      </c>
      <c r="C6" s="14">
        <v>1.74</v>
      </c>
      <c r="D6" s="14">
        <v>73.14</v>
      </c>
      <c r="E6" s="29">
        <f t="shared" ref="E6:E8" si="0">C6/D6*1000</f>
        <v>23.789991796554553</v>
      </c>
      <c r="F6" s="15"/>
      <c r="G6" s="15"/>
      <c r="H6" s="14"/>
      <c r="I6" s="14"/>
      <c r="J6" s="15" t="s">
        <v>183</v>
      </c>
      <c r="K6" s="15">
        <v>2.5</v>
      </c>
      <c r="L6" s="15">
        <v>1.2507999999999999</v>
      </c>
      <c r="M6" s="29">
        <f t="shared" ref="M6:M11" si="1">K6*L6</f>
        <v>3.1269999999999998</v>
      </c>
      <c r="N6" s="14"/>
      <c r="O6" s="14"/>
      <c r="P6" s="15" t="s">
        <v>151</v>
      </c>
      <c r="Q6" s="15">
        <v>15</v>
      </c>
      <c r="R6" s="15">
        <v>0.90200000000000002</v>
      </c>
      <c r="S6" s="29">
        <f>Q6*R6</f>
        <v>13.530000000000001</v>
      </c>
      <c r="U6" s="22"/>
    </row>
    <row r="7" spans="2:21" x14ac:dyDescent="0.3">
      <c r="B7" s="14" t="s">
        <v>181</v>
      </c>
      <c r="C7" s="14">
        <v>1.23</v>
      </c>
      <c r="D7" s="14">
        <v>177.98500000000001</v>
      </c>
      <c r="E7" s="29">
        <f t="shared" si="0"/>
        <v>6.9106947214652914</v>
      </c>
      <c r="F7" s="15"/>
      <c r="G7" s="15"/>
      <c r="H7" s="14"/>
      <c r="I7" s="14"/>
      <c r="J7" s="15" t="s">
        <v>193</v>
      </c>
      <c r="K7" s="15">
        <v>12</v>
      </c>
      <c r="L7" s="15">
        <v>1</v>
      </c>
      <c r="M7" s="29">
        <f>K7*L7</f>
        <v>12</v>
      </c>
      <c r="N7" s="14"/>
      <c r="O7" s="14"/>
      <c r="P7" s="15" t="s">
        <v>208</v>
      </c>
      <c r="Q7" s="15">
        <v>1</v>
      </c>
      <c r="R7" s="15">
        <v>0.78500000000000003</v>
      </c>
      <c r="S7" s="29">
        <f t="shared" ref="S7:S11" si="2">Q7*R7</f>
        <v>0.78500000000000003</v>
      </c>
      <c r="T7" s="22"/>
      <c r="U7" s="22"/>
    </row>
    <row r="8" spans="2:21" x14ac:dyDescent="0.3">
      <c r="B8" s="67" t="s">
        <v>137</v>
      </c>
      <c r="C8" s="14">
        <v>0.437</v>
      </c>
      <c r="D8" s="14">
        <v>36.46</v>
      </c>
      <c r="E8" s="29">
        <f t="shared" si="0"/>
        <v>11.985737794843665</v>
      </c>
      <c r="F8" s="15"/>
      <c r="G8" s="15"/>
      <c r="H8" s="14"/>
      <c r="I8" s="14"/>
      <c r="J8" s="15"/>
      <c r="K8" s="15"/>
      <c r="L8" s="15"/>
      <c r="M8" s="29">
        <f>K8*L8</f>
        <v>0</v>
      </c>
      <c r="N8" s="14"/>
      <c r="O8" s="14"/>
      <c r="P8" s="15"/>
      <c r="Q8" s="15"/>
      <c r="R8" s="15"/>
      <c r="S8" s="29">
        <f t="shared" si="2"/>
        <v>0</v>
      </c>
      <c r="T8" s="22"/>
      <c r="U8" s="22"/>
    </row>
    <row r="9" spans="2:21" x14ac:dyDescent="0.3">
      <c r="B9" s="14"/>
      <c r="C9" s="14"/>
      <c r="D9" s="14"/>
      <c r="E9" s="29" t="e">
        <f t="shared" ref="E9:E11" si="3">C9/D9</f>
        <v>#DIV/0!</v>
      </c>
      <c r="F9" s="15"/>
      <c r="G9" s="15"/>
      <c r="H9" s="14"/>
      <c r="I9" s="14"/>
      <c r="J9" s="15"/>
      <c r="K9" s="15"/>
      <c r="L9" s="15"/>
      <c r="M9" s="29">
        <f t="shared" si="1"/>
        <v>0</v>
      </c>
      <c r="N9" s="14"/>
      <c r="O9" s="14"/>
      <c r="P9" s="15"/>
      <c r="Q9" s="15"/>
      <c r="R9" s="15"/>
      <c r="S9" s="29">
        <f t="shared" si="2"/>
        <v>0</v>
      </c>
      <c r="T9" s="22"/>
    </row>
    <row r="10" spans="2:21" x14ac:dyDescent="0.3">
      <c r="B10" s="14"/>
      <c r="C10" s="14"/>
      <c r="D10" s="14"/>
      <c r="E10" s="29" t="e">
        <f t="shared" si="3"/>
        <v>#DIV/0!</v>
      </c>
      <c r="F10" s="15"/>
      <c r="G10" s="15"/>
      <c r="H10" s="14"/>
      <c r="I10" s="14"/>
      <c r="J10" s="15"/>
      <c r="K10" s="15"/>
      <c r="L10" s="15"/>
      <c r="M10" s="29">
        <f>K10*L10</f>
        <v>0</v>
      </c>
      <c r="N10" s="14"/>
      <c r="O10" s="14"/>
      <c r="P10" s="15"/>
      <c r="Q10" s="15"/>
      <c r="R10" s="15"/>
      <c r="S10" s="29">
        <f t="shared" si="2"/>
        <v>0</v>
      </c>
      <c r="T10" s="22"/>
    </row>
    <row r="11" spans="2:21" x14ac:dyDescent="0.3">
      <c r="B11" s="14"/>
      <c r="C11" s="14"/>
      <c r="D11" s="14"/>
      <c r="E11" s="29" t="e">
        <f t="shared" si="3"/>
        <v>#DIV/0!</v>
      </c>
      <c r="F11" s="15"/>
      <c r="G11" s="15"/>
      <c r="H11" s="14"/>
      <c r="I11" s="14"/>
      <c r="J11" s="15"/>
      <c r="K11" s="15"/>
      <c r="L11" s="15"/>
      <c r="M11" s="29">
        <f t="shared" si="1"/>
        <v>0</v>
      </c>
      <c r="N11" s="14"/>
      <c r="O11" s="14"/>
      <c r="P11" s="15"/>
      <c r="Q11" s="15"/>
      <c r="R11" s="15"/>
      <c r="S11" s="29">
        <f t="shared" si="2"/>
        <v>0</v>
      </c>
      <c r="T11" s="22"/>
    </row>
    <row r="12" spans="2:21" x14ac:dyDescent="0.3">
      <c r="B12" s="29" t="s">
        <v>6</v>
      </c>
      <c r="C12" s="29">
        <f>SUM(C5:C11)</f>
        <v>3.907</v>
      </c>
      <c r="D12" s="29">
        <f>SUM(D5:D11)</f>
        <v>456.20499999999998</v>
      </c>
      <c r="E12" s="21"/>
      <c r="F12" s="21"/>
      <c r="G12" s="29">
        <f>SUM(G5:G11)</f>
        <v>2.4E-2</v>
      </c>
      <c r="H12" s="21"/>
      <c r="I12" s="29">
        <f>SUM(I5:I11)</f>
        <v>0</v>
      </c>
      <c r="J12" s="21"/>
      <c r="K12" s="21"/>
      <c r="L12" s="21"/>
      <c r="M12" s="29">
        <f>SUM(M5:M11)</f>
        <v>19.637</v>
      </c>
      <c r="N12" s="21"/>
      <c r="O12" s="29">
        <f>SUM(O5:O11)</f>
        <v>0</v>
      </c>
      <c r="P12" s="21"/>
      <c r="Q12" s="21"/>
      <c r="R12" s="21"/>
      <c r="S12" s="29">
        <f>SUM(S5:S11)</f>
        <v>69.314999999999998</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67.643359884141944</v>
      </c>
      <c r="K14" s="32">
        <f>J14</f>
        <v>67.643359884141944</v>
      </c>
    </row>
    <row r="15" spans="2:21" x14ac:dyDescent="0.3">
      <c r="B15" s="22"/>
      <c r="C15" s="22"/>
      <c r="D15" s="22"/>
      <c r="E15" s="22"/>
      <c r="F15" s="22"/>
      <c r="G15" s="22"/>
      <c r="I15" s="33" t="s">
        <v>13</v>
      </c>
      <c r="J15" s="34">
        <f>(1-(P19/C5))*100</f>
        <v>100</v>
      </c>
      <c r="K15" s="32">
        <f t="shared" ref="K15:K16" si="4">J15</f>
        <v>100</v>
      </c>
    </row>
    <row r="16" spans="2:21" x14ac:dyDescent="0.3">
      <c r="B16" s="22"/>
      <c r="C16" s="22"/>
      <c r="D16" s="22"/>
      <c r="E16" s="22"/>
      <c r="F16" s="22"/>
      <c r="G16" s="22"/>
      <c r="I16" s="35" t="s">
        <v>14</v>
      </c>
      <c r="J16" s="31">
        <f>(J14/J15)*100</f>
        <v>67.643359884141944</v>
      </c>
      <c r="K16" s="32">
        <f t="shared" si="4"/>
        <v>67.643359884141944</v>
      </c>
      <c r="P16" s="25" t="s">
        <v>53</v>
      </c>
      <c r="Q16" s="25" t="s">
        <v>52</v>
      </c>
      <c r="R16" s="25" t="s">
        <v>192</v>
      </c>
    </row>
    <row r="17" spans="2:23" x14ac:dyDescent="0.3">
      <c r="B17" s="22"/>
      <c r="C17" s="22"/>
      <c r="D17" s="22"/>
      <c r="E17" s="22"/>
      <c r="F17" s="22"/>
      <c r="G17" s="22"/>
      <c r="I17" s="36" t="s">
        <v>8</v>
      </c>
      <c r="J17" s="34">
        <f>Q17/D12*100</f>
        <v>60.542957661577582</v>
      </c>
      <c r="K17" s="32"/>
      <c r="N17" s="187" t="s">
        <v>5</v>
      </c>
      <c r="O17" s="187"/>
      <c r="P17" s="37">
        <v>0.55400000000000005</v>
      </c>
      <c r="Q17" s="37">
        <v>276.2</v>
      </c>
      <c r="R17" s="38">
        <f>P17/Q17*1000</f>
        <v>2.0057929036929765</v>
      </c>
    </row>
    <row r="18" spans="2:23" x14ac:dyDescent="0.3">
      <c r="B18" s="22"/>
      <c r="C18" s="22"/>
      <c r="D18" s="22"/>
      <c r="E18" s="22"/>
      <c r="F18" s="22"/>
      <c r="G18" s="22"/>
      <c r="I18" s="30" t="s">
        <v>9</v>
      </c>
      <c r="J18" s="31">
        <f>P17/C12*100</f>
        <v>14.179677501919633</v>
      </c>
      <c r="K18" s="33" t="s">
        <v>98</v>
      </c>
      <c r="L18" s="34">
        <f>(J18/J17)*100</f>
        <v>23.420853637810449</v>
      </c>
      <c r="P18" s="39" t="s">
        <v>0</v>
      </c>
      <c r="Q18" s="40"/>
    </row>
    <row r="19" spans="2:23" ht="30" customHeight="1" x14ac:dyDescent="0.3">
      <c r="B19" s="22"/>
      <c r="C19" s="22"/>
      <c r="D19" s="22"/>
      <c r="E19" s="22"/>
      <c r="F19" s="22"/>
      <c r="G19" s="22"/>
      <c r="I19" s="36" t="s">
        <v>10</v>
      </c>
      <c r="J19" s="34">
        <f>(C12+G12+I12+M12+O12+S12)/P17</f>
        <v>167.65884476534293</v>
      </c>
      <c r="N19" s="185" t="s">
        <v>54</v>
      </c>
      <c r="O19" s="186"/>
      <c r="P19" s="41">
        <v>0</v>
      </c>
    </row>
    <row r="20" spans="2:23" x14ac:dyDescent="0.3">
      <c r="B20" s="22"/>
      <c r="C20" s="22"/>
      <c r="D20" s="22"/>
      <c r="E20" s="22"/>
      <c r="F20" s="22"/>
      <c r="G20" s="22"/>
      <c r="I20" s="1" t="s">
        <v>11</v>
      </c>
      <c r="J20" s="42">
        <f>(C12+G12+I12+M12)/P17</f>
        <v>42.541516245487365</v>
      </c>
      <c r="M20" s="22"/>
      <c r="N20" s="22"/>
      <c r="O20" s="22"/>
      <c r="P20" s="22"/>
    </row>
    <row r="21" spans="2:23" ht="32.25" customHeight="1" x14ac:dyDescent="0.3">
      <c r="B21" s="22"/>
      <c r="C21" s="22"/>
      <c r="D21" s="22"/>
      <c r="E21" s="22"/>
      <c r="F21" s="22"/>
      <c r="G21" s="22"/>
      <c r="H21" s="22"/>
      <c r="I21" s="5" t="s">
        <v>16</v>
      </c>
      <c r="J21" s="43">
        <f>(C12+G12+I12)/P17</f>
        <v>7.0956678700361007</v>
      </c>
      <c r="M21" s="22"/>
      <c r="N21" s="22"/>
      <c r="O21" s="22"/>
      <c r="P21" s="22"/>
    </row>
    <row r="22" spans="2:23" ht="33.75" customHeight="1" x14ac:dyDescent="0.3">
      <c r="G22" s="22"/>
      <c r="H22" s="22"/>
      <c r="I22" s="6" t="s">
        <v>18</v>
      </c>
      <c r="J22" s="2">
        <f>(M12)/P17</f>
        <v>35.445848375451263</v>
      </c>
      <c r="K22" s="22"/>
      <c r="L22" s="22"/>
      <c r="M22" s="22"/>
      <c r="N22" s="22"/>
      <c r="O22" s="22"/>
      <c r="P22" s="22"/>
      <c r="Q22" s="22"/>
      <c r="R22" s="22"/>
      <c r="S22" s="22"/>
      <c r="T22" s="22"/>
    </row>
    <row r="23" spans="2:23" ht="32.25" customHeight="1" x14ac:dyDescent="0.3">
      <c r="I23" s="3" t="s">
        <v>12</v>
      </c>
      <c r="J23" s="4">
        <f>(O12+S12)/P17</f>
        <v>125.11732851985558</v>
      </c>
      <c r="K23" s="22"/>
      <c r="L23" s="22"/>
      <c r="M23" s="22"/>
      <c r="N23" s="22"/>
      <c r="O23" s="22"/>
      <c r="P23" s="22"/>
      <c r="Q23" s="22"/>
      <c r="R23" s="22"/>
      <c r="S23" s="22"/>
      <c r="T23" s="22"/>
    </row>
    <row r="24" spans="2:23" ht="30" customHeight="1" x14ac:dyDescent="0.3">
      <c r="I24" s="5" t="s">
        <v>19</v>
      </c>
      <c r="J24" s="43">
        <f>(O12)/P17</f>
        <v>0</v>
      </c>
      <c r="K24" s="22"/>
      <c r="L24" s="22"/>
      <c r="M24" s="22"/>
      <c r="N24" s="22"/>
      <c r="O24" s="22"/>
      <c r="P24" s="22"/>
      <c r="Q24" s="22"/>
      <c r="R24" s="22"/>
      <c r="S24" s="22"/>
      <c r="T24" s="22"/>
    </row>
    <row r="25" spans="2:23" ht="31.5" customHeight="1" x14ac:dyDescent="0.3">
      <c r="I25" s="6" t="s">
        <v>20</v>
      </c>
      <c r="J25" s="2">
        <f>(S12)/P17</f>
        <v>125.11732851985558</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207</v>
      </c>
      <c r="J28" s="124"/>
      <c r="K28" s="22"/>
      <c r="Q28" s="22"/>
      <c r="T28" s="22"/>
      <c r="W28" s="44"/>
    </row>
    <row r="29" spans="2:23" ht="61.5" customHeight="1" x14ac:dyDescent="0.3">
      <c r="B29" s="178" t="s">
        <v>109</v>
      </c>
      <c r="C29" s="179"/>
      <c r="D29" s="178" t="s">
        <v>110</v>
      </c>
      <c r="E29" s="190"/>
      <c r="F29" s="190"/>
      <c r="G29" s="190"/>
      <c r="H29" s="179"/>
      <c r="I29" s="125"/>
      <c r="J29" s="126"/>
    </row>
    <row r="30" spans="2:23" ht="47.25" customHeight="1" x14ac:dyDescent="0.3">
      <c r="B30" s="191" t="s">
        <v>111</v>
      </c>
      <c r="C30" s="192"/>
      <c r="D30" s="191" t="s">
        <v>112</v>
      </c>
      <c r="E30" s="193"/>
      <c r="F30" s="193"/>
      <c r="G30" s="193"/>
      <c r="H30" s="192"/>
      <c r="I30" s="127"/>
      <c r="J30" s="128"/>
    </row>
    <row r="31" spans="2:23" ht="46.5" customHeight="1" x14ac:dyDescent="0.3">
      <c r="B31" s="175" t="s">
        <v>113</v>
      </c>
      <c r="C31" s="176"/>
      <c r="D31" s="175" t="s">
        <v>129</v>
      </c>
      <c r="E31" s="177"/>
      <c r="F31" s="177"/>
      <c r="G31" s="177"/>
      <c r="H31" s="176"/>
      <c r="I31" s="198"/>
      <c r="J31" s="199"/>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t="s">
        <v>134</v>
      </c>
      <c r="G34" s="47"/>
      <c r="H34" s="114" t="s">
        <v>74</v>
      </c>
      <c r="I34" s="114"/>
      <c r="J34" s="114"/>
      <c r="K34" s="45" t="s">
        <v>97</v>
      </c>
      <c r="L34" s="45"/>
    </row>
    <row r="35" spans="2:12" ht="28.8" x14ac:dyDescent="0.3">
      <c r="B35" s="166" t="s">
        <v>73</v>
      </c>
      <c r="C35" s="167"/>
      <c r="D35" s="168"/>
      <c r="E35" s="48" t="s">
        <v>77</v>
      </c>
      <c r="F35" s="48"/>
      <c r="G35" s="47"/>
      <c r="H35" s="172" t="s">
        <v>75</v>
      </c>
      <c r="I35" s="172"/>
      <c r="J35" s="172"/>
      <c r="K35" s="48" t="s">
        <v>77</v>
      </c>
      <c r="L35" s="48" t="s">
        <v>134</v>
      </c>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c r="E42" s="47"/>
      <c r="F42" s="47"/>
      <c r="G42" s="47"/>
      <c r="H42" s="47"/>
    </row>
    <row r="43" spans="2:12" ht="62.2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t="s">
        <v>134</v>
      </c>
      <c r="F55" s="47"/>
      <c r="G55" s="182" t="s">
        <v>78</v>
      </c>
      <c r="H55" s="182"/>
      <c r="I55" s="182"/>
      <c r="J55" s="49" t="s">
        <v>38</v>
      </c>
      <c r="K55" s="49" t="s">
        <v>134</v>
      </c>
    </row>
    <row r="56" spans="2:13" ht="33" customHeight="1" x14ac:dyDescent="0.3">
      <c r="B56" s="131" t="s">
        <v>116</v>
      </c>
      <c r="C56" s="133"/>
      <c r="D56" s="48" t="s">
        <v>77</v>
      </c>
      <c r="E56" s="48"/>
      <c r="F56" s="47"/>
      <c r="G56" s="183" t="s">
        <v>117</v>
      </c>
      <c r="H56" s="183"/>
      <c r="I56" s="183"/>
      <c r="J56" s="114" t="s">
        <v>43</v>
      </c>
      <c r="K56" s="114"/>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c r="G60" s="149" t="s">
        <v>87</v>
      </c>
      <c r="H60" s="150"/>
      <c r="I60" s="151"/>
      <c r="J60" s="115" t="s">
        <v>43</v>
      </c>
      <c r="K60" s="115" t="s">
        <v>166</v>
      </c>
      <c r="L60" s="47"/>
    </row>
    <row r="61" spans="2:13" x14ac:dyDescent="0.3">
      <c r="B61" s="52" t="s">
        <v>80</v>
      </c>
      <c r="C61" s="166" t="s">
        <v>77</v>
      </c>
      <c r="D61" s="168"/>
      <c r="E61" s="54" t="s">
        <v>134</v>
      </c>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209</v>
      </c>
      <c r="M65" s="47"/>
    </row>
    <row r="66" spans="2:15" ht="15" customHeight="1" x14ac:dyDescent="0.3">
      <c r="G66" s="149" t="s">
        <v>95</v>
      </c>
      <c r="H66" s="150"/>
      <c r="I66" s="151"/>
      <c r="J66" s="118" t="s">
        <v>38</v>
      </c>
      <c r="K66" s="118" t="s">
        <v>184</v>
      </c>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c r="J73" s="110"/>
      <c r="K73" s="113"/>
      <c r="L73" s="113"/>
      <c r="M73" s="202" t="s">
        <v>137</v>
      </c>
      <c r="N73" s="203"/>
      <c r="O73" s="204"/>
    </row>
    <row r="74" spans="2:15" ht="30" customHeight="1" x14ac:dyDescent="0.3">
      <c r="B74" s="18" t="s">
        <v>25</v>
      </c>
      <c r="C74" s="188" t="s">
        <v>26</v>
      </c>
      <c r="D74" s="189"/>
      <c r="E74" s="155" t="s">
        <v>27</v>
      </c>
      <c r="F74" s="156"/>
      <c r="G74" s="134"/>
      <c r="H74" s="135"/>
      <c r="I74" s="110"/>
      <c r="J74" s="110"/>
      <c r="K74" s="113"/>
      <c r="L74" s="113"/>
      <c r="M74" s="202" t="s">
        <v>182</v>
      </c>
      <c r="N74" s="203"/>
      <c r="O74" s="204"/>
    </row>
    <row r="75" spans="2:15" ht="15" customHeight="1" x14ac:dyDescent="0.3">
      <c r="B75" s="17" t="s">
        <v>28</v>
      </c>
      <c r="C75" s="188" t="s">
        <v>22</v>
      </c>
      <c r="D75" s="189"/>
      <c r="E75" s="157" t="s">
        <v>29</v>
      </c>
      <c r="F75" s="158"/>
      <c r="G75" s="134"/>
      <c r="H75" s="135"/>
      <c r="I75" s="110"/>
      <c r="J75" s="110"/>
      <c r="K75" s="68"/>
      <c r="L75" s="68"/>
      <c r="M75" s="202" t="s">
        <v>181</v>
      </c>
      <c r="N75" s="203"/>
      <c r="O75" s="204"/>
    </row>
    <row r="76" spans="2:15" ht="30" customHeight="1" x14ac:dyDescent="0.3">
      <c r="B76" s="18" t="s">
        <v>30</v>
      </c>
      <c r="C76" s="188" t="s">
        <v>31</v>
      </c>
      <c r="D76" s="189"/>
      <c r="E76" s="155" t="s">
        <v>34</v>
      </c>
      <c r="F76" s="156"/>
      <c r="G76" s="134"/>
      <c r="H76" s="135"/>
      <c r="I76" s="110"/>
      <c r="J76" s="110"/>
      <c r="K76" s="200"/>
      <c r="L76" s="201"/>
      <c r="M76" s="202" t="s">
        <v>151</v>
      </c>
      <c r="N76" s="203"/>
      <c r="O76" s="204"/>
    </row>
    <row r="77" spans="2:15" ht="30" customHeight="1" x14ac:dyDescent="0.3">
      <c r="B77" s="17" t="s">
        <v>32</v>
      </c>
      <c r="C77" s="188" t="s">
        <v>90</v>
      </c>
      <c r="D77" s="189"/>
      <c r="E77" s="157" t="s">
        <v>35</v>
      </c>
      <c r="F77" s="158"/>
      <c r="G77" s="136"/>
      <c r="H77" s="137"/>
      <c r="I77" s="110"/>
      <c r="J77" s="110"/>
      <c r="K77" s="200"/>
      <c r="L77" s="201"/>
      <c r="M77" s="108" t="s">
        <v>183</v>
      </c>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0">
    <mergeCell ref="B80:E80"/>
    <mergeCell ref="C77:D77"/>
    <mergeCell ref="E77:F77"/>
    <mergeCell ref="I77:J77"/>
    <mergeCell ref="K77:L77"/>
    <mergeCell ref="B79:E79"/>
    <mergeCell ref="G79:I79"/>
    <mergeCell ref="M74:O74"/>
    <mergeCell ref="C75:D75"/>
    <mergeCell ref="E75:F75"/>
    <mergeCell ref="I75:J75"/>
    <mergeCell ref="M75:O75"/>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F99A-7654-425A-B481-DC8F9BF101D3}">
  <dimension ref="B1:W80"/>
  <sheetViews>
    <sheetView zoomScale="66" zoomScaleNormal="66" workbookViewId="0">
      <selection activeCell="F21" sqref="F21"/>
    </sheetView>
  </sheetViews>
  <sheetFormatPr defaultRowHeight="14.4" x14ac:dyDescent="0.3"/>
  <cols>
    <col min="1" max="1" width="3.44140625" customWidth="1"/>
    <col min="2" max="2" width="48.88671875" bestFit="1" customWidth="1"/>
    <col min="3" max="4" width="11" customWidth="1"/>
    <col min="5" max="5" width="11.109375" bestFit="1" customWidth="1"/>
    <col min="6" max="6" width="42.44140625" bestFit="1" customWidth="1"/>
    <col min="7" max="7" width="8.5546875" customWidth="1"/>
    <col min="8" max="8" width="12" customWidth="1"/>
    <col min="9" max="9" width="17" bestFit="1" customWidth="1"/>
    <col min="10" max="10" width="17.109375" customWidth="1"/>
    <col min="11" max="11" width="16.5546875" customWidth="1"/>
    <col min="12" max="12" width="10.44140625" customWidth="1"/>
    <col min="13" max="13" width="12.44140625" bestFit="1" customWidth="1"/>
    <col min="14" max="14" width="12" customWidth="1"/>
    <col min="15" max="15" width="9.44140625" customWidth="1"/>
    <col min="16" max="16" width="28.6640625" bestFit="1" customWidth="1"/>
    <col min="17" max="17" width="9.6640625" customWidth="1"/>
    <col min="18" max="18" width="12.109375" customWidth="1"/>
    <col min="19" max="19" width="10.33203125" bestFit="1"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72">
        <v>0.42109999999999997</v>
      </c>
      <c r="D5" s="14">
        <v>168.62</v>
      </c>
      <c r="E5" s="29">
        <f>C5/D5*1000</f>
        <v>2.4973312774285374</v>
      </c>
      <c r="F5" s="70"/>
      <c r="G5" s="15"/>
      <c r="H5" s="69"/>
      <c r="I5" s="69"/>
      <c r="J5" s="15" t="s">
        <v>131</v>
      </c>
      <c r="K5" s="73">
        <v>10</v>
      </c>
      <c r="L5" s="15">
        <v>1.33</v>
      </c>
      <c r="M5" s="29">
        <f>K5*L5</f>
        <v>13.3</v>
      </c>
      <c r="N5" s="14" t="s">
        <v>213</v>
      </c>
      <c r="O5" s="14" t="s">
        <v>191</v>
      </c>
      <c r="P5" s="15" t="s">
        <v>188</v>
      </c>
      <c r="Q5" s="15">
        <v>30</v>
      </c>
      <c r="R5" s="15">
        <v>1.48</v>
      </c>
      <c r="S5" s="29">
        <f>Q5*R5</f>
        <v>44.4</v>
      </c>
    </row>
    <row r="6" spans="2:21" x14ac:dyDescent="0.3">
      <c r="B6" s="14" t="s">
        <v>220</v>
      </c>
      <c r="C6" s="72">
        <v>0.54859999999999998</v>
      </c>
      <c r="D6" s="14">
        <v>73.14</v>
      </c>
      <c r="E6" s="29">
        <f>C6/D6*1000</f>
        <v>7.5006836204539233</v>
      </c>
      <c r="F6" s="15"/>
      <c r="G6" s="15"/>
      <c r="H6" s="14"/>
      <c r="I6" s="14"/>
      <c r="J6" s="15" t="s">
        <v>177</v>
      </c>
      <c r="K6" s="73">
        <v>8.9</v>
      </c>
      <c r="L6" s="15">
        <v>1.028</v>
      </c>
      <c r="M6" s="29">
        <f t="shared" ref="M6:M11" si="0">K6*L6</f>
        <v>9.1492000000000004</v>
      </c>
      <c r="N6" s="14"/>
      <c r="O6" s="14"/>
      <c r="P6" s="15" t="s">
        <v>189</v>
      </c>
      <c r="Q6" s="15">
        <v>150</v>
      </c>
      <c r="R6" s="15">
        <v>1</v>
      </c>
      <c r="S6" s="29">
        <f>Q6*R6</f>
        <v>150</v>
      </c>
      <c r="U6" s="22"/>
    </row>
    <row r="7" spans="2:21" x14ac:dyDescent="0.3">
      <c r="B7" s="14" t="s">
        <v>217</v>
      </c>
      <c r="C7" s="72">
        <v>0.39950000000000002</v>
      </c>
      <c r="D7" s="14">
        <v>159.81</v>
      </c>
      <c r="E7" s="29">
        <f>C7/D7*1000</f>
        <v>2.4998435642325258</v>
      </c>
      <c r="F7" s="15"/>
      <c r="G7" s="15"/>
      <c r="H7" s="14"/>
      <c r="I7" s="14"/>
      <c r="J7" s="15"/>
      <c r="K7" s="15"/>
      <c r="L7" s="15"/>
      <c r="M7" s="29">
        <f>K7*L7</f>
        <v>0</v>
      </c>
      <c r="N7" s="14"/>
      <c r="O7" s="14"/>
      <c r="P7" s="15" t="s">
        <v>139</v>
      </c>
      <c r="Q7" s="15">
        <v>75</v>
      </c>
      <c r="R7" s="15">
        <v>0.70599999999999996</v>
      </c>
      <c r="S7" s="29">
        <f>Q7*R7</f>
        <v>52.949999999999996</v>
      </c>
      <c r="T7" s="22"/>
      <c r="U7" s="22"/>
    </row>
    <row r="8" spans="2:21" x14ac:dyDescent="0.3">
      <c r="B8" s="67"/>
      <c r="C8" s="14"/>
      <c r="D8" s="14"/>
      <c r="E8" s="29" t="e">
        <f t="shared" ref="E8:E11" si="1">C8/D8</f>
        <v>#DIV/0!</v>
      </c>
      <c r="F8" s="15"/>
      <c r="G8" s="15"/>
      <c r="H8" s="14"/>
      <c r="I8" s="14"/>
      <c r="J8" s="15"/>
      <c r="K8" s="15"/>
      <c r="L8" s="15"/>
      <c r="M8" s="29">
        <f>K8*L8</f>
        <v>0</v>
      </c>
      <c r="N8" s="14"/>
      <c r="O8" s="14"/>
      <c r="P8" s="15"/>
      <c r="Q8" s="15"/>
      <c r="R8" s="15"/>
      <c r="S8" s="29">
        <f t="shared" ref="S8:S11" si="2">Q8*R8</f>
        <v>0</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K10*L10</f>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1.3692</v>
      </c>
      <c r="D12" s="29">
        <f>SUM(D5:D11)</f>
        <v>401.57</v>
      </c>
      <c r="E12" s="21"/>
      <c r="F12" s="21"/>
      <c r="G12" s="29">
        <f>SUM(G5:G11)</f>
        <v>0</v>
      </c>
      <c r="H12" s="21"/>
      <c r="I12" s="29">
        <f>SUM(I5:I11)</f>
        <v>0</v>
      </c>
      <c r="J12" s="21"/>
      <c r="K12" s="21"/>
      <c r="L12" s="21"/>
      <c r="M12" s="29">
        <f>SUM(M5:M11)</f>
        <v>22.449200000000001</v>
      </c>
      <c r="N12" s="21"/>
      <c r="O12" s="29">
        <f>SUM(O5:O11)</f>
        <v>0</v>
      </c>
      <c r="P12" s="21"/>
      <c r="Q12" s="21"/>
      <c r="R12" s="21"/>
      <c r="S12" s="29">
        <f>SUM(S5:S11)</f>
        <v>247.35</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80.005318038577258</v>
      </c>
      <c r="K14" s="32">
        <f>J14</f>
        <v>80.005318038577258</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80.005318038577258</v>
      </c>
      <c r="K16" s="32">
        <f t="shared" si="3"/>
        <v>80.005318038577258</v>
      </c>
      <c r="P16" s="25" t="s">
        <v>53</v>
      </c>
      <c r="Q16" s="25" t="s">
        <v>52</v>
      </c>
      <c r="R16" s="25" t="s">
        <v>49</v>
      </c>
    </row>
    <row r="17" spans="2:23" x14ac:dyDescent="0.3">
      <c r="B17" s="22"/>
      <c r="C17" s="22"/>
      <c r="D17" s="22"/>
      <c r="E17" s="22"/>
      <c r="F17" s="22"/>
      <c r="G17" s="22"/>
      <c r="I17" s="36" t="s">
        <v>8</v>
      </c>
      <c r="J17" s="34">
        <f>Q17/D12*100</f>
        <v>59.700674851209016</v>
      </c>
      <c r="K17" s="32"/>
      <c r="N17" s="187" t="s">
        <v>5</v>
      </c>
      <c r="O17" s="187"/>
      <c r="P17" s="37">
        <v>0.47899999999999998</v>
      </c>
      <c r="Q17" s="37">
        <v>239.74</v>
      </c>
      <c r="R17" s="38">
        <f>P17/Q17*1000</f>
        <v>1.9979978309835655</v>
      </c>
    </row>
    <row r="18" spans="2:23" x14ac:dyDescent="0.3">
      <c r="B18" s="22"/>
      <c r="C18" s="22"/>
      <c r="D18" s="22"/>
      <c r="E18" s="22"/>
      <c r="F18" s="22"/>
      <c r="G18" s="22"/>
      <c r="I18" s="30" t="s">
        <v>9</v>
      </c>
      <c r="J18" s="31">
        <f>P17/C12*100</f>
        <v>34.983932223196021</v>
      </c>
      <c r="K18" s="33" t="s">
        <v>98</v>
      </c>
      <c r="L18" s="34">
        <f>(J18/J17)*100</f>
        <v>58.5988890584334</v>
      </c>
      <c r="P18" s="39" t="s">
        <v>0</v>
      </c>
      <c r="Q18" s="40"/>
    </row>
    <row r="19" spans="2:23" ht="30" customHeight="1" x14ac:dyDescent="0.3">
      <c r="B19" s="22"/>
      <c r="C19" s="22"/>
      <c r="D19" s="22"/>
      <c r="E19" s="22"/>
      <c r="F19" s="22"/>
      <c r="G19" s="22"/>
      <c r="I19" s="36" t="s">
        <v>10</v>
      </c>
      <c r="J19" s="34">
        <f>(C12+G12+I12+M12+O12+S12)/P17</f>
        <v>566.11356993736956</v>
      </c>
      <c r="N19" s="185" t="s">
        <v>54</v>
      </c>
      <c r="O19" s="186"/>
      <c r="P19" s="39">
        <v>0</v>
      </c>
    </row>
    <row r="20" spans="2:23" x14ac:dyDescent="0.3">
      <c r="B20" s="22"/>
      <c r="C20" s="22"/>
      <c r="D20" s="22"/>
      <c r="E20" s="22"/>
      <c r="F20" s="22"/>
      <c r="G20" s="22"/>
      <c r="I20" s="1" t="s">
        <v>11</v>
      </c>
      <c r="J20" s="42">
        <f>(C12+G12+I12+M12)/P17</f>
        <v>49.725260960334033</v>
      </c>
      <c r="M20" s="22"/>
      <c r="N20" s="22"/>
      <c r="O20" s="22"/>
      <c r="P20" s="22"/>
    </row>
    <row r="21" spans="2:23" ht="32.25" customHeight="1" x14ac:dyDescent="0.3">
      <c r="B21" s="22"/>
      <c r="C21" s="22"/>
      <c r="D21" s="22"/>
      <c r="E21" s="22"/>
      <c r="F21" s="22"/>
      <c r="G21" s="22"/>
      <c r="H21" s="22"/>
      <c r="I21" s="5" t="s">
        <v>16</v>
      </c>
      <c r="J21" s="43">
        <f>(C12+G12+I12)/P17</f>
        <v>2.8584551148225472</v>
      </c>
      <c r="M21" s="22"/>
      <c r="N21" s="22"/>
      <c r="O21" s="22"/>
      <c r="P21" s="22"/>
    </row>
    <row r="22" spans="2:23" ht="33.75" customHeight="1" x14ac:dyDescent="0.3">
      <c r="G22" s="22"/>
      <c r="H22" s="22"/>
      <c r="I22" s="6" t="s">
        <v>18</v>
      </c>
      <c r="J22" s="2">
        <f>(M12)/P17</f>
        <v>46.866805845511486</v>
      </c>
      <c r="K22" s="22"/>
      <c r="L22" s="22"/>
      <c r="M22" s="22"/>
      <c r="N22" s="22"/>
      <c r="O22" s="22"/>
      <c r="P22" s="22"/>
      <c r="Q22" s="22"/>
      <c r="R22" s="22"/>
      <c r="S22" s="22"/>
      <c r="T22" s="22"/>
    </row>
    <row r="23" spans="2:23" ht="32.25" customHeight="1" x14ac:dyDescent="0.3">
      <c r="I23" s="3" t="s">
        <v>12</v>
      </c>
      <c r="J23" s="4">
        <f>(O12+S12)/P17</f>
        <v>516.38830897703554</v>
      </c>
      <c r="K23" s="22"/>
      <c r="L23" s="22"/>
      <c r="M23" s="22"/>
      <c r="N23" s="22"/>
      <c r="O23" s="22"/>
      <c r="P23" s="22"/>
      <c r="Q23" s="22"/>
      <c r="R23" s="22"/>
      <c r="S23" s="22"/>
      <c r="T23" s="22"/>
    </row>
    <row r="24" spans="2:23" ht="30" customHeight="1" x14ac:dyDescent="0.3">
      <c r="I24" s="5" t="s">
        <v>19</v>
      </c>
      <c r="J24" s="43">
        <f>(O12)/P17</f>
        <v>0</v>
      </c>
      <c r="K24" s="22"/>
      <c r="L24" s="22"/>
      <c r="M24" s="22"/>
      <c r="N24" s="22"/>
      <c r="O24" s="22"/>
      <c r="P24" s="22"/>
      <c r="Q24" s="22"/>
      <c r="R24" s="22"/>
      <c r="S24" s="22"/>
      <c r="T24" s="22"/>
    </row>
    <row r="25" spans="2:23" ht="31.5" customHeight="1" x14ac:dyDescent="0.3">
      <c r="I25" s="6" t="s">
        <v>20</v>
      </c>
      <c r="J25" s="2">
        <f>(S12)/P17</f>
        <v>516.38830897703554</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178</v>
      </c>
      <c r="J28" s="124"/>
      <c r="K28" s="22"/>
      <c r="Q28" s="22"/>
      <c r="T28" s="22"/>
      <c r="W28" s="44"/>
    </row>
    <row r="29" spans="2:23" ht="61.5" customHeight="1" x14ac:dyDescent="0.3">
      <c r="B29" s="178" t="s">
        <v>109</v>
      </c>
      <c r="C29" s="179"/>
      <c r="D29" s="178" t="s">
        <v>110</v>
      </c>
      <c r="E29" s="190"/>
      <c r="F29" s="190"/>
      <c r="G29" s="190"/>
      <c r="H29" s="179"/>
      <c r="I29" s="125"/>
      <c r="J29" s="126"/>
    </row>
    <row r="30" spans="2:23" ht="47.25" customHeight="1" x14ac:dyDescent="0.3">
      <c r="B30" s="191" t="s">
        <v>111</v>
      </c>
      <c r="C30" s="192"/>
      <c r="D30" s="191" t="s">
        <v>112</v>
      </c>
      <c r="E30" s="193"/>
      <c r="F30" s="193"/>
      <c r="G30" s="193"/>
      <c r="H30" s="192"/>
      <c r="I30" s="127" t="s">
        <v>190</v>
      </c>
      <c r="J30" s="128"/>
    </row>
    <row r="31" spans="2:23" ht="46.5" customHeight="1" x14ac:dyDescent="0.3">
      <c r="B31" s="175" t="s">
        <v>113</v>
      </c>
      <c r="C31" s="176"/>
      <c r="D31" s="175" t="s">
        <v>129</v>
      </c>
      <c r="E31" s="177"/>
      <c r="F31" s="177"/>
      <c r="G31" s="177"/>
      <c r="H31" s="176"/>
      <c r="I31" s="198" t="s">
        <v>160</v>
      </c>
      <c r="J31" s="199"/>
    </row>
    <row r="32" spans="2:23" ht="15" customHeight="1" x14ac:dyDescent="0.3"/>
    <row r="33" spans="2:12" x14ac:dyDescent="0.3">
      <c r="B33" s="19" t="s">
        <v>71</v>
      </c>
      <c r="F33" s="27" t="s">
        <v>103</v>
      </c>
      <c r="L33" s="27" t="s">
        <v>103</v>
      </c>
    </row>
    <row r="34" spans="2:12" x14ac:dyDescent="0.3">
      <c r="B34" s="163" t="s">
        <v>114</v>
      </c>
      <c r="C34" s="164"/>
      <c r="D34" s="165"/>
      <c r="E34" s="45" t="s">
        <v>97</v>
      </c>
      <c r="F34" s="46"/>
      <c r="G34" s="47"/>
      <c r="H34" s="114" t="s">
        <v>74</v>
      </c>
      <c r="I34" s="114"/>
      <c r="J34" s="114"/>
      <c r="K34" s="45" t="s">
        <v>97</v>
      </c>
      <c r="L34" s="45"/>
    </row>
    <row r="35" spans="2:12"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t="s">
        <v>135</v>
      </c>
      <c r="E42" s="47"/>
      <c r="F42" s="47"/>
      <c r="G42" s="47"/>
      <c r="H42" s="47"/>
    </row>
    <row r="43" spans="2:12" ht="62.2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row>
    <row r="56" spans="2:13" ht="33" customHeight="1" x14ac:dyDescent="0.3">
      <c r="B56" s="131" t="s">
        <v>116</v>
      </c>
      <c r="C56" s="133"/>
      <c r="D56" s="48" t="s">
        <v>77</v>
      </c>
      <c r="E56" s="48" t="s">
        <v>134</v>
      </c>
      <c r="F56" s="47"/>
      <c r="G56" s="183" t="s">
        <v>117</v>
      </c>
      <c r="H56" s="183"/>
      <c r="I56" s="183"/>
      <c r="J56" s="114" t="s">
        <v>43</v>
      </c>
      <c r="K56" s="114" t="s">
        <v>134</v>
      </c>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t="s">
        <v>134</v>
      </c>
      <c r="G60" s="149" t="s">
        <v>87</v>
      </c>
      <c r="H60" s="150"/>
      <c r="I60" s="151"/>
      <c r="J60" s="115" t="s">
        <v>43</v>
      </c>
      <c r="K60" s="115" t="s">
        <v>87</v>
      </c>
      <c r="L60" s="47"/>
    </row>
    <row r="61" spans="2:13" x14ac:dyDescent="0.3">
      <c r="B61" s="52" t="s">
        <v>80</v>
      </c>
      <c r="C61" s="166" t="s">
        <v>77</v>
      </c>
      <c r="D61" s="168"/>
      <c r="E61" s="54"/>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210</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136</v>
      </c>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t="s">
        <v>180</v>
      </c>
      <c r="J73" s="110"/>
      <c r="K73" s="113" t="s">
        <v>149</v>
      </c>
      <c r="L73" s="113"/>
      <c r="M73" s="202" t="s">
        <v>188</v>
      </c>
      <c r="N73" s="203"/>
      <c r="O73" s="204"/>
    </row>
    <row r="74" spans="2:15" ht="30" customHeight="1" x14ac:dyDescent="0.3">
      <c r="B74" s="18" t="s">
        <v>25</v>
      </c>
      <c r="C74" s="188" t="s">
        <v>26</v>
      </c>
      <c r="D74" s="189"/>
      <c r="E74" s="155" t="s">
        <v>27</v>
      </c>
      <c r="F74" s="156"/>
      <c r="G74" s="134"/>
      <c r="H74" s="135"/>
      <c r="I74" s="110"/>
      <c r="J74" s="110"/>
      <c r="K74" s="113" t="s">
        <v>150</v>
      </c>
      <c r="L74" s="113"/>
      <c r="M74" s="202" t="s">
        <v>178</v>
      </c>
      <c r="N74" s="203"/>
      <c r="O74" s="204"/>
    </row>
    <row r="75" spans="2:15" ht="15" customHeight="1" x14ac:dyDescent="0.3">
      <c r="B75" s="17" t="s">
        <v>28</v>
      </c>
      <c r="C75" s="188" t="s">
        <v>22</v>
      </c>
      <c r="D75" s="189"/>
      <c r="E75" s="157" t="s">
        <v>29</v>
      </c>
      <c r="F75" s="158"/>
      <c r="G75" s="134"/>
      <c r="H75" s="135"/>
      <c r="I75" s="110"/>
      <c r="J75" s="110"/>
      <c r="K75" s="68"/>
      <c r="L75" s="68"/>
      <c r="M75" s="202"/>
      <c r="N75" s="203"/>
      <c r="O75" s="204"/>
    </row>
    <row r="76" spans="2:15" ht="30" customHeight="1" x14ac:dyDescent="0.3">
      <c r="B76" s="18" t="s">
        <v>30</v>
      </c>
      <c r="C76" s="188" t="s">
        <v>31</v>
      </c>
      <c r="D76" s="189"/>
      <c r="E76" s="155" t="s">
        <v>34</v>
      </c>
      <c r="F76" s="156"/>
      <c r="G76" s="134"/>
      <c r="H76" s="135"/>
      <c r="I76" s="110"/>
      <c r="J76" s="110"/>
      <c r="K76" s="200"/>
      <c r="L76" s="201"/>
      <c r="M76" s="202"/>
      <c r="N76" s="203"/>
      <c r="O76" s="204"/>
    </row>
    <row r="77" spans="2:15" ht="30" customHeight="1" x14ac:dyDescent="0.3">
      <c r="B77" s="17" t="s">
        <v>32</v>
      </c>
      <c r="C77" s="188" t="s">
        <v>90</v>
      </c>
      <c r="D77" s="189"/>
      <c r="E77" s="157" t="s">
        <v>35</v>
      </c>
      <c r="F77" s="158"/>
      <c r="G77" s="136"/>
      <c r="H77" s="137"/>
      <c r="I77" s="110"/>
      <c r="J77" s="110"/>
      <c r="K77" s="200"/>
      <c r="L77" s="201"/>
      <c r="M77" s="108"/>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t="s">
        <v>177</v>
      </c>
      <c r="I80" s="58"/>
    </row>
  </sheetData>
  <mergeCells count="80">
    <mergeCell ref="B80:E80"/>
    <mergeCell ref="C77:D77"/>
    <mergeCell ref="E77:F77"/>
    <mergeCell ref="I77:J77"/>
    <mergeCell ref="K77:L77"/>
    <mergeCell ref="B79:E79"/>
    <mergeCell ref="G79:I79"/>
    <mergeCell ref="M74:O74"/>
    <mergeCell ref="C75:D75"/>
    <mergeCell ref="E75:F75"/>
    <mergeCell ref="I75:J75"/>
    <mergeCell ref="M75:O75"/>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E727-C83F-4BE3-8A3E-AE1E8C73ED58}">
  <dimension ref="B1:W80"/>
  <sheetViews>
    <sheetView zoomScale="69" zoomScaleNormal="69" workbookViewId="0">
      <selection activeCell="G20" sqref="G20"/>
    </sheetView>
  </sheetViews>
  <sheetFormatPr defaultRowHeight="14.4" x14ac:dyDescent="0.3"/>
  <cols>
    <col min="1" max="1" width="5.33203125" customWidth="1"/>
    <col min="2" max="2" width="37.44140625" bestFit="1" customWidth="1"/>
    <col min="8" max="8" width="34.88671875" customWidth="1"/>
    <col min="9" max="9" width="15" customWidth="1"/>
    <col min="10" max="10" width="12.44140625" customWidth="1"/>
    <col min="11" max="11" width="17.33203125" customWidth="1"/>
    <col min="14" max="14" width="15" customWidth="1"/>
    <col min="15" max="15" width="18.44140625" customWidth="1"/>
    <col min="16" max="17" width="15" customWidth="1"/>
    <col min="18" max="18" width="14.109375" customWidth="1"/>
  </cols>
  <sheetData>
    <row r="1" spans="2:21" x14ac:dyDescent="0.3">
      <c r="B1" s="24" t="s">
        <v>93</v>
      </c>
      <c r="F1" s="24" t="s">
        <v>92</v>
      </c>
    </row>
    <row r="3" spans="2:21" x14ac:dyDescent="0.3">
      <c r="B3" s="19" t="s">
        <v>106</v>
      </c>
    </row>
    <row r="4" spans="2:21" ht="30.6"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74" t="s">
        <v>195</v>
      </c>
      <c r="C5" s="14">
        <v>168.62</v>
      </c>
      <c r="D5" s="14">
        <v>168.62</v>
      </c>
      <c r="E5" s="29">
        <f>C5/D5</f>
        <v>1</v>
      </c>
      <c r="F5" s="70"/>
      <c r="G5" s="15"/>
      <c r="H5" s="69"/>
      <c r="I5" s="69"/>
      <c r="J5" s="15"/>
      <c r="K5" s="15"/>
      <c r="L5" s="15"/>
      <c r="M5" s="29">
        <f>K5*L5</f>
        <v>0</v>
      </c>
      <c r="N5" s="14" t="s">
        <v>213</v>
      </c>
      <c r="O5" s="14">
        <v>20</v>
      </c>
      <c r="P5" s="15" t="s">
        <v>196</v>
      </c>
      <c r="Q5" s="15">
        <v>1500</v>
      </c>
      <c r="R5" s="15">
        <v>0.86699999999999999</v>
      </c>
      <c r="S5" s="29">
        <f>Q5*R5</f>
        <v>1300.5</v>
      </c>
    </row>
    <row r="6" spans="2:21" x14ac:dyDescent="0.3">
      <c r="B6" s="14" t="s">
        <v>220</v>
      </c>
      <c r="C6" s="14">
        <v>365.7</v>
      </c>
      <c r="D6" s="14">
        <v>73.14</v>
      </c>
      <c r="E6" s="29">
        <f>C6/D6</f>
        <v>5</v>
      </c>
      <c r="F6" s="15"/>
      <c r="G6" s="15"/>
      <c r="H6" s="14"/>
      <c r="I6" s="14"/>
      <c r="J6" s="15"/>
      <c r="K6" s="15"/>
      <c r="L6" s="15"/>
      <c r="M6" s="29">
        <f t="shared" ref="M6:M11" si="0">K6*L6</f>
        <v>0</v>
      </c>
      <c r="N6" s="14" t="s">
        <v>194</v>
      </c>
      <c r="O6" s="14">
        <v>3</v>
      </c>
      <c r="P6" s="15" t="s">
        <v>178</v>
      </c>
      <c r="Q6" s="15">
        <v>200</v>
      </c>
      <c r="R6" s="15">
        <v>1</v>
      </c>
      <c r="S6" s="29">
        <f>Q6*R6</f>
        <v>200</v>
      </c>
      <c r="U6" s="22"/>
    </row>
    <row r="7" spans="2:21" x14ac:dyDescent="0.3">
      <c r="B7" s="14" t="s">
        <v>137</v>
      </c>
      <c r="C7" s="14">
        <v>36.46</v>
      </c>
      <c r="D7" s="14">
        <v>36.46</v>
      </c>
      <c r="E7" s="29">
        <f t="shared" ref="E7:E11" si="1">C7/D7</f>
        <v>1</v>
      </c>
      <c r="F7" s="15"/>
      <c r="G7" s="15"/>
      <c r="H7" s="14"/>
      <c r="I7" s="14"/>
      <c r="J7" s="15"/>
      <c r="K7" s="15"/>
      <c r="L7" s="15"/>
      <c r="M7" s="29">
        <f t="shared" si="0"/>
        <v>0</v>
      </c>
      <c r="N7" s="14"/>
      <c r="O7" s="14"/>
      <c r="P7" s="15" t="s">
        <v>151</v>
      </c>
      <c r="Q7" s="15">
        <v>1500</v>
      </c>
      <c r="R7" s="15">
        <v>0.90200000000000002</v>
      </c>
      <c r="S7" s="29">
        <f t="shared" ref="S7:S11" si="2">Q7*R7</f>
        <v>1353</v>
      </c>
      <c r="T7" s="22"/>
      <c r="U7" s="22"/>
    </row>
    <row r="8" spans="2:21" x14ac:dyDescent="0.3">
      <c r="B8" s="67" t="s">
        <v>176</v>
      </c>
      <c r="C8" s="14">
        <v>147.03</v>
      </c>
      <c r="D8" s="14">
        <v>159.81</v>
      </c>
      <c r="E8" s="29">
        <f t="shared" si="1"/>
        <v>0.92003003566735497</v>
      </c>
      <c r="F8" s="15"/>
      <c r="G8" s="15"/>
      <c r="H8" s="14"/>
      <c r="I8" s="14"/>
      <c r="J8" s="15"/>
      <c r="K8" s="15"/>
      <c r="L8" s="15"/>
      <c r="M8" s="29">
        <f>K8*L8</f>
        <v>0</v>
      </c>
      <c r="N8" s="14"/>
      <c r="O8" s="14"/>
      <c r="P8" s="15"/>
      <c r="Q8" s="15"/>
      <c r="R8" s="15"/>
      <c r="S8" s="29">
        <f t="shared" si="2"/>
        <v>0</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K10*L10</f>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717.81</v>
      </c>
      <c r="D12" s="29">
        <f>SUM(D5:D11)</f>
        <v>438.03</v>
      </c>
      <c r="E12" s="21"/>
      <c r="F12" s="21"/>
      <c r="G12" s="29">
        <f>SUM(G5:G11)</f>
        <v>0</v>
      </c>
      <c r="H12" s="21"/>
      <c r="I12" s="29">
        <f>SUM(I5:I11)</f>
        <v>0</v>
      </c>
      <c r="J12" s="21"/>
      <c r="K12" s="21"/>
      <c r="L12" s="21"/>
      <c r="M12" s="29">
        <f>SUM(M5:M11)</f>
        <v>0</v>
      </c>
      <c r="N12" s="21"/>
      <c r="O12" s="29">
        <f>SUM(O5:O11)</f>
        <v>23</v>
      </c>
      <c r="P12" s="21"/>
      <c r="Q12" s="21"/>
      <c r="R12" s="21"/>
      <c r="S12" s="29">
        <f>SUM(S5:S11)</f>
        <v>2853.5</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75</v>
      </c>
      <c r="K14" s="32">
        <f>J14</f>
        <v>75</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75</v>
      </c>
      <c r="K16" s="32">
        <f t="shared" si="3"/>
        <v>75</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207.15</v>
      </c>
      <c r="Q17" s="37">
        <v>276.2</v>
      </c>
      <c r="R17" s="38">
        <f>P17/Q17</f>
        <v>0.75</v>
      </c>
    </row>
    <row r="18" spans="2:23" x14ac:dyDescent="0.3">
      <c r="B18" s="22"/>
      <c r="C18" s="22"/>
      <c r="D18" s="22"/>
      <c r="E18" s="22"/>
      <c r="F18" s="22"/>
      <c r="G18" s="22"/>
      <c r="I18" s="30" t="s">
        <v>9</v>
      </c>
      <c r="J18" s="31">
        <f>P17/C12*100</f>
        <v>28.858611610314711</v>
      </c>
      <c r="K18" s="33" t="s">
        <v>98</v>
      </c>
      <c r="L18" s="34">
        <f>(J18/J17)*100</f>
        <v>45.767333974171443</v>
      </c>
      <c r="P18" s="39" t="s">
        <v>0</v>
      </c>
      <c r="Q18" s="40"/>
    </row>
    <row r="19" spans="2:23" x14ac:dyDescent="0.3">
      <c r="B19" s="22"/>
      <c r="C19" s="22"/>
      <c r="D19" s="22"/>
      <c r="E19" s="22"/>
      <c r="F19" s="22"/>
      <c r="G19" s="22"/>
      <c r="I19" s="36" t="s">
        <v>10</v>
      </c>
      <c r="J19" s="34">
        <f>(C12+G12+I12+M12+O12+S12)/P17</f>
        <v>17.351243060584117</v>
      </c>
      <c r="N19" s="185" t="s">
        <v>54</v>
      </c>
      <c r="O19" s="186"/>
      <c r="P19" s="41">
        <v>0</v>
      </c>
    </row>
    <row r="20" spans="2:23" x14ac:dyDescent="0.3">
      <c r="B20" s="22"/>
      <c r="C20" s="22"/>
      <c r="D20" s="22"/>
      <c r="E20" s="22"/>
      <c r="F20" s="22"/>
      <c r="G20" s="22"/>
      <c r="I20" s="1" t="s">
        <v>11</v>
      </c>
      <c r="J20" s="42">
        <f>(C12+G12+I12+M12)/P17</f>
        <v>3.4651701665459806</v>
      </c>
      <c r="M20" s="22"/>
      <c r="N20" s="22"/>
      <c r="O20" s="22"/>
      <c r="P20" s="22"/>
    </row>
    <row r="21" spans="2:23" ht="28.8" x14ac:dyDescent="0.3">
      <c r="B21" s="22"/>
      <c r="C21" s="22"/>
      <c r="D21" s="22"/>
      <c r="E21" s="22"/>
      <c r="F21" s="22"/>
      <c r="G21" s="22"/>
      <c r="H21" s="22"/>
      <c r="I21" s="5" t="s">
        <v>16</v>
      </c>
      <c r="J21" s="43">
        <f>(C12+G12+I12)/P17</f>
        <v>3.4651701665459806</v>
      </c>
      <c r="M21" s="22"/>
      <c r="N21" s="22"/>
      <c r="O21" s="22"/>
      <c r="P21" s="22"/>
    </row>
    <row r="22" spans="2:23" ht="28.8" x14ac:dyDescent="0.3">
      <c r="G22" s="22"/>
      <c r="H22" s="22"/>
      <c r="I22" s="6" t="s">
        <v>18</v>
      </c>
      <c r="J22" s="2">
        <f>(M12)/P17</f>
        <v>0</v>
      </c>
      <c r="K22" s="22"/>
      <c r="L22" s="22"/>
      <c r="M22" s="22"/>
      <c r="N22" s="22"/>
      <c r="O22" s="22"/>
      <c r="P22" s="22"/>
      <c r="Q22" s="22"/>
      <c r="R22" s="22"/>
      <c r="S22" s="22"/>
      <c r="T22" s="22"/>
    </row>
    <row r="23" spans="2:23" x14ac:dyDescent="0.3">
      <c r="I23" s="3" t="s">
        <v>12</v>
      </c>
      <c r="J23" s="4">
        <f>(O12+S12)/P17</f>
        <v>13.886072894038136</v>
      </c>
      <c r="K23" s="22"/>
      <c r="L23" s="22"/>
      <c r="M23" s="22"/>
      <c r="N23" s="22"/>
      <c r="O23" s="22"/>
      <c r="P23" s="22"/>
      <c r="Q23" s="22"/>
      <c r="R23" s="22"/>
      <c r="S23" s="22"/>
      <c r="T23" s="22"/>
    </row>
    <row r="24" spans="2:23" ht="28.8" x14ac:dyDescent="0.3">
      <c r="I24" s="5" t="s">
        <v>19</v>
      </c>
      <c r="J24" s="43">
        <f>(O12)/P17</f>
        <v>0.11103065411537533</v>
      </c>
      <c r="K24" s="22"/>
      <c r="L24" s="22"/>
      <c r="M24" s="22"/>
      <c r="N24" s="22"/>
      <c r="O24" s="22"/>
      <c r="P24" s="22"/>
      <c r="Q24" s="22"/>
      <c r="R24" s="22"/>
      <c r="S24" s="22"/>
      <c r="T24" s="22"/>
    </row>
    <row r="25" spans="2:23" ht="28.8" x14ac:dyDescent="0.3">
      <c r="I25" s="6" t="s">
        <v>20</v>
      </c>
      <c r="J25" s="2">
        <f>(S12)/P17</f>
        <v>13.775042239922762</v>
      </c>
      <c r="K25" s="22"/>
      <c r="L25" s="22"/>
      <c r="M25" s="22"/>
      <c r="N25" s="22"/>
      <c r="O25" s="22"/>
      <c r="P25" s="22"/>
      <c r="Q25" s="22"/>
      <c r="R25" s="22"/>
      <c r="S25" s="22"/>
      <c r="T25" s="22"/>
    </row>
    <row r="26" spans="2:23" x14ac:dyDescent="0.3">
      <c r="I26" s="22"/>
      <c r="J26" s="22"/>
      <c r="K26" s="22"/>
      <c r="L26" s="22"/>
      <c r="M26" s="22"/>
      <c r="N26" s="22"/>
      <c r="O26" s="22"/>
      <c r="P26" s="22"/>
      <c r="Q26" s="22"/>
      <c r="R26" s="22"/>
      <c r="S26" s="22"/>
      <c r="T26" s="22"/>
    </row>
    <row r="27" spans="2:23" x14ac:dyDescent="0.3">
      <c r="B27" s="173" t="s">
        <v>61</v>
      </c>
      <c r="C27" s="174"/>
      <c r="I27" s="121" t="s">
        <v>102</v>
      </c>
      <c r="J27" s="122"/>
      <c r="K27" s="22"/>
      <c r="L27" s="22"/>
      <c r="M27" s="22"/>
      <c r="N27" s="22"/>
      <c r="O27" s="22"/>
      <c r="P27" s="22"/>
      <c r="Q27" s="22"/>
      <c r="T27" s="22"/>
    </row>
    <row r="28" spans="2:23" ht="39.75" customHeight="1" x14ac:dyDescent="0.3">
      <c r="B28" s="180" t="s">
        <v>33</v>
      </c>
      <c r="C28" s="181"/>
      <c r="D28" s="181" t="s">
        <v>108</v>
      </c>
      <c r="E28" s="181"/>
      <c r="F28" s="181"/>
      <c r="G28" s="181"/>
      <c r="H28" s="181"/>
      <c r="I28" s="123" t="s">
        <v>212</v>
      </c>
      <c r="J28" s="124"/>
      <c r="K28" s="22"/>
      <c r="Q28" s="22"/>
      <c r="T28" s="22"/>
      <c r="W28" s="44"/>
    </row>
    <row r="29" spans="2:23" ht="33" customHeight="1" x14ac:dyDescent="0.3">
      <c r="B29" s="178" t="s">
        <v>109</v>
      </c>
      <c r="C29" s="179"/>
      <c r="D29" s="178" t="s">
        <v>110</v>
      </c>
      <c r="E29" s="190"/>
      <c r="F29" s="190"/>
      <c r="G29" s="190"/>
      <c r="H29" s="179"/>
      <c r="I29" s="125" t="s">
        <v>196</v>
      </c>
      <c r="J29" s="126"/>
    </row>
    <row r="30" spans="2:23" x14ac:dyDescent="0.3">
      <c r="B30" s="191" t="s">
        <v>111</v>
      </c>
      <c r="C30" s="192"/>
      <c r="D30" s="191" t="s">
        <v>112</v>
      </c>
      <c r="E30" s="193"/>
      <c r="F30" s="193"/>
      <c r="G30" s="193"/>
      <c r="H30" s="192"/>
      <c r="I30" s="127"/>
      <c r="J30" s="128"/>
    </row>
    <row r="31" spans="2:23" x14ac:dyDescent="0.3">
      <c r="B31" s="175" t="s">
        <v>113</v>
      </c>
      <c r="C31" s="176"/>
      <c r="D31" s="175" t="s">
        <v>129</v>
      </c>
      <c r="E31" s="177"/>
      <c r="F31" s="177"/>
      <c r="G31" s="177"/>
      <c r="H31" s="176"/>
      <c r="I31" s="198"/>
      <c r="J31" s="199"/>
    </row>
    <row r="33" spans="2:12" x14ac:dyDescent="0.3">
      <c r="B33" s="19" t="s">
        <v>71</v>
      </c>
      <c r="F33" s="27" t="s">
        <v>103</v>
      </c>
      <c r="L33" s="27" t="s">
        <v>103</v>
      </c>
    </row>
    <row r="34" spans="2:12" ht="28.8" x14ac:dyDescent="0.3">
      <c r="B34" s="163" t="s">
        <v>114</v>
      </c>
      <c r="C34" s="164"/>
      <c r="D34" s="165"/>
      <c r="E34" s="45" t="s">
        <v>97</v>
      </c>
      <c r="F34" s="46"/>
      <c r="G34" s="47"/>
      <c r="H34" s="114" t="s">
        <v>74</v>
      </c>
      <c r="I34" s="114"/>
      <c r="J34" s="114"/>
      <c r="K34" s="45" t="s">
        <v>97</v>
      </c>
      <c r="L34" s="45"/>
    </row>
    <row r="35" spans="2:12" ht="28.8" x14ac:dyDescent="0.3">
      <c r="B35" s="166" t="s">
        <v>73</v>
      </c>
      <c r="C35" s="167"/>
      <c r="D35" s="168"/>
      <c r="E35" s="48" t="s">
        <v>77</v>
      </c>
      <c r="F35" s="48"/>
      <c r="G35" s="47"/>
      <c r="H35" s="172" t="s">
        <v>75</v>
      </c>
      <c r="I35" s="172"/>
      <c r="J35" s="172"/>
      <c r="K35" s="48" t="s">
        <v>77</v>
      </c>
      <c r="L35" s="48"/>
    </row>
    <row r="36" spans="2:12" x14ac:dyDescent="0.3">
      <c r="B36" s="169" t="s">
        <v>72</v>
      </c>
      <c r="C36" s="170"/>
      <c r="D36" s="171"/>
      <c r="E36" s="49" t="s">
        <v>122</v>
      </c>
      <c r="F36" s="50" t="s">
        <v>134</v>
      </c>
      <c r="G36" s="47"/>
      <c r="H36" s="47"/>
      <c r="I36" s="47"/>
    </row>
    <row r="37" spans="2:12" x14ac:dyDescent="0.3">
      <c r="B37" s="47"/>
      <c r="C37" s="47"/>
      <c r="D37" s="47"/>
      <c r="E37" s="47"/>
      <c r="F37" s="47"/>
      <c r="G37" s="47"/>
      <c r="H37" s="47"/>
    </row>
    <row r="38" spans="2:12"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x14ac:dyDescent="0.3">
      <c r="B41" s="51" t="s">
        <v>37</v>
      </c>
      <c r="C41" s="49" t="s">
        <v>38</v>
      </c>
      <c r="D41" s="49"/>
      <c r="E41" s="47"/>
      <c r="F41" s="47"/>
      <c r="G41" s="47"/>
      <c r="H41" s="47"/>
    </row>
    <row r="42" spans="2:12" ht="28.8" x14ac:dyDescent="0.3">
      <c r="B42" s="51" t="s">
        <v>39</v>
      </c>
      <c r="C42" s="48" t="s">
        <v>77</v>
      </c>
      <c r="D42" s="48" t="s">
        <v>135</v>
      </c>
      <c r="E42" s="47"/>
      <c r="F42" s="47"/>
      <c r="G42" s="47"/>
      <c r="H42" s="47"/>
    </row>
    <row r="43" spans="2:12" ht="43.2" x14ac:dyDescent="0.3">
      <c r="B43" s="51" t="s">
        <v>40</v>
      </c>
      <c r="C43" s="45" t="s">
        <v>43</v>
      </c>
      <c r="D43" s="45" t="s">
        <v>174</v>
      </c>
      <c r="E43" s="47"/>
      <c r="F43" s="47"/>
      <c r="G43" s="47"/>
      <c r="H43" s="47"/>
    </row>
    <row r="44" spans="2:12" x14ac:dyDescent="0.3">
      <c r="B44" s="47"/>
      <c r="C44" s="47"/>
      <c r="D44" s="47"/>
      <c r="E44" s="47"/>
      <c r="F44" s="47"/>
      <c r="G44" s="47"/>
      <c r="H44" s="47"/>
    </row>
    <row r="45" spans="2:12" x14ac:dyDescent="0.3">
      <c r="B45" s="47"/>
      <c r="C45" s="47"/>
      <c r="D45" s="47"/>
      <c r="E45" s="47"/>
      <c r="F45" s="47"/>
      <c r="G45" s="47"/>
      <c r="H45" s="47"/>
    </row>
    <row r="46" spans="2:12" x14ac:dyDescent="0.3">
      <c r="D46" s="47"/>
      <c r="E46" s="47"/>
      <c r="F46" s="47"/>
      <c r="G46" s="47"/>
      <c r="H46" s="47"/>
    </row>
    <row r="47" spans="2:12" x14ac:dyDescent="0.3">
      <c r="B47" s="47"/>
      <c r="C47" s="47"/>
      <c r="D47" s="47"/>
      <c r="E47" s="47"/>
      <c r="F47" s="47"/>
      <c r="G47" s="47"/>
      <c r="H47" s="47"/>
    </row>
    <row r="48" spans="2:12" x14ac:dyDescent="0.3">
      <c r="B48" s="47"/>
      <c r="C48" s="47"/>
      <c r="D48" s="47"/>
      <c r="E48" s="47"/>
      <c r="F48" s="47"/>
      <c r="G48" s="47"/>
      <c r="H48" s="47"/>
    </row>
    <row r="49" spans="2:13" x14ac:dyDescent="0.3">
      <c r="B49" s="47"/>
      <c r="C49" s="47"/>
      <c r="D49" s="47"/>
      <c r="E49" s="47"/>
      <c r="F49" s="47"/>
      <c r="G49" s="47"/>
      <c r="H49" s="47"/>
    </row>
    <row r="50" spans="2:13" x14ac:dyDescent="0.3">
      <c r="B50" s="47"/>
      <c r="C50" s="47"/>
      <c r="D50" s="47"/>
      <c r="E50" s="47"/>
      <c r="F50" s="47"/>
      <c r="G50" s="47"/>
      <c r="H50" s="47"/>
    </row>
    <row r="51" spans="2:13" x14ac:dyDescent="0.3">
      <c r="B51" s="47"/>
      <c r="C51" s="47"/>
      <c r="D51" s="47"/>
      <c r="E51" s="47"/>
      <c r="F51" s="47"/>
      <c r="G51" s="47"/>
      <c r="H51" s="47"/>
    </row>
    <row r="52" spans="2:13"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28.8" x14ac:dyDescent="0.3">
      <c r="B55" s="184" t="s">
        <v>115</v>
      </c>
      <c r="C55" s="184"/>
      <c r="D55" s="45" t="s">
        <v>43</v>
      </c>
      <c r="E55" s="46"/>
      <c r="F55" s="47"/>
      <c r="G55" s="182" t="s">
        <v>78</v>
      </c>
      <c r="H55" s="182"/>
      <c r="I55" s="182"/>
      <c r="J55" s="49" t="s">
        <v>38</v>
      </c>
      <c r="K55" s="49" t="s">
        <v>134</v>
      </c>
    </row>
    <row r="56" spans="2:13" ht="28.8" x14ac:dyDescent="0.3">
      <c r="B56" s="131" t="s">
        <v>116</v>
      </c>
      <c r="C56" s="133"/>
      <c r="D56" s="48" t="s">
        <v>77</v>
      </c>
      <c r="E56" s="48" t="s">
        <v>134</v>
      </c>
      <c r="F56" s="47"/>
      <c r="G56" s="183" t="s">
        <v>117</v>
      </c>
      <c r="H56" s="183"/>
      <c r="I56" s="183"/>
      <c r="J56" s="114" t="s">
        <v>43</v>
      </c>
      <c r="K56" s="114"/>
    </row>
    <row r="57" spans="2:13"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c r="G60" s="149" t="s">
        <v>87</v>
      </c>
      <c r="H60" s="150"/>
      <c r="I60" s="151"/>
      <c r="J60" s="115" t="s">
        <v>43</v>
      </c>
      <c r="K60" s="115" t="s">
        <v>216</v>
      </c>
      <c r="L60" s="47"/>
    </row>
    <row r="61" spans="2:13" x14ac:dyDescent="0.3">
      <c r="B61" s="52" t="s">
        <v>80</v>
      </c>
      <c r="C61" s="166" t="s">
        <v>77</v>
      </c>
      <c r="D61" s="168"/>
      <c r="E61" s="54" t="s">
        <v>134</v>
      </c>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x14ac:dyDescent="0.3">
      <c r="G64" s="143" t="s">
        <v>119</v>
      </c>
      <c r="H64" s="144"/>
      <c r="I64" s="145"/>
      <c r="J64" s="117"/>
      <c r="K64" s="117"/>
      <c r="L64" s="47"/>
    </row>
    <row r="65" spans="2:15" ht="28.8" x14ac:dyDescent="0.3">
      <c r="G65" s="146" t="s">
        <v>96</v>
      </c>
      <c r="H65" s="147"/>
      <c r="I65" s="148"/>
      <c r="J65" s="48" t="s">
        <v>77</v>
      </c>
      <c r="K65" s="48" t="s">
        <v>215</v>
      </c>
      <c r="M65" s="47"/>
    </row>
    <row r="66" spans="2:15" x14ac:dyDescent="0.3">
      <c r="G66" s="149" t="s">
        <v>95</v>
      </c>
      <c r="H66" s="150"/>
      <c r="I66" s="151"/>
      <c r="J66" s="118" t="s">
        <v>38</v>
      </c>
      <c r="K66" s="118"/>
      <c r="L66" s="47"/>
      <c r="M66" s="47"/>
    </row>
    <row r="67" spans="2:15"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136</v>
      </c>
      <c r="J72" s="110"/>
      <c r="K72" s="200" t="s">
        <v>145</v>
      </c>
      <c r="L72" s="201"/>
      <c r="M72" s="202" t="s">
        <v>130</v>
      </c>
      <c r="N72" s="203"/>
      <c r="O72" s="204"/>
    </row>
    <row r="73" spans="2:15" x14ac:dyDescent="0.3">
      <c r="B73" s="17" t="s">
        <v>24</v>
      </c>
      <c r="C73" s="188" t="s">
        <v>21</v>
      </c>
      <c r="D73" s="189"/>
      <c r="E73" s="157" t="s">
        <v>36</v>
      </c>
      <c r="F73" s="158"/>
      <c r="G73" s="134" t="s">
        <v>86</v>
      </c>
      <c r="H73" s="135"/>
      <c r="I73" s="110"/>
      <c r="J73" s="110"/>
      <c r="K73" s="113" t="s">
        <v>214</v>
      </c>
      <c r="L73" s="113"/>
      <c r="M73" s="202" t="s">
        <v>187</v>
      </c>
      <c r="N73" s="203"/>
      <c r="O73" s="204"/>
    </row>
    <row r="74" spans="2:15" x14ac:dyDescent="0.3">
      <c r="B74" s="18" t="s">
        <v>25</v>
      </c>
      <c r="C74" s="188" t="s">
        <v>26</v>
      </c>
      <c r="D74" s="189"/>
      <c r="E74" s="155" t="s">
        <v>27</v>
      </c>
      <c r="F74" s="156"/>
      <c r="G74" s="134"/>
      <c r="H74" s="135"/>
      <c r="I74" s="110"/>
      <c r="J74" s="110"/>
      <c r="K74" s="113"/>
      <c r="L74" s="113"/>
      <c r="M74" s="202" t="s">
        <v>151</v>
      </c>
      <c r="N74" s="203"/>
      <c r="O74" s="204"/>
    </row>
    <row r="75" spans="2:15" x14ac:dyDescent="0.3">
      <c r="B75" s="17" t="s">
        <v>28</v>
      </c>
      <c r="C75" s="188" t="s">
        <v>22</v>
      </c>
      <c r="D75" s="189"/>
      <c r="E75" s="157" t="s">
        <v>29</v>
      </c>
      <c r="F75" s="158"/>
      <c r="G75" s="134"/>
      <c r="H75" s="135"/>
      <c r="I75" s="110"/>
      <c r="J75" s="110"/>
      <c r="K75" s="68"/>
      <c r="L75" s="68"/>
      <c r="M75" s="202" t="s">
        <v>178</v>
      </c>
      <c r="N75" s="203"/>
      <c r="O75" s="204"/>
    </row>
    <row r="76" spans="2:15" x14ac:dyDescent="0.3">
      <c r="B76" s="18" t="s">
        <v>30</v>
      </c>
      <c r="C76" s="188" t="s">
        <v>31</v>
      </c>
      <c r="D76" s="189"/>
      <c r="E76" s="155" t="s">
        <v>34</v>
      </c>
      <c r="F76" s="156"/>
      <c r="G76" s="134"/>
      <c r="H76" s="135"/>
      <c r="I76" s="110"/>
      <c r="J76" s="110"/>
      <c r="K76" s="200"/>
      <c r="L76" s="201"/>
      <c r="M76" s="202"/>
      <c r="N76" s="203"/>
      <c r="O76" s="204"/>
    </row>
    <row r="77" spans="2:15" x14ac:dyDescent="0.3">
      <c r="B77" s="17" t="s">
        <v>32</v>
      </c>
      <c r="C77" s="188" t="s">
        <v>90</v>
      </c>
      <c r="D77" s="189"/>
      <c r="E77" s="157" t="s">
        <v>35</v>
      </c>
      <c r="F77" s="158"/>
      <c r="G77" s="136"/>
      <c r="H77" s="137"/>
      <c r="I77" s="110"/>
      <c r="J77" s="110"/>
      <c r="K77" s="200"/>
      <c r="L77" s="201"/>
      <c r="M77" s="108"/>
      <c r="N77" s="108"/>
      <c r="O77" s="108"/>
    </row>
    <row r="78" spans="2:15" x14ac:dyDescent="0.3">
      <c r="I78" s="22"/>
    </row>
    <row r="79" spans="2:15" x14ac:dyDescent="0.3">
      <c r="B79" s="159" t="s">
        <v>89</v>
      </c>
      <c r="C79" s="159"/>
      <c r="D79" s="159"/>
      <c r="E79" s="159"/>
      <c r="G79" s="160" t="s">
        <v>125</v>
      </c>
      <c r="H79" s="161"/>
      <c r="I79" s="162"/>
    </row>
    <row r="80" spans="2:15" x14ac:dyDescent="0.3">
      <c r="B80" s="131" t="s">
        <v>126</v>
      </c>
      <c r="C80" s="132"/>
      <c r="D80" s="132"/>
      <c r="E80" s="133"/>
      <c r="F80" s="28" t="s">
        <v>84</v>
      </c>
      <c r="G80" s="56"/>
      <c r="H80" s="57"/>
      <c r="I80" s="58"/>
    </row>
  </sheetData>
  <mergeCells count="80">
    <mergeCell ref="N17:O17"/>
    <mergeCell ref="N19:O19"/>
    <mergeCell ref="B27:C27"/>
    <mergeCell ref="I27:J27"/>
    <mergeCell ref="B28:C28"/>
    <mergeCell ref="D28:H28"/>
    <mergeCell ref="I28:J28"/>
    <mergeCell ref="B35:D35"/>
    <mergeCell ref="H35:J35"/>
    <mergeCell ref="B29:C29"/>
    <mergeCell ref="D29:H29"/>
    <mergeCell ref="I29:J29"/>
    <mergeCell ref="B30:C30"/>
    <mergeCell ref="D30:H30"/>
    <mergeCell ref="I30:J30"/>
    <mergeCell ref="B31:C31"/>
    <mergeCell ref="D31:H31"/>
    <mergeCell ref="I31:J31"/>
    <mergeCell ref="B34:D34"/>
    <mergeCell ref="H34:J34"/>
    <mergeCell ref="B36:D36"/>
    <mergeCell ref="B55:C55"/>
    <mergeCell ref="G55:I55"/>
    <mergeCell ref="B56:C56"/>
    <mergeCell ref="G56:I57"/>
    <mergeCell ref="K56:K57"/>
    <mergeCell ref="B57:C57"/>
    <mergeCell ref="C60:D60"/>
    <mergeCell ref="G60:I60"/>
    <mergeCell ref="J60:J64"/>
    <mergeCell ref="K60:K64"/>
    <mergeCell ref="C61:D61"/>
    <mergeCell ref="G61:I61"/>
    <mergeCell ref="G62:I62"/>
    <mergeCell ref="G63:I63"/>
    <mergeCell ref="J56:J57"/>
    <mergeCell ref="G64:I64"/>
    <mergeCell ref="G65:I65"/>
    <mergeCell ref="G66:I66"/>
    <mergeCell ref="J66:J68"/>
    <mergeCell ref="K66:K68"/>
    <mergeCell ref="G67:I67"/>
    <mergeCell ref="G68:I68"/>
    <mergeCell ref="I70:J71"/>
    <mergeCell ref="K70:L71"/>
    <mergeCell ref="M70:O71"/>
    <mergeCell ref="C72:D72"/>
    <mergeCell ref="E72:F72"/>
    <mergeCell ref="G72:H72"/>
    <mergeCell ref="I72:J72"/>
    <mergeCell ref="K72:L72"/>
    <mergeCell ref="M72:O72"/>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M74:O74"/>
    <mergeCell ref="C75:D75"/>
    <mergeCell ref="E75:F75"/>
    <mergeCell ref="I75:J75"/>
    <mergeCell ref="M75:O75"/>
    <mergeCell ref="B80:E80"/>
    <mergeCell ref="C77:D77"/>
    <mergeCell ref="E77:F77"/>
    <mergeCell ref="I77:J77"/>
    <mergeCell ref="K77:L77"/>
    <mergeCell ref="B79:E79"/>
    <mergeCell ref="G79:I79"/>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FC52A-0CEB-4FFB-A4E5-1855DE2CAA81}">
  <dimension ref="B1:W80"/>
  <sheetViews>
    <sheetView tabSelected="1" topLeftCell="B1" zoomScale="70" zoomScaleNormal="70" workbookViewId="0">
      <selection activeCell="N29" sqref="N29"/>
    </sheetView>
  </sheetViews>
  <sheetFormatPr defaultRowHeight="14.4" x14ac:dyDescent="0.3"/>
  <cols>
    <col min="1" max="1" width="5.33203125" customWidth="1"/>
    <col min="2" max="2" width="37.44140625" bestFit="1" customWidth="1"/>
    <col min="8" max="8" width="34.88671875" customWidth="1"/>
    <col min="9" max="9" width="15" customWidth="1"/>
    <col min="10" max="10" width="12.44140625" customWidth="1"/>
    <col min="11" max="11" width="17.33203125" customWidth="1"/>
  </cols>
  <sheetData>
    <row r="1" spans="2:21" x14ac:dyDescent="0.3">
      <c r="B1" s="24" t="s">
        <v>93</v>
      </c>
      <c r="F1" s="24" t="s">
        <v>92</v>
      </c>
    </row>
    <row r="3" spans="2:21" x14ac:dyDescent="0.3">
      <c r="B3" s="19" t="s">
        <v>106</v>
      </c>
    </row>
    <row r="4" spans="2:21" ht="30.6"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74" t="s">
        <v>195</v>
      </c>
      <c r="C5" s="14">
        <v>1.6866000000000001</v>
      </c>
      <c r="D5" s="14">
        <v>168.62</v>
      </c>
      <c r="E5" s="29">
        <f>C5/D5</f>
        <v>1.00023721978413E-2</v>
      </c>
      <c r="F5" s="70"/>
      <c r="G5" s="15"/>
      <c r="H5" s="69"/>
      <c r="I5" s="69"/>
      <c r="J5" s="15"/>
      <c r="K5" s="15"/>
      <c r="L5" s="15"/>
      <c r="M5" s="29">
        <f>K5*L5</f>
        <v>0</v>
      </c>
      <c r="N5" s="14" t="s">
        <v>213</v>
      </c>
      <c r="O5" s="14">
        <v>0.2155</v>
      </c>
      <c r="P5" s="15" t="s">
        <v>196</v>
      </c>
      <c r="Q5" s="15">
        <v>15</v>
      </c>
      <c r="R5" s="15">
        <v>0.86699999999999999</v>
      </c>
      <c r="S5" s="29">
        <f>Q5*R5</f>
        <v>13.004999999999999</v>
      </c>
    </row>
    <row r="6" spans="2:21" x14ac:dyDescent="0.3">
      <c r="B6" s="14" t="s">
        <v>220</v>
      </c>
      <c r="C6" s="14">
        <v>3.69</v>
      </c>
      <c r="D6" s="14">
        <v>73.14</v>
      </c>
      <c r="E6" s="29">
        <f>C6/D6</f>
        <v>5.0451189499589828E-2</v>
      </c>
      <c r="F6" s="15"/>
      <c r="G6" s="15"/>
      <c r="H6" s="14"/>
      <c r="I6" s="14"/>
      <c r="J6" s="15"/>
      <c r="K6" s="15"/>
      <c r="L6" s="15"/>
      <c r="M6" s="29">
        <f t="shared" ref="M6:M11" si="0">K6*L6</f>
        <v>0</v>
      </c>
      <c r="N6" s="14" t="s">
        <v>194</v>
      </c>
      <c r="O6" s="14">
        <v>5.2600000000000001E-2</v>
      </c>
      <c r="P6" s="15" t="s">
        <v>178</v>
      </c>
      <c r="Q6" s="15">
        <v>3</v>
      </c>
      <c r="R6" s="15">
        <v>1</v>
      </c>
      <c r="S6" s="29">
        <f>Q6*R6</f>
        <v>3</v>
      </c>
      <c r="U6" s="22"/>
    </row>
    <row r="7" spans="2:21" x14ac:dyDescent="0.3">
      <c r="B7" s="14" t="s">
        <v>137</v>
      </c>
      <c r="C7" s="14">
        <v>5.47</v>
      </c>
      <c r="D7" s="14">
        <v>36.46</v>
      </c>
      <c r="E7" s="29">
        <f t="shared" ref="E7:E11" si="1">C7/D7</f>
        <v>0.15002742731760832</v>
      </c>
      <c r="F7" s="15"/>
      <c r="G7" s="15"/>
      <c r="H7" s="14"/>
      <c r="I7" s="14"/>
      <c r="J7" s="15"/>
      <c r="K7" s="15"/>
      <c r="L7" s="15"/>
      <c r="M7" s="29">
        <f t="shared" si="0"/>
        <v>0</v>
      </c>
      <c r="N7" s="14"/>
      <c r="O7" s="14"/>
      <c r="P7" s="15" t="s">
        <v>151</v>
      </c>
      <c r="Q7" s="15">
        <v>15</v>
      </c>
      <c r="R7" s="15">
        <v>0.90200000000000002</v>
      </c>
      <c r="S7" s="29">
        <f t="shared" ref="S7:S11" si="2">Q7*R7</f>
        <v>13.530000000000001</v>
      </c>
      <c r="T7" s="22"/>
      <c r="U7" s="22"/>
    </row>
    <row r="8" spans="2:21" x14ac:dyDescent="0.3">
      <c r="B8" s="67" t="s">
        <v>176</v>
      </c>
      <c r="C8" s="14">
        <v>1.49</v>
      </c>
      <c r="D8" s="14">
        <v>159.81</v>
      </c>
      <c r="E8" s="29">
        <f t="shared" si="1"/>
        <v>9.3235717414429636E-3</v>
      </c>
      <c r="F8" s="15"/>
      <c r="G8" s="15"/>
      <c r="H8" s="14"/>
      <c r="I8" s="14"/>
      <c r="J8" s="15"/>
      <c r="K8" s="15"/>
      <c r="L8" s="15"/>
      <c r="M8" s="29">
        <f>K8*L8</f>
        <v>0</v>
      </c>
      <c r="N8" s="14"/>
      <c r="O8" s="14"/>
      <c r="P8" s="15"/>
      <c r="Q8" s="15"/>
      <c r="R8" s="15"/>
      <c r="S8" s="29">
        <f t="shared" si="2"/>
        <v>0</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K10*L10</f>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12.336599999999999</v>
      </c>
      <c r="D12" s="29">
        <f>SUM(D5:D11)</f>
        <v>438.03</v>
      </c>
      <c r="E12" s="21"/>
      <c r="F12" s="21"/>
      <c r="G12" s="29">
        <f>SUM(G5:G11)</f>
        <v>0</v>
      </c>
      <c r="H12" s="21"/>
      <c r="I12" s="29">
        <f>SUM(I5:I11)</f>
        <v>0</v>
      </c>
      <c r="J12" s="21"/>
      <c r="K12" s="21"/>
      <c r="L12" s="21"/>
      <c r="M12" s="29">
        <f>SUM(M5:M11)</f>
        <v>0</v>
      </c>
      <c r="N12" s="21"/>
      <c r="O12" s="29">
        <f>SUM(O5:O11)</f>
        <v>0.2681</v>
      </c>
      <c r="P12" s="21"/>
      <c r="Q12" s="21"/>
      <c r="R12" s="21"/>
      <c r="S12" s="29">
        <f>SUM(S5:S11)</f>
        <v>29.535</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21.001535037046715</v>
      </c>
      <c r="K14" s="32">
        <f>J14</f>
        <v>21.001535037046715</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21.001535037046715</v>
      </c>
      <c r="K16" s="32">
        <f t="shared" si="3"/>
        <v>21.001535037046715</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0.58020000000000005</v>
      </c>
      <c r="Q17" s="37">
        <v>276.2</v>
      </c>
      <c r="R17" s="38">
        <f>P17/Q17</f>
        <v>2.1006517016654599E-3</v>
      </c>
    </row>
    <row r="18" spans="2:23" x14ac:dyDescent="0.3">
      <c r="B18" s="22"/>
      <c r="C18" s="22"/>
      <c r="D18" s="22"/>
      <c r="E18" s="22"/>
      <c r="F18" s="22"/>
      <c r="G18" s="22"/>
      <c r="I18" s="30" t="s">
        <v>9</v>
      </c>
      <c r="J18" s="31">
        <f>P17/C12*100</f>
        <v>4.7030786440348242</v>
      </c>
      <c r="K18" s="33" t="s">
        <v>98</v>
      </c>
      <c r="L18" s="34">
        <f>(J18/J17)*100</f>
        <v>7.4586876844553727</v>
      </c>
      <c r="P18" s="39" t="s">
        <v>0</v>
      </c>
      <c r="Q18" s="40"/>
    </row>
    <row r="19" spans="2:23" x14ac:dyDescent="0.3">
      <c r="B19" s="22"/>
      <c r="C19" s="22"/>
      <c r="D19" s="22"/>
      <c r="E19" s="22"/>
      <c r="F19" s="22"/>
      <c r="G19" s="22"/>
      <c r="I19" s="36" t="s">
        <v>10</v>
      </c>
      <c r="J19" s="34">
        <f>(C12+G12+I12+M12+O12+S12)/P17</f>
        <v>72.629610479145114</v>
      </c>
      <c r="N19" s="185" t="s">
        <v>54</v>
      </c>
      <c r="O19" s="186"/>
      <c r="P19" s="41">
        <v>0</v>
      </c>
    </row>
    <row r="20" spans="2:23" x14ac:dyDescent="0.3">
      <c r="B20" s="22"/>
      <c r="C20" s="22"/>
      <c r="D20" s="22"/>
      <c r="E20" s="22"/>
      <c r="F20" s="22"/>
      <c r="G20" s="22"/>
      <c r="I20" s="1" t="s">
        <v>11</v>
      </c>
      <c r="J20" s="42">
        <f>(C12+G12+I12+M12)/P17</f>
        <v>21.262668045501549</v>
      </c>
      <c r="M20" s="22"/>
      <c r="N20" s="22"/>
      <c r="O20" s="22"/>
      <c r="P20" s="22"/>
    </row>
    <row r="21" spans="2:23" ht="28.8" x14ac:dyDescent="0.3">
      <c r="B21" s="22"/>
      <c r="C21" s="22"/>
      <c r="D21" s="22"/>
      <c r="E21" s="22"/>
      <c r="F21" s="22"/>
      <c r="G21" s="22"/>
      <c r="H21" s="22"/>
      <c r="I21" s="5" t="s">
        <v>16</v>
      </c>
      <c r="J21" s="43">
        <f>(C12+G12+I12)/P17</f>
        <v>21.262668045501549</v>
      </c>
      <c r="M21" s="22"/>
      <c r="N21" s="22"/>
      <c r="O21" s="22"/>
      <c r="P21" s="22"/>
    </row>
    <row r="22" spans="2:23" ht="28.8" x14ac:dyDescent="0.3">
      <c r="G22" s="22"/>
      <c r="H22" s="22"/>
      <c r="I22" s="6" t="s">
        <v>18</v>
      </c>
      <c r="J22" s="2">
        <f>(M12)/P17</f>
        <v>0</v>
      </c>
      <c r="K22" s="22"/>
      <c r="L22" s="22"/>
      <c r="M22" s="22"/>
      <c r="N22" s="22"/>
      <c r="O22" s="22"/>
      <c r="P22" s="22"/>
      <c r="Q22" s="22"/>
      <c r="R22" s="22"/>
      <c r="S22" s="22"/>
      <c r="T22" s="22"/>
    </row>
    <row r="23" spans="2:23" x14ac:dyDescent="0.3">
      <c r="I23" s="3" t="s">
        <v>12</v>
      </c>
      <c r="J23" s="4">
        <f>(O12+S12)/P17</f>
        <v>51.366942433643565</v>
      </c>
      <c r="K23" s="22"/>
      <c r="L23" s="22"/>
      <c r="M23" s="22"/>
      <c r="N23" s="22"/>
      <c r="O23" s="22"/>
      <c r="P23" s="22"/>
      <c r="Q23" s="22"/>
      <c r="R23" s="22"/>
      <c r="S23" s="22"/>
      <c r="T23" s="22"/>
    </row>
    <row r="24" spans="2:23" ht="28.8" x14ac:dyDescent="0.3">
      <c r="I24" s="5" t="s">
        <v>19</v>
      </c>
      <c r="J24" s="43">
        <f>(O12)/P17</f>
        <v>0.46208204067562908</v>
      </c>
      <c r="K24" s="22"/>
      <c r="L24" s="22"/>
      <c r="M24" s="22"/>
      <c r="N24" s="22"/>
      <c r="O24" s="22"/>
      <c r="P24" s="22"/>
      <c r="Q24" s="22"/>
      <c r="R24" s="22"/>
      <c r="S24" s="22"/>
      <c r="T24" s="22"/>
    </row>
    <row r="25" spans="2:23" ht="28.8" x14ac:dyDescent="0.3">
      <c r="I25" s="6" t="s">
        <v>20</v>
      </c>
      <c r="J25" s="2">
        <f>(S12)/P17</f>
        <v>50.90486039296794</v>
      </c>
      <c r="K25" s="22"/>
      <c r="L25" s="22"/>
      <c r="M25" s="22"/>
      <c r="N25" s="22"/>
      <c r="O25" s="22"/>
      <c r="P25" s="22"/>
      <c r="Q25" s="22"/>
      <c r="R25" s="22"/>
      <c r="S25" s="22"/>
      <c r="T25" s="22"/>
    </row>
    <row r="26" spans="2:23" x14ac:dyDescent="0.3">
      <c r="I26" s="22"/>
      <c r="J26" s="22"/>
      <c r="K26" s="22"/>
      <c r="L26" s="22"/>
      <c r="M26" s="22"/>
      <c r="N26" s="22"/>
      <c r="O26" s="22"/>
      <c r="P26" s="22"/>
      <c r="Q26" s="22"/>
      <c r="R26" s="22"/>
      <c r="S26" s="22"/>
      <c r="T26" s="22"/>
    </row>
    <row r="27" spans="2:23" x14ac:dyDescent="0.3">
      <c r="B27" s="173" t="s">
        <v>61</v>
      </c>
      <c r="C27" s="174"/>
      <c r="I27" s="121" t="s">
        <v>102</v>
      </c>
      <c r="J27" s="122"/>
      <c r="K27" s="22"/>
      <c r="L27" s="22"/>
      <c r="M27" s="22"/>
      <c r="N27" s="22"/>
      <c r="O27" s="22"/>
      <c r="P27" s="22"/>
      <c r="Q27" s="22"/>
      <c r="T27" s="22"/>
    </row>
    <row r="28" spans="2:23" ht="39.75" customHeight="1" x14ac:dyDescent="0.3">
      <c r="B28" s="180" t="s">
        <v>33</v>
      </c>
      <c r="C28" s="181"/>
      <c r="D28" s="181" t="s">
        <v>108</v>
      </c>
      <c r="E28" s="181"/>
      <c r="F28" s="181"/>
      <c r="G28" s="181"/>
      <c r="H28" s="181"/>
      <c r="I28" s="123" t="s">
        <v>212</v>
      </c>
      <c r="J28" s="124"/>
      <c r="K28" s="22"/>
      <c r="Q28" s="22"/>
      <c r="T28" s="22"/>
      <c r="W28" s="44"/>
    </row>
    <row r="29" spans="2:23" ht="33" customHeight="1" x14ac:dyDescent="0.3">
      <c r="B29" s="178" t="s">
        <v>109</v>
      </c>
      <c r="C29" s="179"/>
      <c r="D29" s="178" t="s">
        <v>110</v>
      </c>
      <c r="E29" s="190"/>
      <c r="F29" s="190"/>
      <c r="G29" s="190"/>
      <c r="H29" s="179"/>
      <c r="I29" s="125" t="s">
        <v>196</v>
      </c>
      <c r="J29" s="126"/>
    </row>
    <row r="30" spans="2:23" x14ac:dyDescent="0.3">
      <c r="B30" s="191" t="s">
        <v>111</v>
      </c>
      <c r="C30" s="192"/>
      <c r="D30" s="191" t="s">
        <v>112</v>
      </c>
      <c r="E30" s="193"/>
      <c r="F30" s="193"/>
      <c r="G30" s="193"/>
      <c r="H30" s="192"/>
      <c r="I30" s="127"/>
      <c r="J30" s="128"/>
    </row>
    <row r="31" spans="2:23" x14ac:dyDescent="0.3">
      <c r="B31" s="175" t="s">
        <v>113</v>
      </c>
      <c r="C31" s="176"/>
      <c r="D31" s="175" t="s">
        <v>129</v>
      </c>
      <c r="E31" s="177"/>
      <c r="F31" s="177"/>
      <c r="G31" s="177"/>
      <c r="H31" s="176"/>
      <c r="I31" s="198"/>
      <c r="J31" s="199"/>
    </row>
    <row r="33" spans="2:12" x14ac:dyDescent="0.3">
      <c r="B33" s="19" t="s">
        <v>71</v>
      </c>
      <c r="F33" s="27" t="s">
        <v>103</v>
      </c>
      <c r="L33" s="27" t="s">
        <v>103</v>
      </c>
    </row>
    <row r="34" spans="2:12" ht="28.8" x14ac:dyDescent="0.3">
      <c r="B34" s="163" t="s">
        <v>114</v>
      </c>
      <c r="C34" s="164"/>
      <c r="D34" s="165"/>
      <c r="E34" s="45" t="s">
        <v>97</v>
      </c>
      <c r="F34" s="46"/>
      <c r="G34" s="47"/>
      <c r="H34" s="114" t="s">
        <v>74</v>
      </c>
      <c r="I34" s="114"/>
      <c r="J34" s="114"/>
      <c r="K34" s="45" t="s">
        <v>97</v>
      </c>
      <c r="L34" s="45"/>
    </row>
    <row r="35" spans="2:12" ht="28.8" x14ac:dyDescent="0.3">
      <c r="B35" s="166" t="s">
        <v>73</v>
      </c>
      <c r="C35" s="167"/>
      <c r="D35" s="168"/>
      <c r="E35" s="48" t="s">
        <v>77</v>
      </c>
      <c r="F35" s="48"/>
      <c r="G35" s="47"/>
      <c r="H35" s="172" t="s">
        <v>75</v>
      </c>
      <c r="I35" s="172"/>
      <c r="J35" s="172"/>
      <c r="K35" s="48" t="s">
        <v>77</v>
      </c>
      <c r="L35" s="48"/>
    </row>
    <row r="36" spans="2:12" x14ac:dyDescent="0.3">
      <c r="B36" s="169" t="s">
        <v>72</v>
      </c>
      <c r="C36" s="170"/>
      <c r="D36" s="171"/>
      <c r="E36" s="49" t="s">
        <v>122</v>
      </c>
      <c r="F36" s="50" t="s">
        <v>134</v>
      </c>
      <c r="G36" s="47"/>
      <c r="H36" s="47"/>
      <c r="I36" s="47"/>
    </row>
    <row r="37" spans="2:12" x14ac:dyDescent="0.3">
      <c r="B37" s="47"/>
      <c r="C37" s="47"/>
      <c r="D37" s="47"/>
      <c r="E37" s="47"/>
      <c r="F37" s="47"/>
      <c r="G37" s="47"/>
      <c r="H37" s="47"/>
    </row>
    <row r="38" spans="2:12"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x14ac:dyDescent="0.3">
      <c r="B41" s="51" t="s">
        <v>37</v>
      </c>
      <c r="C41" s="49" t="s">
        <v>38</v>
      </c>
      <c r="D41" s="49"/>
      <c r="E41" s="47"/>
      <c r="F41" s="47"/>
      <c r="G41" s="47"/>
      <c r="H41" s="47"/>
    </row>
    <row r="42" spans="2:12" ht="28.8" x14ac:dyDescent="0.3">
      <c r="B42" s="51" t="s">
        <v>39</v>
      </c>
      <c r="C42" s="48" t="s">
        <v>77</v>
      </c>
      <c r="D42" s="48" t="s">
        <v>135</v>
      </c>
      <c r="E42" s="47"/>
      <c r="F42" s="47"/>
      <c r="G42" s="47"/>
      <c r="H42" s="47"/>
    </row>
    <row r="43" spans="2:12" ht="43.2" x14ac:dyDescent="0.3">
      <c r="B43" s="51" t="s">
        <v>40</v>
      </c>
      <c r="C43" s="45" t="s">
        <v>43</v>
      </c>
      <c r="D43" s="45" t="s">
        <v>174</v>
      </c>
      <c r="E43" s="47"/>
      <c r="F43" s="47"/>
      <c r="G43" s="47"/>
      <c r="H43" s="47"/>
    </row>
    <row r="44" spans="2:12" x14ac:dyDescent="0.3">
      <c r="B44" s="47"/>
      <c r="C44" s="47"/>
      <c r="D44" s="47"/>
      <c r="E44" s="47"/>
      <c r="F44" s="47"/>
      <c r="G44" s="47"/>
      <c r="H44" s="47"/>
    </row>
    <row r="45" spans="2:12" x14ac:dyDescent="0.3">
      <c r="B45" s="47"/>
      <c r="C45" s="47"/>
      <c r="D45" s="47"/>
      <c r="E45" s="47"/>
      <c r="F45" s="47"/>
      <c r="G45" s="47"/>
      <c r="H45" s="47"/>
    </row>
    <row r="46" spans="2:12" x14ac:dyDescent="0.3">
      <c r="D46" s="47"/>
      <c r="E46" s="47"/>
      <c r="F46" s="47"/>
      <c r="G46" s="47"/>
      <c r="H46" s="47"/>
    </row>
    <row r="47" spans="2:12" x14ac:dyDescent="0.3">
      <c r="B47" s="47"/>
      <c r="C47" s="47"/>
      <c r="D47" s="47"/>
      <c r="E47" s="47"/>
      <c r="F47" s="47"/>
      <c r="G47" s="47"/>
      <c r="H47" s="47"/>
    </row>
    <row r="48" spans="2:12" x14ac:dyDescent="0.3">
      <c r="B48" s="47"/>
      <c r="C48" s="47"/>
      <c r="D48" s="47"/>
      <c r="E48" s="47"/>
      <c r="F48" s="47"/>
      <c r="G48" s="47"/>
      <c r="H48" s="47"/>
    </row>
    <row r="49" spans="2:13" x14ac:dyDescent="0.3">
      <c r="B49" s="47"/>
      <c r="C49" s="47"/>
      <c r="D49" s="47"/>
      <c r="E49" s="47"/>
      <c r="F49" s="47"/>
      <c r="G49" s="47"/>
      <c r="H49" s="47"/>
    </row>
    <row r="50" spans="2:13" x14ac:dyDescent="0.3">
      <c r="B50" s="47"/>
      <c r="C50" s="47"/>
      <c r="D50" s="47"/>
      <c r="E50" s="47"/>
      <c r="F50" s="47"/>
      <c r="G50" s="47"/>
      <c r="H50" s="47"/>
    </row>
    <row r="51" spans="2:13" x14ac:dyDescent="0.3">
      <c r="B51" s="47"/>
      <c r="C51" s="47"/>
      <c r="D51" s="47"/>
      <c r="E51" s="47"/>
      <c r="F51" s="47"/>
      <c r="G51" s="47"/>
      <c r="H51" s="47"/>
    </row>
    <row r="52" spans="2:13"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28.8" x14ac:dyDescent="0.3">
      <c r="B55" s="184" t="s">
        <v>115</v>
      </c>
      <c r="C55" s="184"/>
      <c r="D55" s="45" t="s">
        <v>43</v>
      </c>
      <c r="E55" s="46"/>
      <c r="F55" s="47"/>
      <c r="G55" s="182" t="s">
        <v>78</v>
      </c>
      <c r="H55" s="182"/>
      <c r="I55" s="182"/>
      <c r="J55" s="49" t="s">
        <v>38</v>
      </c>
      <c r="K55" s="49" t="s">
        <v>134</v>
      </c>
    </row>
    <row r="56" spans="2:13" ht="28.8" x14ac:dyDescent="0.3">
      <c r="B56" s="131" t="s">
        <v>116</v>
      </c>
      <c r="C56" s="133"/>
      <c r="D56" s="48" t="s">
        <v>77</v>
      </c>
      <c r="E56" s="48" t="s">
        <v>134</v>
      </c>
      <c r="F56" s="47"/>
      <c r="G56" s="183" t="s">
        <v>117</v>
      </c>
      <c r="H56" s="183"/>
      <c r="I56" s="183"/>
      <c r="J56" s="114" t="s">
        <v>43</v>
      </c>
      <c r="K56" s="114"/>
    </row>
    <row r="57" spans="2:13"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c r="G60" s="149" t="s">
        <v>87</v>
      </c>
      <c r="H60" s="150"/>
      <c r="I60" s="151"/>
      <c r="J60" s="115" t="s">
        <v>43</v>
      </c>
      <c r="K60" s="115" t="s">
        <v>216</v>
      </c>
      <c r="L60" s="47"/>
    </row>
    <row r="61" spans="2:13" x14ac:dyDescent="0.3">
      <c r="B61" s="52" t="s">
        <v>80</v>
      </c>
      <c r="C61" s="166" t="s">
        <v>77</v>
      </c>
      <c r="D61" s="168"/>
      <c r="E61" s="54" t="s">
        <v>134</v>
      </c>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x14ac:dyDescent="0.3">
      <c r="G64" s="143" t="s">
        <v>119</v>
      </c>
      <c r="H64" s="144"/>
      <c r="I64" s="145"/>
      <c r="J64" s="117"/>
      <c r="K64" s="117"/>
      <c r="L64" s="47"/>
    </row>
    <row r="65" spans="2:15" ht="28.8" x14ac:dyDescent="0.3">
      <c r="G65" s="146" t="s">
        <v>96</v>
      </c>
      <c r="H65" s="147"/>
      <c r="I65" s="148"/>
      <c r="J65" s="48" t="s">
        <v>77</v>
      </c>
      <c r="K65" s="48" t="s">
        <v>215</v>
      </c>
      <c r="M65" s="47"/>
    </row>
    <row r="66" spans="2:15" x14ac:dyDescent="0.3">
      <c r="G66" s="149" t="s">
        <v>95</v>
      </c>
      <c r="H66" s="150"/>
      <c r="I66" s="151"/>
      <c r="J66" s="118" t="s">
        <v>38</v>
      </c>
      <c r="K66" s="118"/>
      <c r="L66" s="47"/>
      <c r="M66" s="47"/>
    </row>
    <row r="67" spans="2:15"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136</v>
      </c>
      <c r="J72" s="110"/>
      <c r="K72" s="200" t="s">
        <v>145</v>
      </c>
      <c r="L72" s="201"/>
      <c r="M72" s="202" t="s">
        <v>130</v>
      </c>
      <c r="N72" s="203"/>
      <c r="O72" s="204"/>
    </row>
    <row r="73" spans="2:15" x14ac:dyDescent="0.3">
      <c r="B73" s="17" t="s">
        <v>24</v>
      </c>
      <c r="C73" s="188" t="s">
        <v>21</v>
      </c>
      <c r="D73" s="189"/>
      <c r="E73" s="157" t="s">
        <v>36</v>
      </c>
      <c r="F73" s="158"/>
      <c r="G73" s="134" t="s">
        <v>86</v>
      </c>
      <c r="H73" s="135"/>
      <c r="I73" s="110"/>
      <c r="J73" s="110"/>
      <c r="K73" s="113" t="s">
        <v>214</v>
      </c>
      <c r="L73" s="113"/>
      <c r="M73" s="202" t="s">
        <v>187</v>
      </c>
      <c r="N73" s="203"/>
      <c r="O73" s="204"/>
    </row>
    <row r="74" spans="2:15" x14ac:dyDescent="0.3">
      <c r="B74" s="18" t="s">
        <v>25</v>
      </c>
      <c r="C74" s="188" t="s">
        <v>26</v>
      </c>
      <c r="D74" s="189"/>
      <c r="E74" s="155" t="s">
        <v>27</v>
      </c>
      <c r="F74" s="156"/>
      <c r="G74" s="134"/>
      <c r="H74" s="135"/>
      <c r="I74" s="110"/>
      <c r="J74" s="110"/>
      <c r="K74" s="113"/>
      <c r="L74" s="113"/>
      <c r="M74" s="202" t="s">
        <v>151</v>
      </c>
      <c r="N74" s="203"/>
      <c r="O74" s="204"/>
    </row>
    <row r="75" spans="2:15" x14ac:dyDescent="0.3">
      <c r="B75" s="17" t="s">
        <v>28</v>
      </c>
      <c r="C75" s="188" t="s">
        <v>22</v>
      </c>
      <c r="D75" s="189"/>
      <c r="E75" s="157" t="s">
        <v>29</v>
      </c>
      <c r="F75" s="158"/>
      <c r="G75" s="134"/>
      <c r="H75" s="135"/>
      <c r="I75" s="110"/>
      <c r="J75" s="110"/>
      <c r="K75" s="68"/>
      <c r="L75" s="68"/>
      <c r="M75" s="202" t="s">
        <v>178</v>
      </c>
      <c r="N75" s="203"/>
      <c r="O75" s="204"/>
    </row>
    <row r="76" spans="2:15" x14ac:dyDescent="0.3">
      <c r="B76" s="18" t="s">
        <v>30</v>
      </c>
      <c r="C76" s="188" t="s">
        <v>31</v>
      </c>
      <c r="D76" s="189"/>
      <c r="E76" s="155" t="s">
        <v>34</v>
      </c>
      <c r="F76" s="156"/>
      <c r="G76" s="134"/>
      <c r="H76" s="135"/>
      <c r="I76" s="110"/>
      <c r="J76" s="110"/>
      <c r="K76" s="200"/>
      <c r="L76" s="201"/>
      <c r="M76" s="202"/>
      <c r="N76" s="203"/>
      <c r="O76" s="204"/>
    </row>
    <row r="77" spans="2:15" x14ac:dyDescent="0.3">
      <c r="B77" s="17" t="s">
        <v>32</v>
      </c>
      <c r="C77" s="188" t="s">
        <v>90</v>
      </c>
      <c r="D77" s="189"/>
      <c r="E77" s="157" t="s">
        <v>35</v>
      </c>
      <c r="F77" s="158"/>
      <c r="G77" s="136"/>
      <c r="H77" s="137"/>
      <c r="I77" s="110"/>
      <c r="J77" s="110"/>
      <c r="K77" s="200"/>
      <c r="L77" s="201"/>
      <c r="M77" s="108"/>
      <c r="N77" s="108"/>
      <c r="O77" s="108"/>
    </row>
    <row r="78" spans="2:15" x14ac:dyDescent="0.3">
      <c r="I78" s="22"/>
    </row>
    <row r="79" spans="2:15" x14ac:dyDescent="0.3">
      <c r="B79" s="159" t="s">
        <v>89</v>
      </c>
      <c r="C79" s="159"/>
      <c r="D79" s="159"/>
      <c r="E79" s="159"/>
      <c r="G79" s="160" t="s">
        <v>125</v>
      </c>
      <c r="H79" s="161"/>
      <c r="I79" s="162"/>
    </row>
    <row r="80" spans="2:15" x14ac:dyDescent="0.3">
      <c r="B80" s="131" t="s">
        <v>126</v>
      </c>
      <c r="C80" s="132"/>
      <c r="D80" s="132"/>
      <c r="E80" s="133"/>
      <c r="F80" s="28" t="s">
        <v>84</v>
      </c>
      <c r="G80" s="56"/>
      <c r="H80" s="57"/>
      <c r="I80" s="58"/>
    </row>
  </sheetData>
  <mergeCells count="80">
    <mergeCell ref="B80:E80"/>
    <mergeCell ref="C77:D77"/>
    <mergeCell ref="E77:F77"/>
    <mergeCell ref="I77:J77"/>
    <mergeCell ref="K77:L77"/>
    <mergeCell ref="B79:E79"/>
    <mergeCell ref="G79:I79"/>
    <mergeCell ref="M74:O74"/>
    <mergeCell ref="C75:D75"/>
    <mergeCell ref="E75:F75"/>
    <mergeCell ref="I75:J75"/>
    <mergeCell ref="M75:O75"/>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80"/>
  <sheetViews>
    <sheetView topLeftCell="A19" zoomScale="64" zoomScaleNormal="64" workbookViewId="0">
      <selection activeCell="F16" sqref="F16"/>
    </sheetView>
  </sheetViews>
  <sheetFormatPr defaultRowHeight="14.4" x14ac:dyDescent="0.3"/>
  <cols>
    <col min="1" max="1" width="3.44140625" customWidth="1"/>
    <col min="2" max="2" width="48.88671875" bestFit="1" customWidth="1"/>
    <col min="3" max="4" width="11" customWidth="1"/>
    <col min="6" max="6" width="46.5546875" bestFit="1" customWidth="1"/>
    <col min="7" max="7" width="8.5546875" customWidth="1"/>
    <col min="8" max="8" width="12" customWidth="1"/>
    <col min="9" max="9" width="15" customWidth="1"/>
    <col min="10" max="10" width="13.44140625" bestFit="1" customWidth="1"/>
    <col min="11" max="11" width="16.5546875" customWidth="1"/>
    <col min="12" max="12" width="10.44140625" customWidth="1"/>
    <col min="13" max="13" width="9.5546875" customWidth="1"/>
    <col min="14" max="14" width="12" customWidth="1"/>
    <col min="15" max="15" width="9.44140625" customWidth="1"/>
    <col min="16" max="16" width="13.5546875"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5.01</v>
      </c>
      <c r="D5" s="14">
        <v>168.62</v>
      </c>
      <c r="E5" s="29">
        <f>C5/D5</f>
        <v>2.9711777962282051E-2</v>
      </c>
      <c r="F5" s="15"/>
      <c r="G5" s="15"/>
      <c r="H5" s="14"/>
      <c r="I5" s="14"/>
      <c r="J5" s="15" t="s">
        <v>131</v>
      </c>
      <c r="K5" s="15">
        <v>60</v>
      </c>
      <c r="L5" s="15">
        <v>1.33</v>
      </c>
      <c r="M5" s="29">
        <f>K5*L5</f>
        <v>79.800000000000011</v>
      </c>
      <c r="N5" s="14" t="s">
        <v>141</v>
      </c>
      <c r="O5" s="76">
        <f>0.5+0.5</f>
        <v>1</v>
      </c>
      <c r="P5" s="15" t="s">
        <v>15</v>
      </c>
      <c r="Q5" s="15">
        <v>30</v>
      </c>
      <c r="R5" s="15">
        <v>1</v>
      </c>
      <c r="S5" s="29">
        <f>Q5*R5</f>
        <v>30</v>
      </c>
    </row>
    <row r="6" spans="2:21" x14ac:dyDescent="0.3">
      <c r="B6" s="14" t="s">
        <v>146</v>
      </c>
      <c r="C6" s="14">
        <v>5.27</v>
      </c>
      <c r="D6" s="14">
        <v>159.80799999999999</v>
      </c>
      <c r="E6" s="29">
        <f>C6/D6</f>
        <v>3.297707248698438E-2</v>
      </c>
      <c r="F6" s="15"/>
      <c r="G6" s="15"/>
      <c r="H6" s="14"/>
      <c r="I6" s="14"/>
      <c r="J6" s="15" t="s">
        <v>138</v>
      </c>
      <c r="K6" s="15">
        <v>53</v>
      </c>
      <c r="L6" s="15">
        <v>0.78220000000000001</v>
      </c>
      <c r="M6" s="29">
        <f t="shared" ref="M6:M11" si="0">K6*L6</f>
        <v>41.456600000000002</v>
      </c>
      <c r="N6" s="14"/>
      <c r="O6" s="14"/>
      <c r="P6" s="15" t="s">
        <v>143</v>
      </c>
      <c r="Q6" s="15">
        <f>90+90</f>
        <v>180</v>
      </c>
      <c r="R6" s="15">
        <v>0.90200000000000002</v>
      </c>
      <c r="S6" s="29">
        <f>Q6*R6</f>
        <v>162.36000000000001</v>
      </c>
      <c r="U6" s="22"/>
    </row>
    <row r="7" spans="2:21" x14ac:dyDescent="0.3">
      <c r="B7" s="14" t="s">
        <v>220</v>
      </c>
      <c r="C7" s="14">
        <v>5.8</v>
      </c>
      <c r="D7" s="14">
        <v>73.14</v>
      </c>
      <c r="E7" s="29">
        <f t="shared" ref="E7:E11" si="1">C7/D7</f>
        <v>7.9299972655181836E-2</v>
      </c>
      <c r="F7" s="15"/>
      <c r="G7" s="15"/>
      <c r="H7" s="14"/>
      <c r="I7" s="14"/>
      <c r="J7" s="15" t="s">
        <v>139</v>
      </c>
      <c r="K7" s="15">
        <f>456+22.8</f>
        <v>478.8</v>
      </c>
      <c r="L7" s="15">
        <v>0.71340000000000003</v>
      </c>
      <c r="M7" s="29">
        <f t="shared" si="0"/>
        <v>341.57592</v>
      </c>
      <c r="N7" s="14"/>
      <c r="O7" s="14"/>
      <c r="P7" s="15" t="s">
        <v>197</v>
      </c>
      <c r="Q7" s="15">
        <v>30</v>
      </c>
      <c r="R7" s="15">
        <v>1.54</v>
      </c>
      <c r="S7" s="29">
        <f t="shared" ref="S7:S11" si="2">Q7*R7</f>
        <v>46.2</v>
      </c>
      <c r="T7" s="22"/>
      <c r="U7" s="22"/>
    </row>
    <row r="8" spans="2:21" x14ac:dyDescent="0.3">
      <c r="B8" s="67" t="s">
        <v>137</v>
      </c>
      <c r="C8" s="14">
        <v>1.66</v>
      </c>
      <c r="D8" s="14">
        <v>36.46</v>
      </c>
      <c r="E8" s="29">
        <f t="shared" si="1"/>
        <v>4.5529347229840915E-2</v>
      </c>
      <c r="F8" s="15"/>
      <c r="G8" s="15"/>
      <c r="H8" s="14"/>
      <c r="I8" s="14"/>
      <c r="J8" s="15"/>
      <c r="K8" s="15"/>
      <c r="L8" s="15"/>
      <c r="M8" s="29">
        <f t="shared" si="0"/>
        <v>0</v>
      </c>
      <c r="N8" s="14"/>
      <c r="O8" s="14"/>
      <c r="P8" s="15" t="s">
        <v>132</v>
      </c>
      <c r="Q8" s="15">
        <v>30</v>
      </c>
      <c r="R8" s="15">
        <v>1.202</v>
      </c>
      <c r="S8" s="29">
        <f t="shared" si="2"/>
        <v>36.06</v>
      </c>
      <c r="T8" s="22"/>
      <c r="U8" s="22"/>
    </row>
    <row r="9" spans="2:21" x14ac:dyDescent="0.3">
      <c r="B9" s="14"/>
      <c r="C9" s="14"/>
      <c r="D9" s="14"/>
      <c r="E9" s="29" t="e">
        <f t="shared" si="1"/>
        <v>#DIV/0!</v>
      </c>
      <c r="F9" s="15"/>
      <c r="G9" s="15"/>
      <c r="H9" s="14"/>
      <c r="I9" s="14"/>
      <c r="J9" s="15"/>
      <c r="K9" s="15"/>
      <c r="L9" s="15"/>
      <c r="M9" s="29">
        <f t="shared" si="0"/>
        <v>0</v>
      </c>
      <c r="N9" s="14"/>
      <c r="O9" s="14"/>
      <c r="P9" s="15" t="s">
        <v>140</v>
      </c>
      <c r="Q9" s="15">
        <v>30</v>
      </c>
      <c r="R9" s="15">
        <v>1.1000000000000001</v>
      </c>
      <c r="S9" s="29">
        <f t="shared" si="2"/>
        <v>33</v>
      </c>
      <c r="T9" s="22"/>
    </row>
    <row r="10" spans="2: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17.739999999999998</v>
      </c>
      <c r="D12" s="29">
        <f>SUM(D5:D11)</f>
        <v>438.02799999999996</v>
      </c>
      <c r="E12" s="21"/>
      <c r="F12" s="21"/>
      <c r="G12" s="29">
        <f>SUM(G5:G11)</f>
        <v>0</v>
      </c>
      <c r="H12" s="21"/>
      <c r="I12" s="29">
        <f>SUM(I5:I11)</f>
        <v>0</v>
      </c>
      <c r="J12" s="21"/>
      <c r="K12" s="21"/>
      <c r="L12" s="21"/>
      <c r="M12" s="29">
        <f>SUM(M5:M11)</f>
        <v>462.83252000000005</v>
      </c>
      <c r="N12" s="21"/>
      <c r="O12" s="29">
        <f>SUM(O5:O11)</f>
        <v>1</v>
      </c>
      <c r="P12" s="21"/>
      <c r="Q12" s="21"/>
      <c r="R12" s="21"/>
      <c r="S12" s="29">
        <f>SUM(S5:S11)</f>
        <v>307.62</v>
      </c>
      <c r="T12" s="22"/>
    </row>
    <row r="13" spans="2:21" x14ac:dyDescent="0.3">
      <c r="B13" s="21"/>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71.078730301887177</v>
      </c>
      <c r="K14" s="32">
        <f>J14</f>
        <v>71.078730301887177</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71.078730301887177</v>
      </c>
      <c r="K16" s="32">
        <f t="shared" si="3"/>
        <v>71.078730301887177</v>
      </c>
      <c r="P16" s="25" t="s">
        <v>53</v>
      </c>
      <c r="Q16" s="25" t="s">
        <v>52</v>
      </c>
      <c r="R16" s="25" t="s">
        <v>49</v>
      </c>
    </row>
    <row r="17" spans="2:23" x14ac:dyDescent="0.3">
      <c r="B17" s="22"/>
      <c r="C17" s="22"/>
      <c r="D17" s="22"/>
      <c r="E17" s="22"/>
      <c r="F17" s="22"/>
      <c r="G17" s="22"/>
      <c r="I17" s="36" t="s">
        <v>8</v>
      </c>
      <c r="J17" s="34">
        <f>Q17/D12*100</f>
        <v>63.055329796268737</v>
      </c>
      <c r="K17" s="32"/>
      <c r="N17" s="187" t="s">
        <v>5</v>
      </c>
      <c r="O17" s="187"/>
      <c r="P17" s="60">
        <v>5.8330000000000002</v>
      </c>
      <c r="Q17" s="60">
        <v>276.2</v>
      </c>
      <c r="R17" s="38">
        <f>P17/Q17</f>
        <v>2.111875452570601E-2</v>
      </c>
    </row>
    <row r="18" spans="2:23" x14ac:dyDescent="0.3">
      <c r="B18" s="22"/>
      <c r="C18" s="22"/>
      <c r="D18" s="22"/>
      <c r="E18" s="22"/>
      <c r="F18" s="22"/>
      <c r="G18" s="22"/>
      <c r="I18" s="30" t="s">
        <v>9</v>
      </c>
      <c r="J18" s="31">
        <f>P17/C12*100</f>
        <v>32.880496054115</v>
      </c>
      <c r="K18" s="33" t="s">
        <v>98</v>
      </c>
      <c r="L18" s="34">
        <f>(J18/J17)*100</f>
        <v>52.145466783460833</v>
      </c>
      <c r="P18" s="39" t="s">
        <v>0</v>
      </c>
      <c r="Q18" s="40"/>
    </row>
    <row r="19" spans="2:23" ht="30" customHeight="1" x14ac:dyDescent="0.3">
      <c r="B19" s="22"/>
      <c r="C19" s="22"/>
      <c r="D19" s="22"/>
      <c r="E19" s="22"/>
      <c r="F19" s="22"/>
      <c r="G19" s="22"/>
      <c r="I19" s="36" t="s">
        <v>10</v>
      </c>
      <c r="J19" s="34">
        <f>(C12+G12+I12+M12+O12+S12)/P17</f>
        <v>135.29787759300532</v>
      </c>
      <c r="N19" s="185" t="s">
        <v>54</v>
      </c>
      <c r="O19" s="186"/>
      <c r="P19" s="41">
        <v>0</v>
      </c>
    </row>
    <row r="20" spans="2:23" x14ac:dyDescent="0.3">
      <c r="B20" s="22"/>
      <c r="C20" s="22"/>
      <c r="D20" s="22"/>
      <c r="E20" s="22"/>
      <c r="F20" s="22"/>
      <c r="G20" s="22"/>
      <c r="I20" s="1" t="s">
        <v>11</v>
      </c>
      <c r="J20" s="42">
        <f>(C12+G12+I12+M12)/P17</f>
        <v>82.388568489627986</v>
      </c>
      <c r="M20" s="22"/>
      <c r="N20" s="22"/>
      <c r="O20" s="22"/>
      <c r="P20" s="22"/>
    </row>
    <row r="21" spans="2:23" ht="32.25" customHeight="1" x14ac:dyDescent="0.3">
      <c r="B21" s="22"/>
      <c r="C21" s="22"/>
      <c r="D21" s="22"/>
      <c r="E21" s="22"/>
      <c r="F21" s="22"/>
      <c r="G21" s="22"/>
      <c r="H21" s="22"/>
      <c r="I21" s="5" t="s">
        <v>16</v>
      </c>
      <c r="J21" s="43">
        <f>(C12+G12+I12)/P17</f>
        <v>3.0413166466655235</v>
      </c>
      <c r="M21" s="22"/>
      <c r="N21" s="22"/>
      <c r="O21" s="22"/>
      <c r="P21" s="22"/>
    </row>
    <row r="22" spans="2:23" ht="33.75" customHeight="1" x14ac:dyDescent="0.3">
      <c r="G22" s="22"/>
      <c r="H22" s="22"/>
      <c r="I22" s="6" t="s">
        <v>18</v>
      </c>
      <c r="J22" s="2">
        <f>(M12)/P17</f>
        <v>79.347251842962464</v>
      </c>
      <c r="K22" s="22"/>
      <c r="L22" s="22"/>
      <c r="M22" s="22"/>
      <c r="N22" s="22"/>
      <c r="O22" s="22"/>
      <c r="P22" s="22"/>
      <c r="Q22" s="22"/>
      <c r="R22" s="22"/>
      <c r="S22" s="22"/>
      <c r="T22" s="22"/>
    </row>
    <row r="23" spans="2:23" ht="32.25" customHeight="1" x14ac:dyDescent="0.3">
      <c r="I23" s="3" t="s">
        <v>12</v>
      </c>
      <c r="J23" s="4">
        <f>(O12+S12)/P17</f>
        <v>52.909309103377332</v>
      </c>
      <c r="K23" s="22"/>
      <c r="L23" s="22"/>
      <c r="M23" s="22"/>
      <c r="N23" s="22"/>
      <c r="O23" s="22"/>
      <c r="P23" s="22"/>
      <c r="Q23" s="22"/>
      <c r="R23" s="22"/>
      <c r="S23" s="22"/>
      <c r="T23" s="22"/>
    </row>
    <row r="24" spans="2:23" ht="30" customHeight="1" x14ac:dyDescent="0.3">
      <c r="I24" s="5" t="s">
        <v>19</v>
      </c>
      <c r="J24" s="43">
        <f>(O12)/P17</f>
        <v>0.17143836790673753</v>
      </c>
      <c r="K24" s="22"/>
      <c r="L24" s="22"/>
      <c r="M24" s="22"/>
      <c r="N24" s="22"/>
      <c r="O24" s="22"/>
      <c r="P24" s="22"/>
      <c r="Q24" s="22"/>
      <c r="R24" s="22"/>
      <c r="S24" s="22"/>
      <c r="T24" s="22"/>
    </row>
    <row r="25" spans="2:23" ht="31.5" customHeight="1" x14ac:dyDescent="0.3">
      <c r="I25" s="6" t="s">
        <v>20</v>
      </c>
      <c r="J25" s="2">
        <f>(S12)/P17</f>
        <v>52.737870735470601</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144</v>
      </c>
      <c r="J28" s="124"/>
      <c r="K28" s="22"/>
      <c r="Q28" s="22"/>
      <c r="T28" s="22"/>
      <c r="W28" s="44"/>
    </row>
    <row r="29" spans="2:23" ht="61.5" customHeight="1" x14ac:dyDescent="0.3">
      <c r="B29" s="178" t="s">
        <v>109</v>
      </c>
      <c r="C29" s="179"/>
      <c r="D29" s="178" t="s">
        <v>110</v>
      </c>
      <c r="E29" s="190"/>
      <c r="F29" s="190"/>
      <c r="G29" s="190"/>
      <c r="H29" s="179"/>
      <c r="I29" s="125" t="s">
        <v>138</v>
      </c>
      <c r="J29" s="126"/>
    </row>
    <row r="30" spans="2:23" ht="47.25" customHeight="1" x14ac:dyDescent="0.3">
      <c r="B30" s="191" t="s">
        <v>111</v>
      </c>
      <c r="C30" s="192"/>
      <c r="D30" s="191" t="s">
        <v>112</v>
      </c>
      <c r="E30" s="193"/>
      <c r="F30" s="193"/>
      <c r="G30" s="193"/>
      <c r="H30" s="192"/>
      <c r="I30" s="127" t="s">
        <v>131</v>
      </c>
      <c r="J30" s="128"/>
    </row>
    <row r="31" spans="2:23" ht="46.5" customHeight="1" x14ac:dyDescent="0.3">
      <c r="B31" s="175" t="s">
        <v>113</v>
      </c>
      <c r="C31" s="176"/>
      <c r="D31" s="175" t="s">
        <v>129</v>
      </c>
      <c r="E31" s="177"/>
      <c r="F31" s="177"/>
      <c r="G31" s="177"/>
      <c r="H31" s="176"/>
      <c r="I31" s="129" t="s">
        <v>142</v>
      </c>
      <c r="J31" s="130"/>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c r="G34" s="47"/>
      <c r="H34" s="114" t="s">
        <v>74</v>
      </c>
      <c r="I34" s="114"/>
      <c r="J34" s="114"/>
      <c r="K34" s="45" t="s">
        <v>97</v>
      </c>
      <c r="L34" s="45"/>
    </row>
    <row r="35" spans="2:12" ht="28.8"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t="s">
        <v>135</v>
      </c>
      <c r="E42" s="47"/>
      <c r="F42" s="47"/>
      <c r="G42" s="47"/>
      <c r="H42" s="47"/>
    </row>
    <row r="43" spans="2:12" ht="49.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t="s">
        <v>134</v>
      </c>
    </row>
    <row r="56" spans="2:13" ht="33" customHeight="1" x14ac:dyDescent="0.3">
      <c r="B56" s="131" t="s">
        <v>116</v>
      </c>
      <c r="C56" s="133"/>
      <c r="D56" s="48" t="s">
        <v>77</v>
      </c>
      <c r="E56" s="48" t="s">
        <v>134</v>
      </c>
      <c r="F56" s="47"/>
      <c r="G56" s="183" t="s">
        <v>117</v>
      </c>
      <c r="H56" s="183"/>
      <c r="I56" s="183"/>
      <c r="J56" s="114" t="s">
        <v>43</v>
      </c>
      <c r="K56" s="114"/>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65"/>
      <c r="G60" s="149" t="s">
        <v>87</v>
      </c>
      <c r="H60" s="150"/>
      <c r="I60" s="151"/>
      <c r="J60" s="115" t="s">
        <v>43</v>
      </c>
      <c r="K60" s="115" t="s">
        <v>148</v>
      </c>
      <c r="L60" s="47"/>
    </row>
    <row r="61" spans="2:13" x14ac:dyDescent="0.3">
      <c r="B61" s="52" t="s">
        <v>80</v>
      </c>
      <c r="C61" s="166" t="s">
        <v>77</v>
      </c>
      <c r="D61" s="168"/>
      <c r="E61" s="66" t="s">
        <v>134</v>
      </c>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198</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136</v>
      </c>
      <c r="J72" s="110"/>
      <c r="K72" s="113" t="s">
        <v>199</v>
      </c>
      <c r="L72" s="113"/>
      <c r="M72" s="108" t="s">
        <v>130</v>
      </c>
      <c r="N72" s="108"/>
      <c r="O72" s="108"/>
    </row>
    <row r="73" spans="2:15" ht="29.25" customHeight="1" x14ac:dyDescent="0.3">
      <c r="B73" s="17" t="s">
        <v>24</v>
      </c>
      <c r="C73" s="188" t="s">
        <v>21</v>
      </c>
      <c r="D73" s="189"/>
      <c r="E73" s="157" t="s">
        <v>36</v>
      </c>
      <c r="F73" s="158"/>
      <c r="G73" s="134" t="s">
        <v>86</v>
      </c>
      <c r="H73" s="135"/>
      <c r="I73" s="110"/>
      <c r="J73" s="110"/>
      <c r="K73" s="113" t="s">
        <v>147</v>
      </c>
      <c r="L73" s="113"/>
      <c r="M73" s="108" t="s">
        <v>152</v>
      </c>
      <c r="N73" s="108"/>
      <c r="O73" s="108"/>
    </row>
    <row r="74" spans="2:15" x14ac:dyDescent="0.3">
      <c r="B74" s="18" t="s">
        <v>25</v>
      </c>
      <c r="C74" s="188" t="s">
        <v>26</v>
      </c>
      <c r="D74" s="189"/>
      <c r="E74" s="155" t="s">
        <v>27</v>
      </c>
      <c r="F74" s="156"/>
      <c r="G74" s="134"/>
      <c r="H74" s="135"/>
      <c r="I74" s="110"/>
      <c r="J74" s="110"/>
      <c r="K74" s="113" t="s">
        <v>149</v>
      </c>
      <c r="L74" s="113"/>
      <c r="M74" s="108" t="s">
        <v>151</v>
      </c>
      <c r="N74" s="108"/>
      <c r="O74" s="108"/>
    </row>
    <row r="75" spans="2:15" ht="15" customHeight="1" x14ac:dyDescent="0.3">
      <c r="B75" s="17" t="s">
        <v>28</v>
      </c>
      <c r="C75" s="188" t="s">
        <v>22</v>
      </c>
      <c r="D75" s="189"/>
      <c r="E75" s="157" t="s">
        <v>29</v>
      </c>
      <c r="F75" s="158"/>
      <c r="G75" s="134"/>
      <c r="H75" s="135"/>
      <c r="I75" s="110"/>
      <c r="J75" s="110"/>
      <c r="K75" s="113" t="s">
        <v>150</v>
      </c>
      <c r="L75" s="113"/>
      <c r="M75" s="108" t="s">
        <v>15</v>
      </c>
      <c r="N75" s="108"/>
      <c r="O75" s="108"/>
    </row>
    <row r="76" spans="2:15" ht="30" customHeight="1" x14ac:dyDescent="0.3">
      <c r="B76" s="18" t="s">
        <v>30</v>
      </c>
      <c r="C76" s="188" t="s">
        <v>31</v>
      </c>
      <c r="D76" s="189"/>
      <c r="E76" s="155" t="s">
        <v>34</v>
      </c>
      <c r="F76" s="156"/>
      <c r="G76" s="134"/>
      <c r="H76" s="135"/>
      <c r="I76" s="110"/>
      <c r="J76" s="110"/>
      <c r="K76" s="113"/>
      <c r="L76" s="113"/>
      <c r="M76" s="108"/>
      <c r="N76" s="108"/>
      <c r="O76" s="108"/>
    </row>
    <row r="77" spans="2:15" ht="30" customHeight="1" x14ac:dyDescent="0.3">
      <c r="B77" s="17" t="s">
        <v>32</v>
      </c>
      <c r="C77" s="188" t="s">
        <v>90</v>
      </c>
      <c r="D77" s="189"/>
      <c r="E77" s="157" t="s">
        <v>35</v>
      </c>
      <c r="F77" s="158"/>
      <c r="G77" s="136"/>
      <c r="H77" s="137"/>
      <c r="I77" s="110"/>
      <c r="J77" s="110"/>
      <c r="K77" s="113"/>
      <c r="L77" s="113"/>
      <c r="M77" s="108"/>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1">
    <mergeCell ref="N19:O19"/>
    <mergeCell ref="N17:O17"/>
    <mergeCell ref="C77:D77"/>
    <mergeCell ref="E77:F77"/>
    <mergeCell ref="D29:H29"/>
    <mergeCell ref="B30:C30"/>
    <mergeCell ref="D30:H30"/>
    <mergeCell ref="D28:H28"/>
    <mergeCell ref="C72:D72"/>
    <mergeCell ref="E72:F72"/>
    <mergeCell ref="C73:D73"/>
    <mergeCell ref="C74:D74"/>
    <mergeCell ref="C75:D75"/>
    <mergeCell ref="C76:D76"/>
    <mergeCell ref="E76:F76"/>
    <mergeCell ref="C60:D60"/>
    <mergeCell ref="C61:D61"/>
    <mergeCell ref="J60:J64"/>
    <mergeCell ref="G60:I60"/>
    <mergeCell ref="G67:I67"/>
    <mergeCell ref="G61:I61"/>
    <mergeCell ref="B56:C56"/>
    <mergeCell ref="G55:I55"/>
    <mergeCell ref="G56:I57"/>
    <mergeCell ref="J56:J57"/>
    <mergeCell ref="B55:C55"/>
    <mergeCell ref="B57:C57"/>
    <mergeCell ref="B27:C27"/>
    <mergeCell ref="B31:C31"/>
    <mergeCell ref="D31:H31"/>
    <mergeCell ref="B29:C29"/>
    <mergeCell ref="B28:C28"/>
    <mergeCell ref="B34:D34"/>
    <mergeCell ref="B35:D35"/>
    <mergeCell ref="B36:D36"/>
    <mergeCell ref="H34:J34"/>
    <mergeCell ref="H35:J35"/>
    <mergeCell ref="B80:E80"/>
    <mergeCell ref="G73:H77"/>
    <mergeCell ref="G72:H72"/>
    <mergeCell ref="J66:J68"/>
    <mergeCell ref="G62:I62"/>
    <mergeCell ref="G63:I63"/>
    <mergeCell ref="G64:I64"/>
    <mergeCell ref="G65:I65"/>
    <mergeCell ref="G66:I66"/>
    <mergeCell ref="G68:I68"/>
    <mergeCell ref="E74:F74"/>
    <mergeCell ref="E73:F73"/>
    <mergeCell ref="E75:F75"/>
    <mergeCell ref="B79:E79"/>
    <mergeCell ref="G79:I79"/>
    <mergeCell ref="K56:K57"/>
    <mergeCell ref="K60:K64"/>
    <mergeCell ref="K66:K68"/>
    <mergeCell ref="I27:J27"/>
    <mergeCell ref="I28:J28"/>
    <mergeCell ref="I29:J29"/>
    <mergeCell ref="I30:J30"/>
    <mergeCell ref="I31:J31"/>
    <mergeCell ref="M72:O72"/>
    <mergeCell ref="M70:O71"/>
    <mergeCell ref="I77:J77"/>
    <mergeCell ref="I70:J71"/>
    <mergeCell ref="K70:L71"/>
    <mergeCell ref="K72:L72"/>
    <mergeCell ref="K73:L73"/>
    <mergeCell ref="K74:L74"/>
    <mergeCell ref="K75:L75"/>
    <mergeCell ref="K76:L76"/>
    <mergeCell ref="K77:L77"/>
    <mergeCell ref="I72:J72"/>
    <mergeCell ref="I73:J73"/>
    <mergeCell ref="I74:J74"/>
    <mergeCell ref="I76:J76"/>
    <mergeCell ref="I75:J75"/>
    <mergeCell ref="M76:O76"/>
    <mergeCell ref="M77:O77"/>
    <mergeCell ref="M75:O75"/>
    <mergeCell ref="M74:O74"/>
    <mergeCell ref="M73:O73"/>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F7526-595A-473F-8682-F5E4476D2A4C}">
  <sheetPr>
    <pageSetUpPr fitToPage="1"/>
  </sheetPr>
  <dimension ref="A1:U33"/>
  <sheetViews>
    <sheetView topLeftCell="A5" zoomScale="68" zoomScaleNormal="68" workbookViewId="0">
      <selection activeCell="F18" sqref="F18"/>
    </sheetView>
  </sheetViews>
  <sheetFormatPr defaultRowHeight="14.4" x14ac:dyDescent="0.3"/>
  <cols>
    <col min="1" max="1" width="3" customWidth="1"/>
    <col min="2" max="2" width="46" bestFit="1" customWidth="1"/>
    <col min="3" max="3" width="7.6640625" customWidth="1"/>
    <col min="4" max="4" width="9.88671875" customWidth="1"/>
    <col min="6" max="6" width="40.88671875" bestFit="1" customWidth="1"/>
    <col min="7" max="7" width="8.109375" customWidth="1"/>
    <col min="8" max="8" width="13.6640625" customWidth="1"/>
    <col min="9" max="9" width="8.33203125" customWidth="1"/>
    <col min="10" max="10" width="15.6640625" customWidth="1"/>
    <col min="11" max="11" width="9.5546875" customWidth="1"/>
    <col min="12" max="12" width="12.33203125" customWidth="1"/>
    <col min="13" max="13" width="8.5546875" customWidth="1"/>
    <col min="14" max="14" width="17.33203125" customWidth="1"/>
    <col min="15" max="15" width="7.88671875" customWidth="1"/>
    <col min="16" max="16" width="14.88671875" customWidth="1"/>
    <col min="17" max="17" width="10.33203125" customWidth="1"/>
    <col min="18" max="18" width="13.5546875" customWidth="1"/>
    <col min="19" max="19" width="11.6640625" customWidth="1"/>
  </cols>
  <sheetData>
    <row r="1" spans="1:21" x14ac:dyDescent="0.3">
      <c r="B1" s="24" t="s">
        <v>93</v>
      </c>
      <c r="F1" s="24" t="s">
        <v>91</v>
      </c>
    </row>
    <row r="2" spans="1:21" ht="7.5" customHeight="1" x14ac:dyDescent="0.3"/>
    <row r="3" spans="1:21" x14ac:dyDescent="0.3">
      <c r="B3" s="24" t="s">
        <v>107</v>
      </c>
    </row>
    <row r="4" spans="1:21" s="7" customFormat="1" ht="46.5"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1:21" x14ac:dyDescent="0.3">
      <c r="A5" s="59"/>
      <c r="B5" s="23" t="s">
        <v>130</v>
      </c>
      <c r="C5" s="14">
        <v>2.02</v>
      </c>
      <c r="D5" s="14">
        <v>168.62</v>
      </c>
      <c r="E5" s="29">
        <f>C5/D5</f>
        <v>1.197959909856482E-2</v>
      </c>
      <c r="F5" s="15"/>
      <c r="G5" s="15"/>
      <c r="H5" s="69"/>
      <c r="I5" s="69"/>
      <c r="J5" s="15" t="s">
        <v>153</v>
      </c>
      <c r="K5" s="15">
        <v>0.7</v>
      </c>
      <c r="L5" s="15">
        <v>1.1000000000000001</v>
      </c>
      <c r="M5" s="29">
        <f>K5*L5</f>
        <v>0.77</v>
      </c>
      <c r="N5" s="14" t="s">
        <v>154</v>
      </c>
      <c r="O5" s="14">
        <v>0.5</v>
      </c>
      <c r="P5" s="15" t="s">
        <v>15</v>
      </c>
      <c r="Q5" s="15">
        <v>51</v>
      </c>
      <c r="R5" s="15">
        <v>1</v>
      </c>
      <c r="S5" s="29">
        <f>Q5*R5</f>
        <v>51</v>
      </c>
    </row>
    <row r="6" spans="1:21" x14ac:dyDescent="0.3">
      <c r="B6" s="14" t="s">
        <v>220</v>
      </c>
      <c r="C6" s="14">
        <v>2.13</v>
      </c>
      <c r="D6" s="14">
        <v>73.14</v>
      </c>
      <c r="E6" s="29">
        <f>C6/D6</f>
        <v>2.9122231337161606E-2</v>
      </c>
      <c r="F6" s="15"/>
      <c r="G6" s="15"/>
      <c r="H6" s="14"/>
      <c r="I6" s="14"/>
      <c r="J6" s="15" t="s">
        <v>138</v>
      </c>
      <c r="K6" s="15">
        <f>12+5.9+9.7</f>
        <v>27.599999999999998</v>
      </c>
      <c r="L6" s="15">
        <v>0.78220000000000001</v>
      </c>
      <c r="M6" s="29">
        <f t="shared" ref="M6:M11" si="0">K6*L6</f>
        <v>21.588719999999999</v>
      </c>
      <c r="N6" s="14" t="s">
        <v>159</v>
      </c>
      <c r="O6" s="14">
        <v>4.5999999999999996</v>
      </c>
      <c r="P6" s="15" t="s">
        <v>143</v>
      </c>
      <c r="Q6" s="15">
        <v>90</v>
      </c>
      <c r="R6" s="15">
        <v>0.90200000000000002</v>
      </c>
      <c r="S6" s="29">
        <f>Q6*R6</f>
        <v>81.180000000000007</v>
      </c>
      <c r="U6" s="22"/>
    </row>
    <row r="7" spans="1:21" x14ac:dyDescent="0.3">
      <c r="B7" s="14" t="s">
        <v>137</v>
      </c>
      <c r="C7" s="14">
        <v>0.69</v>
      </c>
      <c r="D7" s="14">
        <v>36.46</v>
      </c>
      <c r="E7" s="29">
        <f>C7/D7</f>
        <v>1.8924849149753151E-2</v>
      </c>
      <c r="F7" s="15"/>
      <c r="G7" s="15"/>
      <c r="H7" s="14"/>
      <c r="I7" s="14"/>
      <c r="J7" s="15" t="s">
        <v>139</v>
      </c>
      <c r="K7" s="15">
        <v>9.5</v>
      </c>
      <c r="L7" s="15">
        <v>0.71340000000000003</v>
      </c>
      <c r="M7" s="29">
        <f t="shared" si="0"/>
        <v>6.7773000000000003</v>
      </c>
      <c r="N7" s="14"/>
      <c r="O7" s="14"/>
      <c r="P7" s="15" t="s">
        <v>140</v>
      </c>
      <c r="Q7" s="15">
        <v>30</v>
      </c>
      <c r="R7" s="15">
        <v>1.1000000000000001</v>
      </c>
      <c r="S7" s="29">
        <f t="shared" ref="S7:S11" si="1">Q7*R7</f>
        <v>33</v>
      </c>
      <c r="T7" s="22"/>
      <c r="U7" s="22"/>
    </row>
    <row r="8" spans="1:21" x14ac:dyDescent="0.3">
      <c r="B8" s="67" t="s">
        <v>170</v>
      </c>
      <c r="C8" s="14">
        <v>2.88</v>
      </c>
      <c r="D8" s="14">
        <v>159.80799999999999</v>
      </c>
      <c r="E8" s="29">
        <f>C8/D8</f>
        <v>1.802162595114137E-2</v>
      </c>
      <c r="F8" s="15"/>
      <c r="G8" s="15"/>
      <c r="H8" s="14"/>
      <c r="I8" s="14"/>
      <c r="J8" s="15" t="s">
        <v>94</v>
      </c>
      <c r="K8" s="15">
        <v>190</v>
      </c>
      <c r="L8" s="15">
        <v>0.77900000000000003</v>
      </c>
      <c r="M8" s="29">
        <f t="shared" si="0"/>
        <v>148.01</v>
      </c>
      <c r="N8" s="14"/>
      <c r="O8" s="14"/>
      <c r="P8" s="15"/>
      <c r="Q8" s="15"/>
      <c r="R8" s="15"/>
      <c r="S8" s="29">
        <f t="shared" si="1"/>
        <v>0</v>
      </c>
      <c r="T8" s="22"/>
      <c r="U8" s="22"/>
    </row>
    <row r="9" spans="1:21" x14ac:dyDescent="0.3">
      <c r="B9" s="14"/>
      <c r="C9" s="14"/>
      <c r="D9" s="14"/>
      <c r="E9" s="29" t="e">
        <f t="shared" ref="E9:E11" si="2">C9/D9</f>
        <v>#DIV/0!</v>
      </c>
      <c r="F9" s="15"/>
      <c r="G9" s="15"/>
      <c r="H9" s="14"/>
      <c r="I9" s="14"/>
      <c r="J9" s="15"/>
      <c r="K9" s="15"/>
      <c r="L9" s="15"/>
      <c r="M9" s="29">
        <f t="shared" si="0"/>
        <v>0</v>
      </c>
      <c r="N9" s="14"/>
      <c r="O9" s="14"/>
      <c r="P9" s="15"/>
      <c r="Q9" s="15"/>
      <c r="R9" s="15"/>
      <c r="S9" s="29">
        <f t="shared" si="1"/>
        <v>0</v>
      </c>
      <c r="T9" s="22"/>
    </row>
    <row r="10" spans="1:21" x14ac:dyDescent="0.3">
      <c r="B10" s="14"/>
      <c r="C10" s="14"/>
      <c r="D10" s="14"/>
      <c r="E10" s="29" t="e">
        <f t="shared" si="2"/>
        <v>#DIV/0!</v>
      </c>
      <c r="F10" s="15"/>
      <c r="G10" s="15"/>
      <c r="H10" s="14"/>
      <c r="I10" s="14"/>
      <c r="J10" s="15"/>
      <c r="K10" s="15"/>
      <c r="L10" s="15"/>
      <c r="M10" s="29">
        <f t="shared" si="0"/>
        <v>0</v>
      </c>
      <c r="N10" s="14"/>
      <c r="O10" s="14"/>
      <c r="P10" s="15"/>
      <c r="Q10" s="15"/>
      <c r="R10" s="15"/>
      <c r="S10" s="29">
        <f t="shared" si="1"/>
        <v>0</v>
      </c>
      <c r="T10" s="22"/>
    </row>
    <row r="11" spans="1:21" x14ac:dyDescent="0.3">
      <c r="B11" s="14"/>
      <c r="C11" s="14"/>
      <c r="D11" s="14"/>
      <c r="E11" s="29" t="e">
        <f t="shared" si="2"/>
        <v>#DIV/0!</v>
      </c>
      <c r="F11" s="15"/>
      <c r="G11" s="15"/>
      <c r="H11" s="14"/>
      <c r="I11" s="14"/>
      <c r="J11" s="15"/>
      <c r="K11" s="15"/>
      <c r="L11" s="15"/>
      <c r="M11" s="29">
        <f t="shared" si="0"/>
        <v>0</v>
      </c>
      <c r="N11" s="14"/>
      <c r="O11" s="14"/>
      <c r="P11" s="15"/>
      <c r="Q11" s="15"/>
      <c r="R11" s="15"/>
      <c r="S11" s="29">
        <f t="shared" si="1"/>
        <v>0</v>
      </c>
      <c r="T11" s="22"/>
    </row>
    <row r="12" spans="1:21" x14ac:dyDescent="0.3">
      <c r="B12" s="29" t="s">
        <v>6</v>
      </c>
      <c r="C12" s="29">
        <f>SUM(C5:C11)</f>
        <v>7.72</v>
      </c>
      <c r="D12" s="29">
        <f>SUM(D5:D11)</f>
        <v>438.02799999999996</v>
      </c>
      <c r="E12" s="21"/>
      <c r="F12" s="21"/>
      <c r="G12" s="29">
        <f>SUM(G5:G11)</f>
        <v>0</v>
      </c>
      <c r="H12" s="21"/>
      <c r="I12" s="29">
        <f>SUM(I5:I11)</f>
        <v>0</v>
      </c>
      <c r="J12" s="21"/>
      <c r="K12" s="21"/>
      <c r="L12" s="21"/>
      <c r="M12" s="29">
        <f>SUM(M5:M11)</f>
        <v>177.14601999999999</v>
      </c>
      <c r="N12" s="21"/>
      <c r="O12" s="29">
        <f>SUM(O5:O11)</f>
        <v>5.0999999999999996</v>
      </c>
      <c r="P12" s="21"/>
      <c r="Q12" s="21"/>
      <c r="R12" s="21"/>
      <c r="S12" s="29">
        <f>SUM(S5:S11)</f>
        <v>165.18</v>
      </c>
      <c r="T12" s="22"/>
    </row>
    <row r="13" spans="1:21" x14ac:dyDescent="0.3">
      <c r="B13" s="75" t="s">
        <v>200</v>
      </c>
      <c r="C13" s="22"/>
      <c r="D13" s="22"/>
      <c r="E13" s="22"/>
      <c r="F13" s="22"/>
      <c r="G13" s="22"/>
      <c r="H13" s="22"/>
      <c r="I13" s="22"/>
      <c r="J13" s="10" t="s">
        <v>17</v>
      </c>
      <c r="K13" s="22"/>
      <c r="L13" s="22"/>
      <c r="M13" s="22"/>
      <c r="N13" s="22"/>
      <c r="O13" s="22"/>
      <c r="P13" s="22"/>
      <c r="Q13" s="22"/>
      <c r="R13" s="22"/>
      <c r="S13" s="22"/>
    </row>
    <row r="14" spans="1:21" x14ac:dyDescent="0.3">
      <c r="A14" s="22"/>
      <c r="B14" s="22"/>
      <c r="C14" s="22"/>
      <c r="D14" s="22"/>
      <c r="E14" s="22"/>
      <c r="F14" s="22"/>
      <c r="H14" s="30" t="s">
        <v>7</v>
      </c>
      <c r="I14" s="31">
        <f>(Q17/E5)*100</f>
        <v>69.210107469834597</v>
      </c>
      <c r="J14" s="32">
        <f>I14</f>
        <v>69.210107469834597</v>
      </c>
      <c r="L14" s="22"/>
      <c r="M14" s="22"/>
      <c r="N14" s="22"/>
      <c r="O14" s="22"/>
      <c r="P14" s="22"/>
      <c r="Q14" s="22"/>
    </row>
    <row r="15" spans="1:21" x14ac:dyDescent="0.3">
      <c r="A15" s="22"/>
      <c r="B15" s="22"/>
      <c r="C15" s="22"/>
      <c r="D15" s="22"/>
      <c r="E15" s="22"/>
      <c r="F15" s="22"/>
      <c r="H15" s="33" t="s">
        <v>13</v>
      </c>
      <c r="I15" s="34">
        <f>(1-(O19/C5))*100</f>
        <v>100</v>
      </c>
      <c r="J15" s="32">
        <f t="shared" ref="J15:J16" si="3">I15</f>
        <v>100</v>
      </c>
      <c r="L15" s="22"/>
      <c r="M15" s="22"/>
      <c r="N15" s="22"/>
      <c r="O15" s="22"/>
      <c r="P15" s="22"/>
    </row>
    <row r="16" spans="1:21" x14ac:dyDescent="0.3">
      <c r="A16" s="22"/>
      <c r="B16" s="22"/>
      <c r="C16" s="22"/>
      <c r="D16" s="22"/>
      <c r="E16" s="22"/>
      <c r="F16" s="22"/>
      <c r="H16" s="35" t="s">
        <v>14</v>
      </c>
      <c r="I16" s="31">
        <f>(I14/I15)*100</f>
        <v>69.210107469834597</v>
      </c>
      <c r="J16" s="32">
        <f t="shared" si="3"/>
        <v>69.210107469834597</v>
      </c>
      <c r="L16" s="22"/>
      <c r="O16" s="60" t="s">
        <v>0</v>
      </c>
      <c r="P16" s="60" t="s">
        <v>1</v>
      </c>
      <c r="Q16" s="60" t="s">
        <v>2</v>
      </c>
    </row>
    <row r="17" spans="1:19" x14ac:dyDescent="0.3">
      <c r="A17" s="22"/>
      <c r="B17" s="22"/>
      <c r="C17" s="22"/>
      <c r="D17" s="22"/>
      <c r="E17" s="22"/>
      <c r="F17" s="22"/>
      <c r="H17" s="36" t="s">
        <v>8</v>
      </c>
      <c r="I17" s="34">
        <f>P17/D12*100</f>
        <v>63.055329796268737</v>
      </c>
      <c r="J17" s="32"/>
      <c r="N17" s="60" t="s">
        <v>5</v>
      </c>
      <c r="O17" s="60">
        <v>2.29</v>
      </c>
      <c r="P17" s="60">
        <v>276.2</v>
      </c>
      <c r="Q17" s="61">
        <f>O17/P17</f>
        <v>8.2910934105720497E-3</v>
      </c>
    </row>
    <row r="18" spans="1:19" x14ac:dyDescent="0.3">
      <c r="A18" s="22"/>
      <c r="B18" s="22"/>
      <c r="C18" s="22"/>
      <c r="D18" s="22"/>
      <c r="E18" s="22"/>
      <c r="F18" s="22"/>
      <c r="H18" s="30" t="s">
        <v>9</v>
      </c>
      <c r="I18" s="31">
        <f>O17/C12*100</f>
        <v>29.663212435233159</v>
      </c>
      <c r="O18" s="62" t="s">
        <v>0</v>
      </c>
      <c r="P18" s="63"/>
      <c r="Q18" s="64"/>
    </row>
    <row r="19" spans="1:19" x14ac:dyDescent="0.3">
      <c r="A19" s="22"/>
      <c r="B19" s="22"/>
      <c r="C19" s="22"/>
      <c r="D19" s="22"/>
      <c r="E19" s="22"/>
      <c r="F19" s="22"/>
      <c r="H19" s="22"/>
      <c r="I19" s="22"/>
      <c r="M19" s="22"/>
      <c r="N19" s="77" t="s">
        <v>54</v>
      </c>
      <c r="O19" s="79">
        <v>0</v>
      </c>
      <c r="P19" s="22"/>
    </row>
    <row r="20" spans="1:19" ht="14.25" customHeight="1" x14ac:dyDescent="0.3">
      <c r="A20" s="22"/>
      <c r="B20" s="19" t="s">
        <v>69</v>
      </c>
      <c r="C20" s="22"/>
      <c r="D20" s="22"/>
      <c r="E20" s="22"/>
      <c r="F20" s="22"/>
      <c r="H20" s="22"/>
      <c r="I20" s="22"/>
      <c r="M20" s="22"/>
      <c r="N20" s="78"/>
      <c r="O20" s="80"/>
    </row>
    <row r="21" spans="1:19" x14ac:dyDescent="0.3">
      <c r="B21" s="93" t="s">
        <v>100</v>
      </c>
      <c r="C21" s="94"/>
      <c r="D21" s="94"/>
      <c r="E21" s="94"/>
      <c r="F21" s="94"/>
      <c r="G21" s="94"/>
      <c r="H21" s="95"/>
      <c r="I21" s="84" t="s">
        <v>99</v>
      </c>
      <c r="J21" s="85"/>
      <c r="K21" s="85"/>
      <c r="L21" s="86"/>
      <c r="M21" s="22"/>
      <c r="N21" s="22"/>
      <c r="O21" s="22"/>
    </row>
    <row r="22" spans="1:19" ht="15.6" x14ac:dyDescent="0.35">
      <c r="B22" s="90" t="s">
        <v>121</v>
      </c>
      <c r="C22" s="91"/>
      <c r="D22" s="91"/>
      <c r="E22" s="91"/>
      <c r="F22" s="91"/>
      <c r="G22" s="91"/>
      <c r="H22" s="92"/>
      <c r="I22" s="90" t="s">
        <v>160</v>
      </c>
      <c r="J22" s="91"/>
      <c r="K22" s="91"/>
      <c r="L22" s="92"/>
      <c r="M22" s="22"/>
      <c r="N22" s="22"/>
      <c r="O22" s="22"/>
    </row>
    <row r="23" spans="1:19" x14ac:dyDescent="0.3">
      <c r="B23" s="22"/>
      <c r="C23" s="22"/>
      <c r="D23" s="22"/>
      <c r="E23" s="22"/>
      <c r="F23" s="22"/>
      <c r="G23" s="22"/>
      <c r="H23" s="22"/>
      <c r="I23" s="22"/>
      <c r="L23" s="22"/>
      <c r="M23" s="22"/>
      <c r="N23" s="22"/>
      <c r="O23" s="22"/>
    </row>
    <row r="24" spans="1:19" x14ac:dyDescent="0.3">
      <c r="B24" s="19" t="s">
        <v>70</v>
      </c>
      <c r="C24" s="22"/>
      <c r="D24" s="22"/>
      <c r="E24" s="22"/>
      <c r="F24" s="22"/>
      <c r="G24" s="22"/>
      <c r="H24" s="22"/>
      <c r="I24" s="22"/>
      <c r="L24" s="22"/>
      <c r="M24" s="22"/>
      <c r="N24" s="22"/>
      <c r="O24" s="22"/>
    </row>
    <row r="25" spans="1:19" x14ac:dyDescent="0.3">
      <c r="B25" s="11" t="s">
        <v>101</v>
      </c>
      <c r="C25" s="12"/>
      <c r="D25" s="12"/>
      <c r="E25" s="12"/>
      <c r="F25" s="12"/>
      <c r="G25" s="13"/>
      <c r="H25" s="84" t="s">
        <v>104</v>
      </c>
      <c r="I25" s="85"/>
      <c r="J25" s="85"/>
      <c r="K25" s="85"/>
      <c r="L25" s="85"/>
      <c r="M25" s="86"/>
      <c r="N25" s="22"/>
      <c r="O25" s="22"/>
      <c r="P25" s="22"/>
      <c r="Q25" s="22"/>
      <c r="R25" s="22"/>
      <c r="S25" s="22"/>
    </row>
    <row r="26" spans="1:19" x14ac:dyDescent="0.3">
      <c r="A26" s="22"/>
      <c r="B26" s="101" t="s">
        <v>24</v>
      </c>
      <c r="C26" s="102"/>
      <c r="D26" s="102"/>
      <c r="E26" s="101" t="s">
        <v>21</v>
      </c>
      <c r="F26" s="102"/>
      <c r="G26" s="103"/>
      <c r="H26" s="81"/>
      <c r="I26" s="82"/>
      <c r="J26" s="82"/>
      <c r="K26" s="82"/>
      <c r="L26" s="82"/>
      <c r="M26" s="83"/>
      <c r="N26" s="22"/>
      <c r="O26" s="22"/>
      <c r="P26" s="22"/>
      <c r="Q26" s="22"/>
      <c r="R26" s="22"/>
      <c r="S26" s="22"/>
    </row>
    <row r="27" spans="1:19" x14ac:dyDescent="0.3">
      <c r="A27" s="22"/>
      <c r="B27" s="104" t="s">
        <v>25</v>
      </c>
      <c r="C27" s="105"/>
      <c r="D27" s="105"/>
      <c r="E27" s="104" t="s">
        <v>62</v>
      </c>
      <c r="F27" s="105"/>
      <c r="G27" s="105"/>
      <c r="H27" s="87"/>
      <c r="I27" s="88"/>
      <c r="J27" s="88"/>
      <c r="K27" s="88"/>
      <c r="L27" s="88"/>
      <c r="M27" s="89"/>
      <c r="N27" s="22"/>
      <c r="O27" s="22"/>
      <c r="P27" s="22"/>
      <c r="Q27" s="22"/>
      <c r="R27" s="22"/>
      <c r="S27" s="22"/>
    </row>
    <row r="28" spans="1:19" ht="15.75" customHeight="1" x14ac:dyDescent="0.3">
      <c r="B28" s="104" t="s">
        <v>63</v>
      </c>
      <c r="C28" s="105"/>
      <c r="D28" s="105"/>
      <c r="E28" s="104" t="s">
        <v>22</v>
      </c>
      <c r="F28" s="105"/>
      <c r="G28" s="106"/>
      <c r="H28" s="87"/>
      <c r="I28" s="88"/>
      <c r="J28" s="88"/>
      <c r="K28" s="88"/>
      <c r="L28" s="88"/>
      <c r="M28" s="89"/>
      <c r="N28" s="22"/>
      <c r="O28" s="22"/>
      <c r="P28" s="22"/>
      <c r="Q28" s="22"/>
      <c r="R28" s="22"/>
      <c r="S28" s="22"/>
    </row>
    <row r="29" spans="1:19" x14ac:dyDescent="0.3">
      <c r="B29" s="104" t="s">
        <v>23</v>
      </c>
      <c r="C29" s="105"/>
      <c r="D29" s="105"/>
      <c r="E29" s="104" t="s">
        <v>64</v>
      </c>
      <c r="F29" s="105"/>
      <c r="G29" s="106"/>
      <c r="H29" s="87"/>
      <c r="I29" s="88"/>
      <c r="J29" s="88"/>
      <c r="K29" s="88"/>
      <c r="L29" s="88"/>
      <c r="M29" s="89"/>
      <c r="N29" s="22"/>
      <c r="O29" s="22"/>
      <c r="P29" s="22"/>
      <c r="Q29" s="22"/>
      <c r="R29" s="22"/>
      <c r="S29" s="22"/>
    </row>
    <row r="30" spans="1:19" x14ac:dyDescent="0.3">
      <c r="B30" s="104" t="s">
        <v>68</v>
      </c>
      <c r="C30" s="105"/>
      <c r="D30" s="105"/>
      <c r="E30" s="104" t="s">
        <v>65</v>
      </c>
      <c r="F30" s="105"/>
      <c r="G30" s="106"/>
      <c r="H30" s="87"/>
      <c r="I30" s="88"/>
      <c r="J30" s="88"/>
      <c r="K30" s="88"/>
      <c r="L30" s="88"/>
      <c r="M30" s="89"/>
      <c r="N30" s="22"/>
      <c r="O30" s="22"/>
      <c r="P30" s="22"/>
      <c r="Q30" s="22"/>
      <c r="R30" s="22"/>
      <c r="S30" s="22"/>
    </row>
    <row r="31" spans="1:19" x14ac:dyDescent="0.3">
      <c r="B31" s="99" t="s">
        <v>66</v>
      </c>
      <c r="C31" s="100"/>
      <c r="D31" s="100"/>
      <c r="E31" s="99" t="s">
        <v>67</v>
      </c>
      <c r="F31" s="100"/>
      <c r="G31" s="107"/>
      <c r="H31" s="96"/>
      <c r="I31" s="97"/>
      <c r="J31" s="97"/>
      <c r="K31" s="97"/>
      <c r="L31" s="97"/>
      <c r="M31" s="98"/>
      <c r="N31" s="22"/>
      <c r="O31" s="22"/>
      <c r="P31" s="22"/>
      <c r="Q31" s="22"/>
      <c r="R31" s="22"/>
      <c r="S31" s="22"/>
    </row>
    <row r="32" spans="1:19" x14ac:dyDescent="0.3">
      <c r="B32" s="22"/>
      <c r="C32" s="22"/>
      <c r="D32" s="22"/>
      <c r="E32" s="22"/>
      <c r="F32" s="22"/>
      <c r="G32" s="22"/>
      <c r="J32" s="22"/>
      <c r="K32" s="22"/>
      <c r="L32" s="22"/>
      <c r="M32" s="22"/>
      <c r="N32" s="22"/>
      <c r="O32" s="22"/>
      <c r="P32" s="22"/>
      <c r="Q32" s="22"/>
      <c r="R32" s="22"/>
      <c r="S32" s="22"/>
    </row>
    <row r="33" spans="1:19" x14ac:dyDescent="0.3">
      <c r="A33" s="22"/>
      <c r="J33" s="22"/>
      <c r="K33" s="22"/>
      <c r="L33" s="22"/>
      <c r="M33" s="22"/>
      <c r="N33" s="22"/>
      <c r="O33" s="22"/>
      <c r="P33" s="22"/>
      <c r="Q33" s="22"/>
      <c r="R33" s="22"/>
      <c r="S33" s="22"/>
    </row>
  </sheetData>
  <mergeCells count="25">
    <mergeCell ref="B30:D30"/>
    <mergeCell ref="E30:G30"/>
    <mergeCell ref="H30:M30"/>
    <mergeCell ref="B31:D31"/>
    <mergeCell ref="E31:G31"/>
    <mergeCell ref="H31:M31"/>
    <mergeCell ref="B28:D28"/>
    <mergeCell ref="E28:G28"/>
    <mergeCell ref="H28:M28"/>
    <mergeCell ref="B29:D29"/>
    <mergeCell ref="E29:G29"/>
    <mergeCell ref="H29:M29"/>
    <mergeCell ref="H25:M25"/>
    <mergeCell ref="B26:D26"/>
    <mergeCell ref="E26:G26"/>
    <mergeCell ref="H26:M26"/>
    <mergeCell ref="B27:D27"/>
    <mergeCell ref="E27:G27"/>
    <mergeCell ref="H27:M27"/>
    <mergeCell ref="N19:N20"/>
    <mergeCell ref="O19:O20"/>
    <mergeCell ref="B21:H21"/>
    <mergeCell ref="I21:L21"/>
    <mergeCell ref="B22:H22"/>
    <mergeCell ref="I22:L22"/>
  </mergeCells>
  <conditionalFormatting sqref="I14">
    <cfRule type="colorScale" priority="4">
      <colorScale>
        <cfvo type="num" val="&quot;&lt;70&quot;"/>
        <cfvo type="num" val="&quot;70-89&quot;"/>
        <cfvo type="num" val="&quot;&gt;90&quot;"/>
        <color rgb="FFF8696B"/>
        <color rgb="FFFFEB84"/>
        <color rgb="FF63BE7B"/>
      </colorScale>
    </cfRule>
  </conditionalFormatting>
  <conditionalFormatting sqref="J14">
    <cfRule type="iconSet" priority="3">
      <iconSet>
        <cfvo type="percent" val="0"/>
        <cfvo type="num" val="70"/>
        <cfvo type="num" val="90"/>
      </iconSet>
    </cfRule>
  </conditionalFormatting>
  <conditionalFormatting sqref="J15:J16">
    <cfRule type="iconSet" priority="2">
      <iconSet>
        <cfvo type="percent" val="0"/>
        <cfvo type="num" val="70"/>
        <cfvo type="num" val="90"/>
      </iconSet>
    </cfRule>
  </conditionalFormatting>
  <conditionalFormatting sqref="J17">
    <cfRule type="iconSet" priority="1">
      <iconSet>
        <cfvo type="percent" val="0"/>
        <cfvo type="num" val="70"/>
        <cfvo type="num" val="90"/>
      </iconSet>
    </cfRule>
  </conditionalFormatting>
  <pageMargins left="0.25" right="0.25" top="0.75" bottom="0.75" header="0.3" footer="0.3"/>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602B-1A04-41FA-B584-5C1FA0DB40AB}">
  <sheetPr>
    <pageSetUpPr fitToPage="1"/>
  </sheetPr>
  <dimension ref="B1:W80"/>
  <sheetViews>
    <sheetView topLeftCell="B1" zoomScale="60" zoomScaleNormal="60" workbookViewId="0">
      <selection activeCell="F23" sqref="F23"/>
    </sheetView>
  </sheetViews>
  <sheetFormatPr defaultRowHeight="14.4" x14ac:dyDescent="0.3"/>
  <cols>
    <col min="1" max="1" width="3.44140625" customWidth="1"/>
    <col min="2" max="2" width="50.44140625" bestFit="1" customWidth="1"/>
    <col min="3" max="4" width="11" customWidth="1"/>
    <col min="6" max="6" width="48" bestFit="1" customWidth="1"/>
    <col min="7" max="7" width="8.5546875" customWidth="1"/>
    <col min="8" max="8" width="12" customWidth="1"/>
    <col min="9" max="9" width="15" customWidth="1"/>
    <col min="10" max="10" width="20.6640625" customWidth="1"/>
    <col min="11" max="11" width="16.5546875" customWidth="1"/>
    <col min="12" max="12" width="10.44140625" customWidth="1"/>
    <col min="13" max="13" width="9.5546875" customWidth="1"/>
    <col min="14" max="14" width="12" customWidth="1"/>
    <col min="15" max="15" width="9.44140625" customWidth="1"/>
    <col min="16" max="16" width="13.5546875"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2.02</v>
      </c>
      <c r="D5" s="14">
        <v>168.62</v>
      </c>
      <c r="E5" s="29">
        <f>C5/D5</f>
        <v>1.197959909856482E-2</v>
      </c>
      <c r="F5" s="15"/>
      <c r="G5" s="15"/>
      <c r="H5" s="69"/>
      <c r="I5" s="69"/>
      <c r="J5" s="15" t="s">
        <v>153</v>
      </c>
      <c r="K5" s="15">
        <v>0.7</v>
      </c>
      <c r="L5" s="15">
        <v>1.1000000000000001</v>
      </c>
      <c r="M5" s="29">
        <f>K5*L5</f>
        <v>0.77</v>
      </c>
      <c r="N5" s="14" t="s">
        <v>154</v>
      </c>
      <c r="O5" s="14">
        <v>0.5</v>
      </c>
      <c r="P5" s="15" t="s">
        <v>15</v>
      </c>
      <c r="Q5" s="15">
        <v>51</v>
      </c>
      <c r="R5" s="15">
        <v>1</v>
      </c>
      <c r="S5" s="29">
        <f>Q5*R5</f>
        <v>51</v>
      </c>
    </row>
    <row r="6" spans="2:21" x14ac:dyDescent="0.3">
      <c r="B6" s="14" t="s">
        <v>220</v>
      </c>
      <c r="C6" s="14">
        <v>2.13</v>
      </c>
      <c r="D6" s="14">
        <v>73.14</v>
      </c>
      <c r="E6" s="29">
        <f>C6/D6</f>
        <v>2.9122231337161606E-2</v>
      </c>
      <c r="F6" s="15"/>
      <c r="G6" s="15"/>
      <c r="H6" s="14"/>
      <c r="I6" s="14"/>
      <c r="J6" s="15" t="s">
        <v>138</v>
      </c>
      <c r="K6" s="15">
        <f>12+5.9+9.7</f>
        <v>27.599999999999998</v>
      </c>
      <c r="L6" s="15">
        <v>0.78220000000000001</v>
      </c>
      <c r="M6" s="29">
        <f t="shared" ref="M6:M11" si="0">K6*L6</f>
        <v>21.588719999999999</v>
      </c>
      <c r="N6" s="14" t="s">
        <v>155</v>
      </c>
      <c r="O6" s="14">
        <v>4.5999999999999996</v>
      </c>
      <c r="P6" s="15" t="s">
        <v>143</v>
      </c>
      <c r="Q6" s="15">
        <v>90</v>
      </c>
      <c r="R6" s="15">
        <v>0.90200000000000002</v>
      </c>
      <c r="S6" s="29">
        <f>Q6*R6</f>
        <v>81.180000000000007</v>
      </c>
      <c r="U6" s="22"/>
    </row>
    <row r="7" spans="2:21" x14ac:dyDescent="0.3">
      <c r="B7" s="14" t="s">
        <v>137</v>
      </c>
      <c r="C7" s="14">
        <v>0.69</v>
      </c>
      <c r="D7" s="14">
        <v>36.46</v>
      </c>
      <c r="E7" s="29">
        <f t="shared" ref="E7:E11" si="1">C7/D7</f>
        <v>1.8924849149753151E-2</v>
      </c>
      <c r="F7" s="15"/>
      <c r="G7" s="15"/>
      <c r="H7" s="14"/>
      <c r="I7" s="14"/>
      <c r="J7" s="15" t="s">
        <v>139</v>
      </c>
      <c r="K7" s="15">
        <v>9.5</v>
      </c>
      <c r="L7" s="15">
        <v>0.71340000000000003</v>
      </c>
      <c r="M7" s="29">
        <f t="shared" si="0"/>
        <v>6.7773000000000003</v>
      </c>
      <c r="N7" s="14"/>
      <c r="O7" s="14"/>
      <c r="P7" s="15" t="s">
        <v>140</v>
      </c>
      <c r="Q7" s="15">
        <v>30</v>
      </c>
      <c r="R7" s="15">
        <v>1.1000000000000001</v>
      </c>
      <c r="S7" s="29">
        <f t="shared" ref="S7:S11" si="2">Q7*R7</f>
        <v>33</v>
      </c>
      <c r="T7" s="22"/>
      <c r="U7" s="22"/>
    </row>
    <row r="8" spans="2:21" x14ac:dyDescent="0.3">
      <c r="B8" s="67" t="s">
        <v>170</v>
      </c>
      <c r="C8" s="14">
        <v>2.88</v>
      </c>
      <c r="D8" s="14">
        <v>159.80799999999999</v>
      </c>
      <c r="E8" s="29">
        <f t="shared" si="1"/>
        <v>1.802162595114137E-2</v>
      </c>
      <c r="F8" s="15"/>
      <c r="G8" s="15"/>
      <c r="H8" s="14"/>
      <c r="I8" s="14"/>
      <c r="J8" s="15" t="s">
        <v>94</v>
      </c>
      <c r="K8" s="15">
        <v>190</v>
      </c>
      <c r="L8" s="15">
        <v>0.77900000000000003</v>
      </c>
      <c r="M8" s="29">
        <f t="shared" si="0"/>
        <v>148.01</v>
      </c>
      <c r="N8" s="14"/>
      <c r="O8" s="14"/>
      <c r="P8" s="15"/>
      <c r="Q8" s="15"/>
      <c r="R8" s="15"/>
      <c r="S8" s="29">
        <f t="shared" si="2"/>
        <v>0</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7.72</v>
      </c>
      <c r="D12" s="29">
        <f>SUM(D5:D11)</f>
        <v>438.02799999999996</v>
      </c>
      <c r="E12" s="21"/>
      <c r="F12" s="21"/>
      <c r="G12" s="29">
        <f>SUM(G5:G11)</f>
        <v>0</v>
      </c>
      <c r="H12" s="21"/>
      <c r="I12" s="29">
        <f>SUM(I5:I11)</f>
        <v>0</v>
      </c>
      <c r="J12" s="21"/>
      <c r="K12" s="21"/>
      <c r="L12" s="21"/>
      <c r="M12" s="29">
        <f>SUM(M5:M11)</f>
        <v>177.14601999999999</v>
      </c>
      <c r="N12" s="21"/>
      <c r="O12" s="29">
        <f>SUM(O5:O11)</f>
        <v>5.0999999999999996</v>
      </c>
      <c r="P12" s="21"/>
      <c r="Q12" s="21"/>
      <c r="R12" s="21"/>
      <c r="S12" s="29">
        <f>SUM(S5:S11)</f>
        <v>165.18</v>
      </c>
      <c r="T12" s="22"/>
    </row>
    <row r="13" spans="2:21" x14ac:dyDescent="0.3">
      <c r="B13" s="75" t="s">
        <v>200</v>
      </c>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69.210107469834597</v>
      </c>
      <c r="K14" s="32">
        <f>J14</f>
        <v>69.210107469834597</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69.210107469834597</v>
      </c>
      <c r="K16" s="32">
        <f t="shared" si="3"/>
        <v>69.210107469834597</v>
      </c>
      <c r="P16" s="25" t="s">
        <v>53</v>
      </c>
      <c r="Q16" s="25" t="s">
        <v>52</v>
      </c>
      <c r="R16" s="25" t="s">
        <v>49</v>
      </c>
    </row>
    <row r="17" spans="2:23" x14ac:dyDescent="0.3">
      <c r="B17" s="22"/>
      <c r="C17" s="22"/>
      <c r="D17" s="22"/>
      <c r="E17" s="22"/>
      <c r="F17" s="22"/>
      <c r="G17" s="22"/>
      <c r="I17" s="36" t="s">
        <v>8</v>
      </c>
      <c r="J17" s="34">
        <f>Q17/D12*100</f>
        <v>63.055329796268737</v>
      </c>
      <c r="K17" s="32"/>
      <c r="N17" s="187" t="s">
        <v>5</v>
      </c>
      <c r="O17" s="187"/>
      <c r="P17" s="60">
        <v>2.29</v>
      </c>
      <c r="Q17" s="60">
        <v>276.2</v>
      </c>
      <c r="R17" s="38">
        <f>P17/Q17</f>
        <v>8.2910934105720497E-3</v>
      </c>
    </row>
    <row r="18" spans="2:23" x14ac:dyDescent="0.3">
      <c r="B18" s="22"/>
      <c r="C18" s="22"/>
      <c r="D18" s="22"/>
      <c r="E18" s="22"/>
      <c r="F18" s="22"/>
      <c r="G18" s="22"/>
      <c r="I18" s="30" t="s">
        <v>9</v>
      </c>
      <c r="J18" s="31">
        <f>P17/C12*100</f>
        <v>29.663212435233159</v>
      </c>
      <c r="K18" s="33" t="s">
        <v>98</v>
      </c>
      <c r="L18" s="34">
        <f>(J18/J17)*100</f>
        <v>47.043148503187219</v>
      </c>
      <c r="P18" s="39" t="s">
        <v>0</v>
      </c>
      <c r="Q18" s="40"/>
    </row>
    <row r="19" spans="2:23" ht="30" customHeight="1" x14ac:dyDescent="0.3">
      <c r="B19" s="22"/>
      <c r="C19" s="22"/>
      <c r="D19" s="22"/>
      <c r="E19" s="22"/>
      <c r="F19" s="22"/>
      <c r="G19" s="22"/>
      <c r="I19" s="36" t="s">
        <v>10</v>
      </c>
      <c r="J19" s="34">
        <f>(C12+G12+I12+M12+O12+S12)/P17</f>
        <v>155.08559825327512</v>
      </c>
      <c r="N19" s="185" t="s">
        <v>54</v>
      </c>
      <c r="O19" s="186"/>
      <c r="P19" s="41">
        <v>0</v>
      </c>
    </row>
    <row r="20" spans="2:23" x14ac:dyDescent="0.3">
      <c r="B20" s="22"/>
      <c r="C20" s="22"/>
      <c r="D20" s="22"/>
      <c r="E20" s="22"/>
      <c r="F20" s="22"/>
      <c r="G20" s="22"/>
      <c r="I20" s="1" t="s">
        <v>11</v>
      </c>
      <c r="J20" s="42">
        <f>(C12+G12+I12+M12)/P17</f>
        <v>80.727519650655012</v>
      </c>
      <c r="M20" s="22"/>
      <c r="N20" s="22"/>
      <c r="O20" s="22"/>
      <c r="P20" s="22"/>
    </row>
    <row r="21" spans="2:23" ht="32.25" customHeight="1" x14ac:dyDescent="0.3">
      <c r="B21" s="22"/>
      <c r="C21" s="22"/>
      <c r="D21" s="22"/>
      <c r="E21" s="22"/>
      <c r="F21" s="22"/>
      <c r="G21" s="22"/>
      <c r="H21" s="22"/>
      <c r="I21" s="5" t="s">
        <v>16</v>
      </c>
      <c r="J21" s="43">
        <f>(C12+G12+I12)/P17</f>
        <v>3.3711790393013099</v>
      </c>
      <c r="M21" s="22"/>
      <c r="N21" s="22"/>
      <c r="O21" s="22"/>
      <c r="P21" s="22"/>
    </row>
    <row r="22" spans="2:23" ht="33.75" customHeight="1" x14ac:dyDescent="0.3">
      <c r="G22" s="22"/>
      <c r="H22" s="22"/>
      <c r="I22" s="6" t="s">
        <v>18</v>
      </c>
      <c r="J22" s="2">
        <f>(M12)/P17</f>
        <v>77.356340611353701</v>
      </c>
      <c r="K22" s="22"/>
      <c r="L22" s="22"/>
      <c r="M22" s="22"/>
      <c r="N22" s="22"/>
      <c r="O22" s="22"/>
      <c r="P22" s="22"/>
      <c r="Q22" s="22"/>
      <c r="R22" s="22"/>
      <c r="S22" s="22"/>
      <c r="T22" s="22"/>
    </row>
    <row r="23" spans="2:23" ht="32.25" customHeight="1" x14ac:dyDescent="0.3">
      <c r="I23" s="3" t="s">
        <v>12</v>
      </c>
      <c r="J23" s="4">
        <f>(O12+S12)/P17</f>
        <v>74.358078602620083</v>
      </c>
      <c r="K23" s="22"/>
      <c r="L23" s="22"/>
      <c r="M23" s="22"/>
      <c r="N23" s="22"/>
      <c r="O23" s="22"/>
      <c r="P23" s="22"/>
      <c r="Q23" s="22"/>
      <c r="R23" s="22"/>
      <c r="S23" s="22"/>
      <c r="T23" s="22"/>
    </row>
    <row r="24" spans="2:23" ht="30" customHeight="1" x14ac:dyDescent="0.3">
      <c r="I24" s="5" t="s">
        <v>19</v>
      </c>
      <c r="J24" s="43">
        <f>(O12)/P17</f>
        <v>2.2270742358078599</v>
      </c>
      <c r="K24" s="22"/>
      <c r="L24" s="22"/>
      <c r="M24" s="22"/>
      <c r="N24" s="22"/>
      <c r="O24" s="22"/>
      <c r="P24" s="22"/>
      <c r="Q24" s="22"/>
      <c r="R24" s="22"/>
      <c r="S24" s="22"/>
      <c r="T24" s="22"/>
    </row>
    <row r="25" spans="2:23" ht="31.5" customHeight="1" x14ac:dyDescent="0.3">
      <c r="I25" s="6" t="s">
        <v>20</v>
      </c>
      <c r="J25" s="2">
        <f>(S12)/P17</f>
        <v>72.131004366812235</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144</v>
      </c>
      <c r="J28" s="124"/>
      <c r="K28" s="22"/>
      <c r="Q28" s="22"/>
      <c r="T28" s="22"/>
      <c r="W28" s="44"/>
    </row>
    <row r="29" spans="2:23" ht="61.5" customHeight="1" x14ac:dyDescent="0.3">
      <c r="B29" s="178" t="s">
        <v>109</v>
      </c>
      <c r="C29" s="179"/>
      <c r="D29" s="178" t="s">
        <v>110</v>
      </c>
      <c r="E29" s="190"/>
      <c r="F29" s="190"/>
      <c r="G29" s="190"/>
      <c r="H29" s="179"/>
      <c r="I29" s="125" t="s">
        <v>158</v>
      </c>
      <c r="J29" s="126"/>
    </row>
    <row r="30" spans="2:23" ht="47.25" customHeight="1" x14ac:dyDescent="0.3">
      <c r="B30" s="191" t="s">
        <v>111</v>
      </c>
      <c r="C30" s="192"/>
      <c r="D30" s="191" t="s">
        <v>112</v>
      </c>
      <c r="E30" s="193"/>
      <c r="F30" s="193"/>
      <c r="G30" s="193"/>
      <c r="H30" s="192"/>
      <c r="I30" s="127"/>
      <c r="J30" s="128"/>
    </row>
    <row r="31" spans="2:23" ht="46.5" customHeight="1" x14ac:dyDescent="0.3">
      <c r="B31" s="175" t="s">
        <v>113</v>
      </c>
      <c r="C31" s="176"/>
      <c r="D31" s="175" t="s">
        <v>129</v>
      </c>
      <c r="E31" s="177"/>
      <c r="F31" s="177"/>
      <c r="G31" s="177"/>
      <c r="H31" s="176"/>
      <c r="I31" s="129" t="s">
        <v>142</v>
      </c>
      <c r="J31" s="130"/>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t="s">
        <v>134</v>
      </c>
      <c r="G34" s="47"/>
      <c r="H34" s="114" t="s">
        <v>74</v>
      </c>
      <c r="I34" s="114"/>
      <c r="J34" s="114"/>
      <c r="K34" s="45" t="s">
        <v>97</v>
      </c>
      <c r="L34" s="45" t="s">
        <v>134</v>
      </c>
    </row>
    <row r="35" spans="2:12" ht="28.8"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30" customHeight="1" x14ac:dyDescent="0.3">
      <c r="B41" s="51" t="s">
        <v>37</v>
      </c>
      <c r="C41" s="49" t="s">
        <v>38</v>
      </c>
      <c r="D41" s="49"/>
      <c r="E41" s="47"/>
      <c r="F41" s="47"/>
      <c r="G41" s="47"/>
      <c r="H41" s="47"/>
    </row>
    <row r="42" spans="2:12" ht="51" customHeight="1" x14ac:dyDescent="0.3">
      <c r="B42" s="51" t="s">
        <v>39</v>
      </c>
      <c r="C42" s="48" t="s">
        <v>77</v>
      </c>
      <c r="D42" s="48" t="s">
        <v>135</v>
      </c>
      <c r="E42" s="47"/>
      <c r="F42" s="47"/>
      <c r="G42" s="47"/>
      <c r="H42" s="47"/>
    </row>
    <row r="43" spans="2:12" ht="51"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row>
    <row r="56" spans="2:13" ht="33" customHeight="1" x14ac:dyDescent="0.3">
      <c r="B56" s="131" t="s">
        <v>116</v>
      </c>
      <c r="C56" s="133"/>
      <c r="D56" s="48" t="s">
        <v>77</v>
      </c>
      <c r="E56" s="48" t="s">
        <v>134</v>
      </c>
      <c r="F56" s="47"/>
      <c r="G56" s="183" t="s">
        <v>117</v>
      </c>
      <c r="H56" s="183"/>
      <c r="I56" s="183"/>
      <c r="J56" s="114" t="s">
        <v>43</v>
      </c>
      <c r="K56" s="114" t="s">
        <v>134</v>
      </c>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t="s">
        <v>134</v>
      </c>
      <c r="G60" s="149" t="s">
        <v>87</v>
      </c>
      <c r="H60" s="150"/>
      <c r="I60" s="151"/>
      <c r="J60" s="115" t="s">
        <v>43</v>
      </c>
      <c r="K60" s="115" t="s">
        <v>156</v>
      </c>
      <c r="L60" s="47"/>
    </row>
    <row r="61" spans="2:13" x14ac:dyDescent="0.3">
      <c r="B61" s="52" t="s">
        <v>80</v>
      </c>
      <c r="C61" s="166" t="s">
        <v>77</v>
      </c>
      <c r="D61" s="168"/>
      <c r="E61" s="54"/>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201</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171</v>
      </c>
      <c r="J72" s="110"/>
      <c r="K72" s="113" t="s">
        <v>145</v>
      </c>
      <c r="L72" s="113"/>
      <c r="M72" s="108" t="s">
        <v>130</v>
      </c>
      <c r="N72" s="108"/>
      <c r="O72" s="108"/>
    </row>
    <row r="73" spans="2:15" ht="29.25" customHeight="1" x14ac:dyDescent="0.3">
      <c r="B73" s="17" t="s">
        <v>24</v>
      </c>
      <c r="C73" s="188" t="s">
        <v>21</v>
      </c>
      <c r="D73" s="189"/>
      <c r="E73" s="157" t="s">
        <v>36</v>
      </c>
      <c r="F73" s="158"/>
      <c r="G73" s="134" t="s">
        <v>86</v>
      </c>
      <c r="H73" s="135"/>
      <c r="I73" s="110"/>
      <c r="J73" s="110"/>
      <c r="K73" s="113" t="s">
        <v>147</v>
      </c>
      <c r="L73" s="113"/>
      <c r="M73" s="108" t="s">
        <v>152</v>
      </c>
      <c r="N73" s="108"/>
      <c r="O73" s="108"/>
    </row>
    <row r="74" spans="2:15" ht="30" customHeight="1" x14ac:dyDescent="0.3">
      <c r="B74" s="18" t="s">
        <v>25</v>
      </c>
      <c r="C74" s="188" t="s">
        <v>26</v>
      </c>
      <c r="D74" s="189"/>
      <c r="E74" s="155" t="s">
        <v>27</v>
      </c>
      <c r="F74" s="156"/>
      <c r="G74" s="134"/>
      <c r="H74" s="135"/>
      <c r="I74" s="110"/>
      <c r="J74" s="110"/>
      <c r="K74" s="113"/>
      <c r="L74" s="113"/>
      <c r="M74" s="108" t="s">
        <v>151</v>
      </c>
      <c r="N74" s="108"/>
      <c r="O74" s="108"/>
    </row>
    <row r="75" spans="2:15" ht="15" customHeight="1" x14ac:dyDescent="0.3">
      <c r="B75" s="17" t="s">
        <v>28</v>
      </c>
      <c r="C75" s="188" t="s">
        <v>22</v>
      </c>
      <c r="D75" s="189"/>
      <c r="E75" s="157" t="s">
        <v>29</v>
      </c>
      <c r="F75" s="158"/>
      <c r="G75" s="134"/>
      <c r="H75" s="135"/>
      <c r="I75" s="110"/>
      <c r="J75" s="110"/>
      <c r="K75" s="113"/>
      <c r="L75" s="113"/>
      <c r="M75" s="108" t="s">
        <v>15</v>
      </c>
      <c r="N75" s="108"/>
      <c r="O75" s="108"/>
    </row>
    <row r="76" spans="2:15" ht="30" customHeight="1" x14ac:dyDescent="0.3">
      <c r="B76" s="18" t="s">
        <v>30</v>
      </c>
      <c r="C76" s="188" t="s">
        <v>31</v>
      </c>
      <c r="D76" s="189"/>
      <c r="E76" s="155" t="s">
        <v>34</v>
      </c>
      <c r="F76" s="156"/>
      <c r="G76" s="134"/>
      <c r="H76" s="135"/>
      <c r="I76" s="110"/>
      <c r="J76" s="110"/>
      <c r="K76" s="113"/>
      <c r="L76" s="113"/>
      <c r="M76" s="108" t="s">
        <v>153</v>
      </c>
      <c r="N76" s="108"/>
      <c r="O76" s="108"/>
    </row>
    <row r="77" spans="2:15" ht="30" customHeight="1" x14ac:dyDescent="0.3">
      <c r="B77" s="17" t="s">
        <v>32</v>
      </c>
      <c r="C77" s="188" t="s">
        <v>90</v>
      </c>
      <c r="D77" s="189"/>
      <c r="E77" s="157" t="s">
        <v>35</v>
      </c>
      <c r="F77" s="158"/>
      <c r="G77" s="136"/>
      <c r="H77" s="137"/>
      <c r="I77" s="110"/>
      <c r="J77" s="110"/>
      <c r="K77" s="113"/>
      <c r="L77" s="113"/>
      <c r="M77" s="108" t="s">
        <v>157</v>
      </c>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1">
    <mergeCell ref="B79:E79"/>
    <mergeCell ref="G79:I79"/>
    <mergeCell ref="B80:E80"/>
    <mergeCell ref="C76:D76"/>
    <mergeCell ref="E76:F76"/>
    <mergeCell ref="I76:J76"/>
    <mergeCell ref="K76:L76"/>
    <mergeCell ref="M76:O76"/>
    <mergeCell ref="C77:D77"/>
    <mergeCell ref="E77:F77"/>
    <mergeCell ref="I77:J77"/>
    <mergeCell ref="K77:L77"/>
    <mergeCell ref="M77:O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K75:L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E1D96-3A48-4C6A-BB94-1E08176950AF}">
  <dimension ref="A1:U33"/>
  <sheetViews>
    <sheetView topLeftCell="A14" zoomScale="60" zoomScaleNormal="60" workbookViewId="0">
      <selection activeCell="D51" sqref="D51"/>
    </sheetView>
  </sheetViews>
  <sheetFormatPr defaultRowHeight="14.4" x14ac:dyDescent="0.3"/>
  <cols>
    <col min="1" max="1" width="3" customWidth="1"/>
    <col min="2" max="2" width="57.6640625" bestFit="1" customWidth="1"/>
    <col min="3" max="3" width="8.88671875" bestFit="1" customWidth="1"/>
    <col min="4" max="4" width="9.88671875" customWidth="1"/>
    <col min="5" max="5" width="10.6640625" bestFit="1" customWidth="1"/>
    <col min="6" max="6" width="42.44140625" bestFit="1" customWidth="1"/>
    <col min="7" max="7" width="8.109375" customWidth="1"/>
    <col min="8" max="8" width="13.6640625" customWidth="1"/>
    <col min="9" max="9" width="8.33203125" customWidth="1"/>
    <col min="10" max="10" width="15.6640625" customWidth="1"/>
    <col min="11" max="11" width="9.5546875" customWidth="1"/>
    <col min="12" max="12" width="12.33203125" customWidth="1"/>
    <col min="13" max="13" width="10.33203125" bestFit="1" customWidth="1"/>
    <col min="14" max="14" width="17.33203125" customWidth="1"/>
    <col min="15" max="15" width="8.109375" customWidth="1"/>
    <col min="16" max="16" width="14.88671875" customWidth="1"/>
    <col min="17" max="17" width="10.33203125" customWidth="1"/>
    <col min="18" max="18" width="13.5546875" customWidth="1"/>
    <col min="19" max="19" width="11.6640625" customWidth="1"/>
  </cols>
  <sheetData>
    <row r="1" spans="1:21" x14ac:dyDescent="0.3">
      <c r="B1" s="24" t="s">
        <v>93</v>
      </c>
      <c r="F1" s="24" t="s">
        <v>91</v>
      </c>
    </row>
    <row r="2" spans="1:21" ht="7.5" customHeight="1" x14ac:dyDescent="0.3"/>
    <row r="3" spans="1:21" x14ac:dyDescent="0.3">
      <c r="B3" s="24" t="s">
        <v>107</v>
      </c>
    </row>
    <row r="4" spans="1:21" s="7" customFormat="1" ht="46.5"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1:21" x14ac:dyDescent="0.3">
      <c r="A5" s="59"/>
      <c r="B5" s="23" t="s">
        <v>130</v>
      </c>
      <c r="C5" s="14">
        <v>2.5</v>
      </c>
      <c r="D5" s="14">
        <v>168.62</v>
      </c>
      <c r="E5" s="29">
        <f>C5/D5</f>
        <v>1.4826236508124778E-2</v>
      </c>
      <c r="F5" s="70"/>
      <c r="G5" s="15"/>
      <c r="H5" s="69"/>
      <c r="I5" s="69"/>
      <c r="J5" s="15" t="s">
        <v>153</v>
      </c>
      <c r="K5" s="15">
        <v>17.5</v>
      </c>
      <c r="L5" s="15">
        <v>1.1000000000000001</v>
      </c>
      <c r="M5" s="29">
        <f>K5*L5</f>
        <v>19.25</v>
      </c>
      <c r="N5" s="14" t="s">
        <v>172</v>
      </c>
      <c r="O5" s="14">
        <v>30</v>
      </c>
      <c r="P5" s="15" t="s">
        <v>163</v>
      </c>
      <c r="Q5" s="15">
        <v>50</v>
      </c>
      <c r="R5" s="15">
        <v>1.202</v>
      </c>
      <c r="S5" s="29">
        <f>Q5*R5</f>
        <v>60.099999999999994</v>
      </c>
    </row>
    <row r="6" spans="1:21" x14ac:dyDescent="0.3">
      <c r="B6" s="14" t="s">
        <v>220</v>
      </c>
      <c r="C6" s="14">
        <v>18.7</v>
      </c>
      <c r="D6" s="14">
        <v>73.14</v>
      </c>
      <c r="E6" s="29">
        <f>C6/D6</f>
        <v>0.25567404976756902</v>
      </c>
      <c r="F6" s="15"/>
      <c r="G6" s="15"/>
      <c r="H6" s="14"/>
      <c r="I6" s="14"/>
      <c r="J6" s="15" t="s">
        <v>138</v>
      </c>
      <c r="K6" s="15">
        <f>15+40.7</f>
        <v>55.7</v>
      </c>
      <c r="L6" s="15">
        <v>0.78220000000000001</v>
      </c>
      <c r="M6" s="29">
        <f t="shared" ref="M6:M11" si="0">K6*L6</f>
        <v>43.568540000000006</v>
      </c>
      <c r="N6" s="14"/>
      <c r="O6" s="14"/>
      <c r="P6" s="15" t="s">
        <v>164</v>
      </c>
      <c r="Q6" s="15">
        <v>50</v>
      </c>
      <c r="R6" s="15">
        <v>1.498</v>
      </c>
      <c r="S6" s="29">
        <f>Q6*R6</f>
        <v>74.900000000000006</v>
      </c>
      <c r="U6" s="22"/>
    </row>
    <row r="7" spans="1:21" x14ac:dyDescent="0.3">
      <c r="B7" s="14" t="s">
        <v>137</v>
      </c>
      <c r="C7" s="14">
        <v>0.9</v>
      </c>
      <c r="D7" s="14">
        <v>36.46</v>
      </c>
      <c r="E7" s="29">
        <f t="shared" ref="E7:E11" si="1">C7/D7</f>
        <v>2.4684585847504114E-2</v>
      </c>
      <c r="F7" s="15"/>
      <c r="G7" s="15"/>
      <c r="H7" s="14"/>
      <c r="I7" s="14"/>
      <c r="J7" s="15" t="s">
        <v>139</v>
      </c>
      <c r="K7" s="15">
        <v>12.3</v>
      </c>
      <c r="L7" s="15">
        <v>0.71340000000000003</v>
      </c>
      <c r="M7" s="29">
        <f t="shared" si="0"/>
        <v>8.7748200000000001</v>
      </c>
      <c r="N7" s="14"/>
      <c r="O7" s="14"/>
      <c r="P7" s="15" t="s">
        <v>15</v>
      </c>
      <c r="Q7" s="15">
        <v>104</v>
      </c>
      <c r="R7" s="15">
        <v>1</v>
      </c>
      <c r="S7" s="29">
        <f>Q7*R7</f>
        <v>104</v>
      </c>
      <c r="T7" s="22"/>
      <c r="U7" s="22"/>
    </row>
    <row r="8" spans="1:21" x14ac:dyDescent="0.3">
      <c r="B8" s="67" t="s">
        <v>170</v>
      </c>
      <c r="C8" s="14">
        <v>3.6</v>
      </c>
      <c r="D8" s="14">
        <v>159.81</v>
      </c>
      <c r="E8" s="29">
        <f t="shared" si="1"/>
        <v>2.2526750516238033E-2</v>
      </c>
      <c r="F8" s="15"/>
      <c r="G8" s="15"/>
      <c r="H8" s="14"/>
      <c r="I8" s="14"/>
      <c r="J8" s="15" t="s">
        <v>162</v>
      </c>
      <c r="K8" s="15">
        <f>90+12</f>
        <v>102</v>
      </c>
      <c r="L8" s="15">
        <v>0.77900000000000003</v>
      </c>
      <c r="M8" s="29">
        <f t="shared" si="0"/>
        <v>79.457999999999998</v>
      </c>
      <c r="N8" s="14"/>
      <c r="O8" s="14"/>
      <c r="P8" s="15" t="s">
        <v>162</v>
      </c>
      <c r="Q8" s="15">
        <v>90</v>
      </c>
      <c r="R8" s="15">
        <v>0.77900000000000003</v>
      </c>
      <c r="S8" s="29">
        <f>Q8*R8</f>
        <v>70.11</v>
      </c>
      <c r="T8" s="22"/>
      <c r="U8" s="22"/>
    </row>
    <row r="9" spans="1:21" x14ac:dyDescent="0.3">
      <c r="B9" s="14"/>
      <c r="C9" s="14"/>
      <c r="D9" s="14"/>
      <c r="E9" s="29" t="e">
        <f t="shared" si="1"/>
        <v>#DIV/0!</v>
      </c>
      <c r="F9" s="15"/>
      <c r="G9" s="15"/>
      <c r="H9" s="14"/>
      <c r="I9" s="14"/>
      <c r="J9" s="15"/>
      <c r="K9" s="15"/>
      <c r="L9" s="15"/>
      <c r="M9" s="29">
        <f t="shared" si="0"/>
        <v>0</v>
      </c>
      <c r="N9" s="14"/>
      <c r="O9" s="14"/>
      <c r="P9" s="15"/>
      <c r="Q9" s="15"/>
      <c r="R9" s="15"/>
      <c r="S9" s="29">
        <f t="shared" ref="S9:S11" si="2">Q9*R9</f>
        <v>0</v>
      </c>
      <c r="T9" s="22"/>
    </row>
    <row r="10" spans="1: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1: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1:21" x14ac:dyDescent="0.3">
      <c r="B12" s="29" t="s">
        <v>6</v>
      </c>
      <c r="C12" s="29">
        <f>SUM(C5:C11)</f>
        <v>25.7</v>
      </c>
      <c r="D12" s="29">
        <f>SUM(D5:D11)</f>
        <v>438.03</v>
      </c>
      <c r="E12" s="21"/>
      <c r="F12" s="21"/>
      <c r="G12" s="29">
        <f>SUM(G5:G11)</f>
        <v>0</v>
      </c>
      <c r="H12" s="21"/>
      <c r="I12" s="29">
        <f>SUM(I5:I11)</f>
        <v>0</v>
      </c>
      <c r="J12" s="21"/>
      <c r="K12" s="21"/>
      <c r="L12" s="21"/>
      <c r="M12" s="29">
        <f>SUM(M5:M11)</f>
        <v>151.05135999999999</v>
      </c>
      <c r="N12" s="21"/>
      <c r="O12" s="29">
        <f>SUM(O5:O11)</f>
        <v>30</v>
      </c>
      <c r="P12" s="21"/>
      <c r="Q12" s="21"/>
      <c r="R12" s="21"/>
      <c r="S12" s="29">
        <f>SUM(S5:S11)</f>
        <v>309.11</v>
      </c>
      <c r="T12" s="22"/>
    </row>
    <row r="13" spans="1:21" x14ac:dyDescent="0.3">
      <c r="B13" s="75" t="s">
        <v>200</v>
      </c>
      <c r="C13" s="22"/>
      <c r="D13" s="22"/>
      <c r="E13" s="22"/>
      <c r="F13" s="22"/>
      <c r="G13" s="22"/>
      <c r="H13" s="22"/>
      <c r="I13" s="22"/>
      <c r="J13" s="10" t="s">
        <v>17</v>
      </c>
      <c r="K13" s="22"/>
      <c r="L13" s="22"/>
      <c r="M13" s="22"/>
      <c r="N13" s="22"/>
      <c r="O13" s="22"/>
      <c r="P13" s="22"/>
      <c r="Q13" s="22"/>
      <c r="R13" s="22"/>
      <c r="S13" s="22"/>
    </row>
    <row r="14" spans="1:21" x14ac:dyDescent="0.3">
      <c r="A14" s="22"/>
      <c r="B14" s="22"/>
      <c r="C14" s="22"/>
      <c r="D14" s="22"/>
      <c r="E14" s="22"/>
      <c r="F14" s="22"/>
      <c r="H14" s="30" t="s">
        <v>7</v>
      </c>
      <c r="I14" s="31">
        <f>(Q17/E5)*100</f>
        <v>62.0414152063722</v>
      </c>
      <c r="J14" s="32">
        <f>I14</f>
        <v>62.0414152063722</v>
      </c>
      <c r="L14" s="22"/>
      <c r="M14" s="22"/>
      <c r="N14" s="22"/>
      <c r="O14" s="22"/>
      <c r="P14" s="22"/>
      <c r="Q14" s="22"/>
    </row>
    <row r="15" spans="1:21" x14ac:dyDescent="0.3">
      <c r="A15" s="22"/>
      <c r="B15" s="22"/>
      <c r="C15" s="22"/>
      <c r="D15" s="22"/>
      <c r="E15" s="22"/>
      <c r="F15" s="22"/>
      <c r="H15" s="33" t="s">
        <v>13</v>
      </c>
      <c r="I15" s="34">
        <f>(1-(O19/C5))*100</f>
        <v>100</v>
      </c>
      <c r="J15" s="32">
        <f t="shared" ref="J15:J16" si="3">I15</f>
        <v>100</v>
      </c>
      <c r="L15" s="22"/>
      <c r="M15" s="22"/>
      <c r="N15" s="22"/>
      <c r="O15" s="22"/>
      <c r="P15" s="22"/>
    </row>
    <row r="16" spans="1:21" x14ac:dyDescent="0.3">
      <c r="A16" s="22"/>
      <c r="B16" s="22"/>
      <c r="C16" s="22"/>
      <c r="D16" s="22"/>
      <c r="E16" s="22"/>
      <c r="F16" s="22"/>
      <c r="H16" s="35" t="s">
        <v>14</v>
      </c>
      <c r="I16" s="31">
        <f>(I14/I15)*100</f>
        <v>62.0414152063722</v>
      </c>
      <c r="J16" s="32">
        <f t="shared" si="3"/>
        <v>62.0414152063722</v>
      </c>
      <c r="L16" s="22"/>
      <c r="O16" s="60" t="s">
        <v>0</v>
      </c>
      <c r="P16" s="60" t="s">
        <v>1</v>
      </c>
      <c r="Q16" s="60" t="s">
        <v>2</v>
      </c>
    </row>
    <row r="17" spans="1:19" x14ac:dyDescent="0.3">
      <c r="A17" s="22"/>
      <c r="B17" s="22"/>
      <c r="C17" s="22"/>
      <c r="D17" s="22"/>
      <c r="E17" s="22"/>
      <c r="F17" s="22"/>
      <c r="H17" s="36" t="s">
        <v>8</v>
      </c>
      <c r="I17" s="34">
        <f>P17/D12*100</f>
        <v>63.055041892107845</v>
      </c>
      <c r="J17" s="32"/>
      <c r="N17" s="60" t="s">
        <v>5</v>
      </c>
      <c r="O17" s="60">
        <v>2.5406</v>
      </c>
      <c r="P17" s="60">
        <v>276.2</v>
      </c>
      <c r="Q17" s="61">
        <f>O17/P17</f>
        <v>9.1984069514844322E-3</v>
      </c>
    </row>
    <row r="18" spans="1:19" x14ac:dyDescent="0.3">
      <c r="A18" s="22"/>
      <c r="B18" s="22"/>
      <c r="C18" s="22"/>
      <c r="D18" s="22"/>
      <c r="E18" s="22"/>
      <c r="F18" s="22"/>
      <c r="H18" s="30" t="s">
        <v>9</v>
      </c>
      <c r="I18" s="31">
        <f>O17/C12*100</f>
        <v>9.8856031128404673</v>
      </c>
      <c r="O18" s="62" t="s">
        <v>0</v>
      </c>
      <c r="P18" s="63"/>
      <c r="Q18" s="64"/>
    </row>
    <row r="19" spans="1:19" x14ac:dyDescent="0.3">
      <c r="A19" s="22"/>
      <c r="B19" s="22"/>
      <c r="C19" s="22"/>
      <c r="D19" s="22"/>
      <c r="E19" s="22"/>
      <c r="F19" s="22"/>
      <c r="H19" s="22"/>
      <c r="I19" s="22"/>
      <c r="M19" s="22"/>
      <c r="N19" s="77" t="s">
        <v>54</v>
      </c>
      <c r="O19" s="79">
        <v>0</v>
      </c>
      <c r="P19" s="22"/>
    </row>
    <row r="20" spans="1:19" ht="14.25" customHeight="1" x14ac:dyDescent="0.3">
      <c r="A20" s="22"/>
      <c r="B20" s="19" t="s">
        <v>69</v>
      </c>
      <c r="C20" s="22"/>
      <c r="D20" s="22"/>
      <c r="E20" s="22"/>
      <c r="F20" s="22"/>
      <c r="H20" s="22"/>
      <c r="I20" s="22"/>
      <c r="M20" s="22"/>
      <c r="N20" s="78"/>
      <c r="O20" s="80"/>
    </row>
    <row r="21" spans="1:19" x14ac:dyDescent="0.3">
      <c r="B21" s="93" t="s">
        <v>100</v>
      </c>
      <c r="C21" s="94"/>
      <c r="D21" s="94"/>
      <c r="E21" s="94"/>
      <c r="F21" s="94"/>
      <c r="G21" s="94"/>
      <c r="H21" s="95"/>
      <c r="I21" s="84" t="s">
        <v>99</v>
      </c>
      <c r="J21" s="85"/>
      <c r="K21" s="85"/>
      <c r="L21" s="86"/>
      <c r="M21" s="22"/>
      <c r="N21" s="22"/>
      <c r="O21" s="22"/>
    </row>
    <row r="22" spans="1:19" ht="15.6" x14ac:dyDescent="0.35">
      <c r="B22" s="90" t="s">
        <v>121</v>
      </c>
      <c r="C22" s="91"/>
      <c r="D22" s="91"/>
      <c r="E22" s="91"/>
      <c r="F22" s="91"/>
      <c r="G22" s="91"/>
      <c r="H22" s="92"/>
      <c r="I22" s="90" t="s">
        <v>160</v>
      </c>
      <c r="J22" s="91"/>
      <c r="K22" s="91"/>
      <c r="L22" s="92"/>
      <c r="M22" s="22"/>
      <c r="N22" s="22"/>
      <c r="O22" s="22"/>
    </row>
    <row r="23" spans="1:19" x14ac:dyDescent="0.3">
      <c r="B23" s="22"/>
      <c r="C23" s="22"/>
      <c r="D23" s="22"/>
      <c r="E23" s="22"/>
      <c r="F23" s="22"/>
      <c r="G23" s="22"/>
      <c r="H23" s="22"/>
      <c r="I23" s="22"/>
      <c r="L23" s="22"/>
      <c r="M23" s="22"/>
      <c r="N23" s="22"/>
      <c r="O23" s="22"/>
    </row>
    <row r="24" spans="1:19" x14ac:dyDescent="0.3">
      <c r="B24" s="19" t="s">
        <v>70</v>
      </c>
      <c r="C24" s="22"/>
      <c r="D24" s="22"/>
      <c r="E24" s="22"/>
      <c r="F24" s="22"/>
      <c r="G24" s="22"/>
      <c r="H24" s="22"/>
      <c r="I24" s="22"/>
      <c r="L24" s="22"/>
      <c r="M24" s="22"/>
      <c r="N24" s="22"/>
      <c r="O24" s="22"/>
    </row>
    <row r="25" spans="1:19" x14ac:dyDescent="0.3">
      <c r="B25" s="11" t="s">
        <v>101</v>
      </c>
      <c r="C25" s="12"/>
      <c r="D25" s="12"/>
      <c r="E25" s="12"/>
      <c r="F25" s="12"/>
      <c r="G25" s="13"/>
      <c r="H25" s="84" t="s">
        <v>104</v>
      </c>
      <c r="I25" s="85"/>
      <c r="J25" s="85"/>
      <c r="K25" s="85"/>
      <c r="L25" s="85"/>
      <c r="M25" s="86"/>
      <c r="N25" s="22"/>
      <c r="O25" s="22"/>
      <c r="P25" s="22"/>
      <c r="Q25" s="22"/>
      <c r="R25" s="22"/>
      <c r="S25" s="22"/>
    </row>
    <row r="26" spans="1:19" x14ac:dyDescent="0.3">
      <c r="A26" s="22"/>
      <c r="B26" s="101" t="s">
        <v>24</v>
      </c>
      <c r="C26" s="102"/>
      <c r="D26" s="102"/>
      <c r="E26" s="101" t="s">
        <v>21</v>
      </c>
      <c r="F26" s="102"/>
      <c r="G26" s="103"/>
      <c r="H26" s="81"/>
      <c r="I26" s="82"/>
      <c r="J26" s="82"/>
      <c r="K26" s="82"/>
      <c r="L26" s="82"/>
      <c r="M26" s="83"/>
      <c r="N26" s="22"/>
      <c r="O26" s="22"/>
      <c r="P26" s="22"/>
      <c r="Q26" s="22"/>
      <c r="R26" s="22"/>
      <c r="S26" s="22"/>
    </row>
    <row r="27" spans="1:19" x14ac:dyDescent="0.3">
      <c r="A27" s="22"/>
      <c r="B27" s="104" t="s">
        <v>25</v>
      </c>
      <c r="C27" s="105"/>
      <c r="D27" s="105"/>
      <c r="E27" s="104" t="s">
        <v>62</v>
      </c>
      <c r="F27" s="105"/>
      <c r="G27" s="105"/>
      <c r="H27" s="87"/>
      <c r="I27" s="88"/>
      <c r="J27" s="88"/>
      <c r="K27" s="88"/>
      <c r="L27" s="88"/>
      <c r="M27" s="89"/>
      <c r="N27" s="22"/>
      <c r="O27" s="22"/>
      <c r="P27" s="22"/>
      <c r="Q27" s="22"/>
      <c r="R27" s="22"/>
      <c r="S27" s="22"/>
    </row>
    <row r="28" spans="1:19" ht="15.75" customHeight="1" x14ac:dyDescent="0.3">
      <c r="B28" s="104" t="s">
        <v>63</v>
      </c>
      <c r="C28" s="105"/>
      <c r="D28" s="105"/>
      <c r="E28" s="104" t="s">
        <v>22</v>
      </c>
      <c r="F28" s="105"/>
      <c r="G28" s="106"/>
      <c r="H28" s="87"/>
      <c r="I28" s="88"/>
      <c r="J28" s="88"/>
      <c r="K28" s="88"/>
      <c r="L28" s="88"/>
      <c r="M28" s="89"/>
      <c r="N28" s="22"/>
      <c r="O28" s="22"/>
      <c r="P28" s="22"/>
      <c r="Q28" s="22"/>
      <c r="R28" s="22"/>
      <c r="S28" s="22"/>
    </row>
    <row r="29" spans="1:19" x14ac:dyDescent="0.3">
      <c r="B29" s="104" t="s">
        <v>23</v>
      </c>
      <c r="C29" s="105"/>
      <c r="D29" s="105"/>
      <c r="E29" s="104" t="s">
        <v>64</v>
      </c>
      <c r="F29" s="105"/>
      <c r="G29" s="106"/>
      <c r="H29" s="87"/>
      <c r="I29" s="88"/>
      <c r="J29" s="88"/>
      <c r="K29" s="88"/>
      <c r="L29" s="88"/>
      <c r="M29" s="89"/>
      <c r="N29" s="22"/>
      <c r="O29" s="22"/>
      <c r="P29" s="22"/>
      <c r="Q29" s="22"/>
      <c r="R29" s="22"/>
      <c r="S29" s="22"/>
    </row>
    <row r="30" spans="1:19" x14ac:dyDescent="0.3">
      <c r="B30" s="104" t="s">
        <v>68</v>
      </c>
      <c r="C30" s="105"/>
      <c r="D30" s="105"/>
      <c r="E30" s="104" t="s">
        <v>65</v>
      </c>
      <c r="F30" s="105"/>
      <c r="G30" s="106"/>
      <c r="H30" s="87"/>
      <c r="I30" s="88"/>
      <c r="J30" s="88"/>
      <c r="K30" s="88"/>
      <c r="L30" s="88"/>
      <c r="M30" s="89"/>
      <c r="N30" s="22"/>
      <c r="O30" s="22"/>
      <c r="P30" s="22"/>
      <c r="Q30" s="22"/>
      <c r="R30" s="22"/>
      <c r="S30" s="22"/>
    </row>
    <row r="31" spans="1:19" x14ac:dyDescent="0.3">
      <c r="B31" s="99" t="s">
        <v>66</v>
      </c>
      <c r="C31" s="100"/>
      <c r="D31" s="100"/>
      <c r="E31" s="99" t="s">
        <v>67</v>
      </c>
      <c r="F31" s="100"/>
      <c r="G31" s="107"/>
      <c r="H31" s="96"/>
      <c r="I31" s="97"/>
      <c r="J31" s="97"/>
      <c r="K31" s="97"/>
      <c r="L31" s="97"/>
      <c r="M31" s="98"/>
      <c r="N31" s="22"/>
      <c r="O31" s="22"/>
      <c r="P31" s="22"/>
      <c r="Q31" s="22"/>
      <c r="R31" s="22"/>
      <c r="S31" s="22"/>
    </row>
    <row r="32" spans="1:19" x14ac:dyDescent="0.3">
      <c r="B32" s="22"/>
      <c r="C32" s="22"/>
      <c r="D32" s="22"/>
      <c r="E32" s="22"/>
      <c r="F32" s="22"/>
      <c r="G32" s="22"/>
      <c r="J32" s="22"/>
      <c r="K32" s="22"/>
      <c r="L32" s="22"/>
      <c r="M32" s="22"/>
      <c r="N32" s="22"/>
      <c r="O32" s="22"/>
      <c r="P32" s="22"/>
      <c r="Q32" s="22"/>
      <c r="R32" s="22"/>
      <c r="S32" s="22"/>
    </row>
    <row r="33" spans="1:19" x14ac:dyDescent="0.3">
      <c r="A33" s="22"/>
      <c r="J33" s="22"/>
      <c r="K33" s="22"/>
      <c r="L33" s="22"/>
      <c r="M33" s="22"/>
      <c r="N33" s="22"/>
      <c r="O33" s="22"/>
      <c r="P33" s="22"/>
      <c r="Q33" s="22"/>
      <c r="R33" s="22"/>
      <c r="S33" s="22"/>
    </row>
  </sheetData>
  <mergeCells count="25">
    <mergeCell ref="B30:D30"/>
    <mergeCell ref="E30:G30"/>
    <mergeCell ref="H30:M30"/>
    <mergeCell ref="B31:D31"/>
    <mergeCell ref="E31:G31"/>
    <mergeCell ref="H31:M31"/>
    <mergeCell ref="B28:D28"/>
    <mergeCell ref="E28:G28"/>
    <mergeCell ref="H28:M28"/>
    <mergeCell ref="B29:D29"/>
    <mergeCell ref="E29:G29"/>
    <mergeCell ref="H29:M29"/>
    <mergeCell ref="H25:M25"/>
    <mergeCell ref="B26:D26"/>
    <mergeCell ref="E26:G26"/>
    <mergeCell ref="H26:M26"/>
    <mergeCell ref="B27:D27"/>
    <mergeCell ref="E27:G27"/>
    <mergeCell ref="H27:M27"/>
    <mergeCell ref="N19:N20"/>
    <mergeCell ref="O19:O20"/>
    <mergeCell ref="B21:H21"/>
    <mergeCell ref="I21:L21"/>
    <mergeCell ref="B22:H22"/>
    <mergeCell ref="I22:L22"/>
  </mergeCells>
  <conditionalFormatting sqref="I14">
    <cfRule type="colorScale" priority="4">
      <colorScale>
        <cfvo type="num" val="&quot;&lt;70&quot;"/>
        <cfvo type="num" val="&quot;70-89&quot;"/>
        <cfvo type="num" val="&quot;&gt;90&quot;"/>
        <color rgb="FFF8696B"/>
        <color rgb="FFFFEB84"/>
        <color rgb="FF63BE7B"/>
      </colorScale>
    </cfRule>
  </conditionalFormatting>
  <conditionalFormatting sqref="J14">
    <cfRule type="iconSet" priority="3">
      <iconSet>
        <cfvo type="percent" val="0"/>
        <cfvo type="num" val="70"/>
        <cfvo type="num" val="90"/>
      </iconSet>
    </cfRule>
  </conditionalFormatting>
  <conditionalFormatting sqref="J15:J16">
    <cfRule type="iconSet" priority="2">
      <iconSet>
        <cfvo type="percent" val="0"/>
        <cfvo type="num" val="70"/>
        <cfvo type="num" val="90"/>
      </iconSet>
    </cfRule>
  </conditionalFormatting>
  <conditionalFormatting sqref="J17">
    <cfRule type="iconSet" priority="1">
      <iconSet>
        <cfvo type="percent" val="0"/>
        <cfvo type="num" val="70"/>
        <cfvo type="num" val="90"/>
      </iconSet>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6D81-2779-4D41-9AE9-D74BD368D701}">
  <dimension ref="B1:W80"/>
  <sheetViews>
    <sheetView topLeftCell="A17" zoomScale="60" zoomScaleNormal="60" workbookViewId="0">
      <selection activeCell="F21" sqref="F21"/>
    </sheetView>
  </sheetViews>
  <sheetFormatPr defaultRowHeight="14.4" x14ac:dyDescent="0.3"/>
  <cols>
    <col min="1" max="1" width="3.44140625" customWidth="1"/>
    <col min="2" max="2" width="49" bestFit="1" customWidth="1"/>
    <col min="3" max="4" width="11" customWidth="1"/>
    <col min="5" max="5" width="10.6640625" bestFit="1" customWidth="1"/>
    <col min="6" max="6" width="50.109375" bestFit="1" customWidth="1"/>
    <col min="7" max="7" width="8.5546875" customWidth="1"/>
    <col min="8" max="8" width="12" customWidth="1"/>
    <col min="9" max="9" width="15" customWidth="1"/>
    <col min="10" max="10" width="13.33203125" bestFit="1" customWidth="1"/>
    <col min="11" max="11" width="16.5546875" customWidth="1"/>
    <col min="12" max="12" width="10.44140625" customWidth="1"/>
    <col min="13" max="13" width="9.5546875" customWidth="1"/>
    <col min="14" max="14" width="12" customWidth="1"/>
    <col min="15" max="15" width="9.44140625" customWidth="1"/>
    <col min="16" max="16" width="13.5546875"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2.5</v>
      </c>
      <c r="D5" s="14">
        <v>168.62</v>
      </c>
      <c r="E5" s="29">
        <f>C5/D5</f>
        <v>1.4826236508124778E-2</v>
      </c>
      <c r="F5" s="70"/>
      <c r="G5" s="15"/>
      <c r="H5" s="69"/>
      <c r="I5" s="69"/>
      <c r="J5" s="15" t="s">
        <v>153</v>
      </c>
      <c r="K5" s="15">
        <v>17.5</v>
      </c>
      <c r="L5" s="15">
        <v>1.1000000000000001</v>
      </c>
      <c r="M5" s="29">
        <f>K5*L5</f>
        <v>19.25</v>
      </c>
      <c r="N5" s="14" t="s">
        <v>172</v>
      </c>
      <c r="O5" s="14">
        <v>30</v>
      </c>
      <c r="P5" s="15" t="s">
        <v>163</v>
      </c>
      <c r="Q5" s="15">
        <v>50</v>
      </c>
      <c r="R5" s="15">
        <v>1.202</v>
      </c>
      <c r="S5" s="29">
        <f>Q5*R5</f>
        <v>60.099999999999994</v>
      </c>
    </row>
    <row r="6" spans="2:21" x14ac:dyDescent="0.3">
      <c r="B6" s="14" t="s">
        <v>220</v>
      </c>
      <c r="C6" s="14">
        <v>18.7</v>
      </c>
      <c r="D6" s="14">
        <v>73.14</v>
      </c>
      <c r="E6" s="29">
        <f>C6/D6</f>
        <v>0.25567404976756902</v>
      </c>
      <c r="F6" s="15"/>
      <c r="G6" s="15"/>
      <c r="H6" s="14"/>
      <c r="I6" s="14"/>
      <c r="J6" s="15" t="s">
        <v>138</v>
      </c>
      <c r="K6" s="15">
        <v>55.7</v>
      </c>
      <c r="L6" s="15">
        <v>0.78220000000000001</v>
      </c>
      <c r="M6" s="29">
        <f t="shared" ref="M6:M11" si="0">K6*L6</f>
        <v>43.568540000000006</v>
      </c>
      <c r="N6" s="14"/>
      <c r="O6" s="14"/>
      <c r="P6" s="15" t="s">
        <v>164</v>
      </c>
      <c r="Q6" s="15">
        <v>50</v>
      </c>
      <c r="R6" s="15">
        <v>1.498</v>
      </c>
      <c r="S6" s="29">
        <f>Q6*R6</f>
        <v>74.900000000000006</v>
      </c>
      <c r="U6" s="22"/>
    </row>
    <row r="7" spans="2:21" x14ac:dyDescent="0.3">
      <c r="B7" s="14" t="s">
        <v>137</v>
      </c>
      <c r="C7" s="14">
        <v>0.9</v>
      </c>
      <c r="D7" s="14">
        <v>36.46</v>
      </c>
      <c r="E7" s="29">
        <f t="shared" ref="E7:E11" si="1">C7/D7</f>
        <v>2.4684585847504114E-2</v>
      </c>
      <c r="F7" s="15"/>
      <c r="G7" s="15"/>
      <c r="H7" s="14"/>
      <c r="I7" s="14"/>
      <c r="J7" s="15" t="s">
        <v>139</v>
      </c>
      <c r="K7" s="15">
        <v>12.3</v>
      </c>
      <c r="L7" s="15">
        <v>0.71340000000000003</v>
      </c>
      <c r="M7" s="29">
        <f t="shared" si="0"/>
        <v>8.7748200000000001</v>
      </c>
      <c r="N7" s="14"/>
      <c r="O7" s="14"/>
      <c r="P7" s="15" t="s">
        <v>15</v>
      </c>
      <c r="Q7" s="15">
        <v>104</v>
      </c>
      <c r="R7" s="15">
        <v>1</v>
      </c>
      <c r="S7" s="29">
        <f t="shared" ref="S7:S11" si="2">Q7*R7</f>
        <v>104</v>
      </c>
      <c r="T7" s="22"/>
      <c r="U7" s="22"/>
    </row>
    <row r="8" spans="2:21" x14ac:dyDescent="0.3">
      <c r="B8" s="67" t="s">
        <v>170</v>
      </c>
      <c r="C8" s="14">
        <v>3.6</v>
      </c>
      <c r="D8" s="14">
        <v>159.81</v>
      </c>
      <c r="E8" s="29">
        <f t="shared" si="1"/>
        <v>2.2526750516238033E-2</v>
      </c>
      <c r="F8" s="15"/>
      <c r="G8" s="15"/>
      <c r="H8" s="14"/>
      <c r="I8" s="14"/>
      <c r="J8" s="15" t="s">
        <v>162</v>
      </c>
      <c r="K8" s="15">
        <v>102</v>
      </c>
      <c r="L8" s="15">
        <v>0.77900000000000003</v>
      </c>
      <c r="M8" s="29">
        <f t="shared" si="0"/>
        <v>79.457999999999998</v>
      </c>
      <c r="N8" s="14"/>
      <c r="O8" s="14"/>
      <c r="P8" s="15" t="s">
        <v>162</v>
      </c>
      <c r="Q8" s="15">
        <v>90</v>
      </c>
      <c r="R8" s="15">
        <v>0.77900000000000003</v>
      </c>
      <c r="S8" s="29">
        <f t="shared" si="2"/>
        <v>70.11</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25.7</v>
      </c>
      <c r="D12" s="29">
        <f>SUM(D5:D11)</f>
        <v>438.03</v>
      </c>
      <c r="E12" s="21"/>
      <c r="F12" s="21"/>
      <c r="G12" s="29">
        <f>SUM(G5:G11)</f>
        <v>0</v>
      </c>
      <c r="H12" s="21"/>
      <c r="I12" s="29">
        <f>SUM(I5:I11)</f>
        <v>0</v>
      </c>
      <c r="J12" s="21"/>
      <c r="K12" s="21"/>
      <c r="L12" s="21"/>
      <c r="M12" s="29">
        <f>SUM(M5:M11)</f>
        <v>151.05135999999999</v>
      </c>
      <c r="N12" s="21"/>
      <c r="O12" s="29">
        <f>SUM(O5:O11)</f>
        <v>30</v>
      </c>
      <c r="P12" s="21"/>
      <c r="Q12" s="21"/>
      <c r="R12" s="21"/>
      <c r="S12" s="29">
        <f>SUM(S5:S11)</f>
        <v>309.11</v>
      </c>
      <c r="T12" s="22"/>
    </row>
    <row r="13" spans="2:21" x14ac:dyDescent="0.3">
      <c r="B13" s="75" t="s">
        <v>200</v>
      </c>
      <c r="C13" s="21"/>
      <c r="D13" s="21"/>
      <c r="E13" s="21"/>
      <c r="F13" s="21"/>
      <c r="G13" s="21"/>
      <c r="H13" s="21"/>
      <c r="I13" s="21"/>
      <c r="J13" s="21"/>
      <c r="K13" s="21" t="s">
        <v>17</v>
      </c>
      <c r="L13" s="21"/>
      <c r="M13" s="21"/>
      <c r="N13" s="21"/>
      <c r="O13" s="21"/>
      <c r="P13" s="21"/>
      <c r="Q13" s="21"/>
      <c r="R13" s="21"/>
      <c r="S13" s="21"/>
      <c r="T13" s="22"/>
    </row>
    <row r="14" spans="2:21" x14ac:dyDescent="0.3">
      <c r="B14" s="22"/>
      <c r="C14" s="22"/>
      <c r="D14" s="22"/>
      <c r="E14" s="22"/>
      <c r="F14" s="22"/>
      <c r="G14" s="22"/>
      <c r="I14" s="30" t="s">
        <v>7</v>
      </c>
      <c r="J14" s="31">
        <f>(R17/E5)*100</f>
        <v>62.051183200579288</v>
      </c>
      <c r="K14" s="32">
        <f>J14</f>
        <v>62.051183200579288</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62.051183200579288</v>
      </c>
      <c r="K16" s="32">
        <f t="shared" si="3"/>
        <v>62.051183200579288</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2.5409999999999999</v>
      </c>
      <c r="Q17" s="37">
        <v>276.2</v>
      </c>
      <c r="R17" s="38">
        <f>P17/Q17</f>
        <v>9.1998551774076752E-3</v>
      </c>
    </row>
    <row r="18" spans="2:23" x14ac:dyDescent="0.3">
      <c r="B18" s="22"/>
      <c r="C18" s="22"/>
      <c r="D18" s="22"/>
      <c r="E18" s="22"/>
      <c r="F18" s="22"/>
      <c r="G18" s="22"/>
      <c r="I18" s="30" t="s">
        <v>9</v>
      </c>
      <c r="J18" s="31">
        <f>P17/C12*100</f>
        <v>9.8871595330739304</v>
      </c>
      <c r="K18" s="33" t="s">
        <v>98</v>
      </c>
      <c r="L18" s="34">
        <f>(J18/J17)*100</f>
        <v>15.680204526692156</v>
      </c>
      <c r="P18" s="39" t="s">
        <v>0</v>
      </c>
      <c r="Q18" s="40"/>
    </row>
    <row r="19" spans="2:23" ht="30" customHeight="1" x14ac:dyDescent="0.3">
      <c r="B19" s="22"/>
      <c r="C19" s="22"/>
      <c r="D19" s="22"/>
      <c r="E19" s="22"/>
      <c r="F19" s="22"/>
      <c r="G19" s="22"/>
      <c r="I19" s="36" t="s">
        <v>10</v>
      </c>
      <c r="J19" s="34">
        <f>(C12+G12+I12+M12+O12+S12)/P17</f>
        <v>203.01509641873278</v>
      </c>
      <c r="N19" s="185" t="s">
        <v>54</v>
      </c>
      <c r="O19" s="186"/>
      <c r="P19" s="41">
        <v>0</v>
      </c>
    </row>
    <row r="20" spans="2:23" x14ac:dyDescent="0.3">
      <c r="B20" s="22"/>
      <c r="C20" s="22"/>
      <c r="D20" s="22"/>
      <c r="E20" s="22"/>
      <c r="F20" s="22"/>
      <c r="G20" s="22"/>
      <c r="I20" s="1" t="s">
        <v>11</v>
      </c>
      <c r="J20" s="42">
        <f>(C12+G12+I12+M12)/P17</f>
        <v>69.559763872491132</v>
      </c>
      <c r="M20" s="22"/>
      <c r="N20" s="22"/>
      <c r="O20" s="22"/>
      <c r="P20" s="22"/>
    </row>
    <row r="21" spans="2:23" ht="32.25" customHeight="1" x14ac:dyDescent="0.3">
      <c r="B21" s="22"/>
      <c r="C21" s="22"/>
      <c r="D21" s="22"/>
      <c r="E21" s="22"/>
      <c r="F21" s="22"/>
      <c r="G21" s="22"/>
      <c r="H21" s="22"/>
      <c r="I21" s="5" t="s">
        <v>16</v>
      </c>
      <c r="J21" s="43">
        <f>(C12+G12+I12)/P17</f>
        <v>10.114128295946477</v>
      </c>
      <c r="M21" s="22"/>
      <c r="N21" s="22"/>
      <c r="O21" s="22"/>
      <c r="P21" s="22"/>
    </row>
    <row r="22" spans="2:23" ht="33.75" customHeight="1" x14ac:dyDescent="0.3">
      <c r="G22" s="22"/>
      <c r="H22" s="22"/>
      <c r="I22" s="6" t="s">
        <v>18</v>
      </c>
      <c r="J22" s="2">
        <f>(M12)/P17</f>
        <v>59.445635576544667</v>
      </c>
      <c r="K22" s="22"/>
      <c r="L22" s="22"/>
      <c r="M22" s="22"/>
      <c r="N22" s="22"/>
      <c r="O22" s="22"/>
      <c r="P22" s="22"/>
      <c r="Q22" s="22"/>
      <c r="R22" s="22"/>
      <c r="S22" s="22"/>
      <c r="T22" s="22"/>
    </row>
    <row r="23" spans="2:23" ht="32.25" customHeight="1" x14ac:dyDescent="0.3">
      <c r="I23" s="3" t="s">
        <v>12</v>
      </c>
      <c r="J23" s="4">
        <f>(O12+S12)/P17</f>
        <v>133.45533254624164</v>
      </c>
      <c r="K23" s="22"/>
      <c r="L23" s="22"/>
      <c r="M23" s="22"/>
      <c r="N23" s="22"/>
      <c r="O23" s="22"/>
      <c r="P23" s="22"/>
      <c r="Q23" s="22"/>
      <c r="R23" s="22"/>
      <c r="S23" s="22"/>
      <c r="T23" s="22"/>
    </row>
    <row r="24" spans="2:23" ht="30" customHeight="1" x14ac:dyDescent="0.3">
      <c r="I24" s="5" t="s">
        <v>19</v>
      </c>
      <c r="J24" s="43">
        <f>(O12)/P17</f>
        <v>11.80637544273908</v>
      </c>
      <c r="K24" s="22"/>
      <c r="L24" s="22"/>
      <c r="M24" s="22"/>
      <c r="N24" s="22"/>
      <c r="O24" s="22"/>
      <c r="P24" s="22"/>
      <c r="Q24" s="22"/>
      <c r="R24" s="22"/>
      <c r="S24" s="22"/>
      <c r="T24" s="22"/>
    </row>
    <row r="25" spans="2:23" ht="31.5" customHeight="1" x14ac:dyDescent="0.3">
      <c r="I25" s="6" t="s">
        <v>20</v>
      </c>
      <c r="J25" s="2">
        <f>(S12)/P17</f>
        <v>121.64895710350257</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15</v>
      </c>
      <c r="J28" s="124"/>
      <c r="K28" s="22"/>
      <c r="Q28" s="22"/>
      <c r="T28" s="22"/>
      <c r="W28" s="44"/>
    </row>
    <row r="29" spans="2:23" ht="61.5" customHeight="1" x14ac:dyDescent="0.3">
      <c r="B29" s="178" t="s">
        <v>109</v>
      </c>
      <c r="C29" s="179"/>
      <c r="D29" s="178" t="s">
        <v>110</v>
      </c>
      <c r="E29" s="190"/>
      <c r="F29" s="190"/>
      <c r="G29" s="190"/>
      <c r="H29" s="179"/>
      <c r="I29" s="125" t="s">
        <v>165</v>
      </c>
      <c r="J29" s="126"/>
    </row>
    <row r="30" spans="2:23" ht="47.25" customHeight="1" x14ac:dyDescent="0.3">
      <c r="B30" s="191" t="s">
        <v>111</v>
      </c>
      <c r="C30" s="192"/>
      <c r="D30" s="191" t="s">
        <v>112</v>
      </c>
      <c r="E30" s="193"/>
      <c r="F30" s="193"/>
      <c r="G30" s="193"/>
      <c r="H30" s="192"/>
      <c r="I30" s="127"/>
      <c r="J30" s="128"/>
    </row>
    <row r="31" spans="2:23" ht="46.5" customHeight="1" x14ac:dyDescent="0.3">
      <c r="B31" s="175" t="s">
        <v>113</v>
      </c>
      <c r="C31" s="176"/>
      <c r="D31" s="175" t="s">
        <v>129</v>
      </c>
      <c r="E31" s="177"/>
      <c r="F31" s="177"/>
      <c r="G31" s="177"/>
      <c r="H31" s="176"/>
      <c r="I31" s="198" t="s">
        <v>142</v>
      </c>
      <c r="J31" s="199"/>
    </row>
    <row r="32" spans="2:23" ht="15" customHeight="1" x14ac:dyDescent="0.3"/>
    <row r="33" spans="2:12" x14ac:dyDescent="0.3">
      <c r="B33" s="19" t="s">
        <v>71</v>
      </c>
      <c r="F33" s="27" t="s">
        <v>103</v>
      </c>
      <c r="L33" s="27" t="s">
        <v>103</v>
      </c>
    </row>
    <row r="34" spans="2:12" ht="28.5" customHeight="1" x14ac:dyDescent="0.3">
      <c r="B34" s="163" t="s">
        <v>114</v>
      </c>
      <c r="C34" s="164"/>
      <c r="D34" s="165"/>
      <c r="E34" s="45" t="s">
        <v>97</v>
      </c>
      <c r="F34" s="46" t="s">
        <v>134</v>
      </c>
      <c r="G34" s="47"/>
      <c r="H34" s="114" t="s">
        <v>74</v>
      </c>
      <c r="I34" s="114"/>
      <c r="J34" s="114"/>
      <c r="K34" s="45" t="s">
        <v>97</v>
      </c>
      <c r="L34" s="45" t="s">
        <v>134</v>
      </c>
    </row>
    <row r="35" spans="2:12"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c r="E42" s="47"/>
      <c r="F42" s="47"/>
      <c r="G42" s="47"/>
      <c r="H42" s="47"/>
    </row>
    <row r="43" spans="2:12" ht="49.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row>
    <row r="56" spans="2:13" ht="33" customHeight="1" x14ac:dyDescent="0.3">
      <c r="B56" s="131" t="s">
        <v>116</v>
      </c>
      <c r="C56" s="133"/>
      <c r="D56" s="48" t="s">
        <v>77</v>
      </c>
      <c r="E56" s="48" t="s">
        <v>134</v>
      </c>
      <c r="F56" s="47"/>
      <c r="G56" s="183" t="s">
        <v>117</v>
      </c>
      <c r="H56" s="183"/>
      <c r="I56" s="183"/>
      <c r="J56" s="114" t="s">
        <v>43</v>
      </c>
      <c r="K56" s="114" t="s">
        <v>134</v>
      </c>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65" t="s">
        <v>134</v>
      </c>
      <c r="G60" s="149" t="s">
        <v>87</v>
      </c>
      <c r="H60" s="150"/>
      <c r="I60" s="151"/>
      <c r="J60" s="115" t="s">
        <v>43</v>
      </c>
      <c r="K60" s="115" t="s">
        <v>166</v>
      </c>
      <c r="L60" s="47"/>
    </row>
    <row r="61" spans="2:13" x14ac:dyDescent="0.3">
      <c r="B61" s="52" t="s">
        <v>80</v>
      </c>
      <c r="C61" s="166" t="s">
        <v>77</v>
      </c>
      <c r="D61" s="168"/>
      <c r="E61" s="66"/>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202</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t="s">
        <v>173</v>
      </c>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c r="J73" s="110"/>
      <c r="K73" s="113" t="s">
        <v>147</v>
      </c>
      <c r="L73" s="113"/>
      <c r="M73" s="202" t="s">
        <v>152</v>
      </c>
      <c r="N73" s="203"/>
      <c r="O73" s="204"/>
    </row>
    <row r="74" spans="2:15" ht="30" customHeight="1" x14ac:dyDescent="0.3">
      <c r="B74" s="18" t="s">
        <v>25</v>
      </c>
      <c r="C74" s="188" t="s">
        <v>26</v>
      </c>
      <c r="D74" s="189"/>
      <c r="E74" s="155" t="s">
        <v>27</v>
      </c>
      <c r="F74" s="156"/>
      <c r="G74" s="134"/>
      <c r="H74" s="135"/>
      <c r="I74" s="110"/>
      <c r="J74" s="110"/>
      <c r="K74" s="113"/>
      <c r="L74" s="113"/>
      <c r="M74" s="202" t="s">
        <v>161</v>
      </c>
      <c r="N74" s="203"/>
      <c r="O74" s="204"/>
    </row>
    <row r="75" spans="2:15" ht="15" customHeight="1" x14ac:dyDescent="0.3">
      <c r="B75" s="17" t="s">
        <v>28</v>
      </c>
      <c r="C75" s="188" t="s">
        <v>22</v>
      </c>
      <c r="D75" s="189"/>
      <c r="E75" s="157" t="s">
        <v>29</v>
      </c>
      <c r="F75" s="158"/>
      <c r="G75" s="134"/>
      <c r="H75" s="135"/>
      <c r="I75" s="110"/>
      <c r="J75" s="110"/>
      <c r="K75" s="68"/>
      <c r="L75" s="68"/>
      <c r="M75" s="202" t="s">
        <v>15</v>
      </c>
      <c r="N75" s="203"/>
      <c r="O75" s="204"/>
    </row>
    <row r="76" spans="2:15" ht="30" customHeight="1" x14ac:dyDescent="0.3">
      <c r="B76" s="18" t="s">
        <v>30</v>
      </c>
      <c r="C76" s="188" t="s">
        <v>31</v>
      </c>
      <c r="D76" s="189"/>
      <c r="E76" s="155" t="s">
        <v>34</v>
      </c>
      <c r="F76" s="156"/>
      <c r="G76" s="134"/>
      <c r="H76" s="135"/>
      <c r="I76" s="110"/>
      <c r="J76" s="110"/>
      <c r="K76" s="200"/>
      <c r="L76" s="201"/>
      <c r="M76" s="202" t="s">
        <v>153</v>
      </c>
      <c r="N76" s="203"/>
      <c r="O76" s="204"/>
    </row>
    <row r="77" spans="2:15" ht="30" customHeight="1" x14ac:dyDescent="0.3">
      <c r="B77" s="17" t="s">
        <v>32</v>
      </c>
      <c r="C77" s="188" t="s">
        <v>90</v>
      </c>
      <c r="D77" s="189"/>
      <c r="E77" s="157" t="s">
        <v>35</v>
      </c>
      <c r="F77" s="158"/>
      <c r="G77" s="136"/>
      <c r="H77" s="137"/>
      <c r="I77" s="110"/>
      <c r="J77" s="110"/>
      <c r="K77" s="200"/>
      <c r="L77" s="201"/>
      <c r="M77" s="108"/>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0">
    <mergeCell ref="B79:E79"/>
    <mergeCell ref="G79:I79"/>
    <mergeCell ref="B80:E80"/>
    <mergeCell ref="M77:O77"/>
    <mergeCell ref="C76:D76"/>
    <mergeCell ref="E76:F76"/>
    <mergeCell ref="I76:J76"/>
    <mergeCell ref="K76:L76"/>
    <mergeCell ref="M76:O76"/>
    <mergeCell ref="C77:D77"/>
    <mergeCell ref="E77:F77"/>
    <mergeCell ref="I77:J77"/>
    <mergeCell ref="K77:L77"/>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M75:O75"/>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FB33-32EC-4A81-95EF-647086804E85}">
  <sheetPr>
    <pageSetUpPr fitToPage="1"/>
  </sheetPr>
  <dimension ref="A1:U34"/>
  <sheetViews>
    <sheetView topLeftCell="A8" zoomScale="60" zoomScaleNormal="60" workbookViewId="0">
      <selection activeCell="K45" sqref="K45"/>
    </sheetView>
  </sheetViews>
  <sheetFormatPr defaultRowHeight="14.4" x14ac:dyDescent="0.3"/>
  <cols>
    <col min="1" max="1" width="3" customWidth="1"/>
    <col min="2" max="2" width="46" bestFit="1" customWidth="1"/>
    <col min="3" max="3" width="7.6640625" customWidth="1"/>
    <col min="4" max="4" width="9.88671875" customWidth="1"/>
    <col min="6" max="6" width="51.5546875" bestFit="1" customWidth="1"/>
    <col min="7" max="7" width="8.109375" customWidth="1"/>
    <col min="8" max="8" width="13.6640625" customWidth="1"/>
    <col min="9" max="9" width="8.33203125" customWidth="1"/>
    <col min="10" max="10" width="15.6640625" customWidth="1"/>
    <col min="11" max="11" width="9.5546875" customWidth="1"/>
    <col min="12" max="12" width="12.33203125" customWidth="1"/>
    <col min="13" max="13" width="8.5546875" customWidth="1"/>
    <col min="14" max="14" width="17.33203125" customWidth="1"/>
    <col min="15" max="15" width="7.88671875" customWidth="1"/>
    <col min="16" max="16" width="23.6640625" bestFit="1" customWidth="1"/>
    <col min="17" max="17" width="10.33203125" customWidth="1"/>
    <col min="18" max="18" width="13.5546875" customWidth="1"/>
    <col min="19" max="19" width="11.6640625" customWidth="1"/>
  </cols>
  <sheetData>
    <row r="1" spans="1:21" x14ac:dyDescent="0.3">
      <c r="B1" s="24" t="s">
        <v>93</v>
      </c>
      <c r="F1" s="24" t="s">
        <v>91</v>
      </c>
    </row>
    <row r="2" spans="1:21" ht="7.5" customHeight="1" x14ac:dyDescent="0.3"/>
    <row r="3" spans="1:21" x14ac:dyDescent="0.3">
      <c r="B3" s="24" t="s">
        <v>107</v>
      </c>
    </row>
    <row r="4" spans="1:21" s="7" customFormat="1" ht="46.5"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1:21" x14ac:dyDescent="0.3">
      <c r="A5" s="59"/>
      <c r="B5" s="23" t="s">
        <v>130</v>
      </c>
      <c r="C5" s="14">
        <v>2.5</v>
      </c>
      <c r="D5" s="14">
        <v>168.62</v>
      </c>
      <c r="E5" s="29">
        <f>C5/D5</f>
        <v>1.4826236508124778E-2</v>
      </c>
      <c r="F5" s="70"/>
      <c r="G5" s="15"/>
      <c r="H5" s="69"/>
      <c r="I5" s="69"/>
      <c r="J5" s="15" t="s">
        <v>153</v>
      </c>
      <c r="K5" s="15">
        <v>2.59</v>
      </c>
      <c r="L5" s="15">
        <v>1.1000000000000001</v>
      </c>
      <c r="M5" s="29">
        <f>K5*L5</f>
        <v>2.8490000000000002</v>
      </c>
      <c r="N5" s="69" t="s">
        <v>203</v>
      </c>
      <c r="O5" s="69">
        <v>1</v>
      </c>
      <c r="P5" s="15" t="s">
        <v>15</v>
      </c>
      <c r="Q5" s="15">
        <f>30+50+5+5</f>
        <v>90</v>
      </c>
      <c r="R5" s="15">
        <v>1</v>
      </c>
      <c r="S5" s="29">
        <f>Q5*R5</f>
        <v>90</v>
      </c>
    </row>
    <row r="6" spans="1:21" x14ac:dyDescent="0.3">
      <c r="B6" s="14" t="s">
        <v>220</v>
      </c>
      <c r="C6" s="14">
        <v>4.3899999999999997</v>
      </c>
      <c r="D6" s="14">
        <v>73.14</v>
      </c>
      <c r="E6" s="29">
        <f>C6/D6</f>
        <v>6.0021875854525564E-2</v>
      </c>
      <c r="F6" s="15"/>
      <c r="G6" s="15"/>
      <c r="H6" s="14"/>
      <c r="I6" s="14"/>
      <c r="J6" s="15" t="s">
        <v>138</v>
      </c>
      <c r="K6" s="15">
        <f>15+13+6.1</f>
        <v>34.1</v>
      </c>
      <c r="L6" s="15">
        <v>0.78220000000000001</v>
      </c>
      <c r="M6" s="29">
        <f t="shared" ref="M6:M11" si="0">K6*L6</f>
        <v>26.673020000000001</v>
      </c>
      <c r="N6" s="14"/>
      <c r="O6" s="14"/>
      <c r="P6" s="15" t="s">
        <v>132</v>
      </c>
      <c r="Q6" s="15">
        <v>10</v>
      </c>
      <c r="R6" s="15">
        <v>1.202</v>
      </c>
      <c r="S6" s="29">
        <f>Q6*R6</f>
        <v>12.02</v>
      </c>
      <c r="U6" s="22"/>
    </row>
    <row r="7" spans="1:21" x14ac:dyDescent="0.3">
      <c r="B7" s="14" t="s">
        <v>137</v>
      </c>
      <c r="C7" s="14">
        <v>1.08</v>
      </c>
      <c r="D7" s="14">
        <v>36.46</v>
      </c>
      <c r="E7" s="29">
        <f t="shared" ref="E7:E11" si="1">C7/D7</f>
        <v>2.962150301700494E-2</v>
      </c>
      <c r="F7" s="15"/>
      <c r="G7" s="15"/>
      <c r="H7" s="14"/>
      <c r="I7" s="14"/>
      <c r="J7" s="15" t="s">
        <v>167</v>
      </c>
      <c r="K7" s="15">
        <f>30+5</f>
        <v>35</v>
      </c>
      <c r="L7" s="15">
        <v>0.90200000000000002</v>
      </c>
      <c r="M7" s="29">
        <f t="shared" si="0"/>
        <v>31.57</v>
      </c>
      <c r="N7" s="14"/>
      <c r="O7" s="14"/>
      <c r="P7" s="15" t="s">
        <v>164</v>
      </c>
      <c r="Q7" s="15">
        <f>30+10</f>
        <v>40</v>
      </c>
      <c r="R7" s="15">
        <v>1.498</v>
      </c>
      <c r="S7" s="29">
        <f t="shared" ref="S7:S11" si="2">Q7*R7</f>
        <v>59.92</v>
      </c>
      <c r="T7" s="22"/>
      <c r="U7" s="22"/>
    </row>
    <row r="8" spans="1:21" x14ac:dyDescent="0.3">
      <c r="B8" s="67" t="s">
        <v>170</v>
      </c>
      <c r="C8" s="14">
        <v>3.6</v>
      </c>
      <c r="D8" s="14">
        <v>159.81</v>
      </c>
      <c r="E8" s="29">
        <f t="shared" si="1"/>
        <v>2.2526750516238033E-2</v>
      </c>
      <c r="F8" s="15"/>
      <c r="G8" s="15"/>
      <c r="H8" s="14"/>
      <c r="I8" s="14"/>
      <c r="J8" s="15"/>
      <c r="K8" s="15"/>
      <c r="L8" s="15"/>
      <c r="M8" s="29">
        <f t="shared" si="0"/>
        <v>0</v>
      </c>
      <c r="N8" s="14"/>
      <c r="O8" s="14"/>
      <c r="P8" s="15" t="s">
        <v>167</v>
      </c>
      <c r="Q8" s="15">
        <f>30+30+30+5+5</f>
        <v>100</v>
      </c>
      <c r="R8" s="15">
        <v>0.90200000000000002</v>
      </c>
      <c r="S8" s="29">
        <f t="shared" si="2"/>
        <v>90.2</v>
      </c>
      <c r="T8" s="22"/>
      <c r="U8" s="22"/>
    </row>
    <row r="9" spans="1: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1: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1: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1:21" x14ac:dyDescent="0.3">
      <c r="B12" s="29" t="s">
        <v>6</v>
      </c>
      <c r="C12" s="29">
        <f>SUM(C5:C11)</f>
        <v>11.57</v>
      </c>
      <c r="D12" s="29">
        <f>SUM(D5:D11)</f>
        <v>438.03</v>
      </c>
      <c r="E12" s="21"/>
      <c r="F12" s="21"/>
      <c r="G12" s="29">
        <f>SUM(G5:G11)</f>
        <v>0</v>
      </c>
      <c r="H12" s="21"/>
      <c r="I12" s="29">
        <f>SUM(I5:I11)</f>
        <v>0</v>
      </c>
      <c r="J12" s="21"/>
      <c r="K12" s="21"/>
      <c r="L12" s="21"/>
      <c r="M12" s="29">
        <f>SUM(M5:M11)</f>
        <v>61.092020000000005</v>
      </c>
      <c r="N12" s="21"/>
      <c r="O12" s="29">
        <f>SUM(O5:O11)</f>
        <v>1</v>
      </c>
      <c r="P12" s="21"/>
      <c r="Q12" s="21"/>
      <c r="R12" s="21"/>
      <c r="S12" s="29">
        <f>SUM(S5:S11)</f>
        <v>252.14</v>
      </c>
      <c r="T12" s="22"/>
    </row>
    <row r="13" spans="1:21" x14ac:dyDescent="0.3">
      <c r="B13" s="75" t="s">
        <v>200</v>
      </c>
      <c r="C13" s="22"/>
      <c r="D13" s="22"/>
      <c r="E13" s="22"/>
      <c r="F13" s="22"/>
      <c r="G13" s="22"/>
      <c r="H13" s="22"/>
      <c r="I13" s="22"/>
      <c r="J13" s="10" t="s">
        <v>17</v>
      </c>
      <c r="K13" s="22"/>
      <c r="L13" s="22"/>
      <c r="M13" s="22"/>
      <c r="N13" s="22"/>
      <c r="O13" s="22"/>
      <c r="P13" s="22"/>
      <c r="Q13" s="22"/>
      <c r="R13" s="22"/>
      <c r="S13" s="22"/>
    </row>
    <row r="14" spans="1:21" x14ac:dyDescent="0.3">
      <c r="B14" s="75" t="s">
        <v>218</v>
      </c>
      <c r="C14" s="22"/>
      <c r="D14" s="22"/>
      <c r="E14" s="22"/>
      <c r="F14" s="22"/>
      <c r="G14" s="22"/>
      <c r="H14" s="22"/>
      <c r="I14" s="22"/>
      <c r="J14" s="10"/>
      <c r="K14" s="22"/>
      <c r="L14" s="22"/>
      <c r="M14" s="22"/>
      <c r="N14" s="22"/>
      <c r="O14" s="22"/>
      <c r="P14" s="22"/>
      <c r="Q14" s="22"/>
      <c r="R14" s="22"/>
      <c r="S14" s="22"/>
    </row>
    <row r="15" spans="1:21" x14ac:dyDescent="0.3">
      <c r="A15" s="22"/>
      <c r="B15" s="22"/>
      <c r="C15" s="22"/>
      <c r="D15" s="22"/>
      <c r="E15" s="22"/>
      <c r="F15" s="22"/>
      <c r="H15" s="30" t="s">
        <v>7</v>
      </c>
      <c r="I15" s="31">
        <f>(Q18/E5)*100</f>
        <v>69.357642867487328</v>
      </c>
      <c r="J15" s="32">
        <f>I15</f>
        <v>69.357642867487328</v>
      </c>
      <c r="L15" s="22"/>
      <c r="M15" s="22"/>
      <c r="N15" s="22"/>
      <c r="O15" s="22"/>
      <c r="P15" s="22"/>
      <c r="Q15" s="22"/>
    </row>
    <row r="16" spans="1:21" x14ac:dyDescent="0.3">
      <c r="A16" s="22"/>
      <c r="B16" s="22"/>
      <c r="C16" s="22"/>
      <c r="D16" s="22"/>
      <c r="E16" s="22"/>
      <c r="F16" s="22"/>
      <c r="H16" s="33" t="s">
        <v>13</v>
      </c>
      <c r="I16" s="34">
        <f>(1-(O20/C5))*100</f>
        <v>100</v>
      </c>
      <c r="J16" s="32">
        <f t="shared" ref="J16:J17" si="3">I16</f>
        <v>100</v>
      </c>
      <c r="L16" s="22"/>
      <c r="M16" s="22"/>
      <c r="N16" s="22"/>
      <c r="O16" s="22"/>
      <c r="P16" s="22"/>
    </row>
    <row r="17" spans="1:19" x14ac:dyDescent="0.3">
      <c r="A17" s="22"/>
      <c r="B17" s="22"/>
      <c r="C17" s="22"/>
      <c r="D17" s="22"/>
      <c r="E17" s="22"/>
      <c r="F17" s="22"/>
      <c r="H17" s="35" t="s">
        <v>14</v>
      </c>
      <c r="I17" s="31">
        <f>(I15/I16)*100</f>
        <v>69.357642867487328</v>
      </c>
      <c r="J17" s="32">
        <f t="shared" si="3"/>
        <v>69.357642867487328</v>
      </c>
      <c r="L17" s="22"/>
      <c r="O17" s="60" t="s">
        <v>0</v>
      </c>
      <c r="P17" s="60" t="s">
        <v>1</v>
      </c>
      <c r="Q17" s="60" t="s">
        <v>2</v>
      </c>
    </row>
    <row r="18" spans="1:19" x14ac:dyDescent="0.3">
      <c r="A18" s="22"/>
      <c r="B18" s="22"/>
      <c r="C18" s="22"/>
      <c r="D18" s="22"/>
      <c r="E18" s="22"/>
      <c r="F18" s="22"/>
      <c r="H18" s="36" t="s">
        <v>8</v>
      </c>
      <c r="I18" s="34">
        <f>P18/D12*100</f>
        <v>63.055041892107845</v>
      </c>
      <c r="J18" s="32"/>
      <c r="N18" s="60" t="s">
        <v>5</v>
      </c>
      <c r="O18" s="60">
        <v>2.8401999999999998</v>
      </c>
      <c r="P18" s="60">
        <v>276.2</v>
      </c>
      <c r="Q18" s="61">
        <f>O18/P18</f>
        <v>1.0283128167994206E-2</v>
      </c>
    </row>
    <row r="19" spans="1:19" x14ac:dyDescent="0.3">
      <c r="A19" s="22"/>
      <c r="B19" s="22"/>
      <c r="C19" s="22"/>
      <c r="D19" s="22"/>
      <c r="E19" s="22"/>
      <c r="F19" s="22"/>
      <c r="H19" s="30" t="s">
        <v>9</v>
      </c>
      <c r="I19" s="31">
        <f>O18/C12*100</f>
        <v>24.547968885047535</v>
      </c>
      <c r="O19" s="62" t="s">
        <v>0</v>
      </c>
      <c r="P19" s="63"/>
      <c r="Q19" s="64"/>
    </row>
    <row r="20" spans="1:19" x14ac:dyDescent="0.3">
      <c r="A20" s="22"/>
      <c r="B20" s="22"/>
      <c r="C20" s="22"/>
      <c r="D20" s="22"/>
      <c r="E20" s="22"/>
      <c r="F20" s="22"/>
      <c r="H20" s="22"/>
      <c r="I20" s="22"/>
      <c r="M20" s="22"/>
      <c r="N20" s="77" t="s">
        <v>54</v>
      </c>
      <c r="O20" s="79">
        <v>0</v>
      </c>
      <c r="P20" s="22"/>
    </row>
    <row r="21" spans="1:19" ht="14.25" customHeight="1" x14ac:dyDescent="0.3">
      <c r="A21" s="22"/>
      <c r="B21" s="19" t="s">
        <v>69</v>
      </c>
      <c r="C21" s="22"/>
      <c r="D21" s="22"/>
      <c r="E21" s="22"/>
      <c r="F21" s="22"/>
      <c r="H21" s="22"/>
      <c r="I21" s="22"/>
      <c r="M21" s="22"/>
      <c r="N21" s="78"/>
      <c r="O21" s="80"/>
    </row>
    <row r="22" spans="1:19" x14ac:dyDescent="0.3">
      <c r="B22" s="93" t="s">
        <v>100</v>
      </c>
      <c r="C22" s="94"/>
      <c r="D22" s="94"/>
      <c r="E22" s="94"/>
      <c r="F22" s="94"/>
      <c r="G22" s="94"/>
      <c r="H22" s="95"/>
      <c r="I22" s="84" t="s">
        <v>99</v>
      </c>
      <c r="J22" s="85"/>
      <c r="K22" s="85"/>
      <c r="L22" s="86"/>
      <c r="M22" s="22"/>
      <c r="N22" s="22"/>
      <c r="O22" s="22"/>
    </row>
    <row r="23" spans="1:19" ht="15.6" x14ac:dyDescent="0.35">
      <c r="B23" s="90" t="s">
        <v>121</v>
      </c>
      <c r="C23" s="91"/>
      <c r="D23" s="91"/>
      <c r="E23" s="91"/>
      <c r="F23" s="91"/>
      <c r="G23" s="91"/>
      <c r="H23" s="92"/>
      <c r="I23" s="90"/>
      <c r="J23" s="91"/>
      <c r="K23" s="91"/>
      <c r="L23" s="92"/>
      <c r="M23" s="22"/>
      <c r="N23" s="22"/>
      <c r="O23" s="22"/>
    </row>
    <row r="24" spans="1:19" x14ac:dyDescent="0.3">
      <c r="B24" s="22"/>
      <c r="C24" s="22"/>
      <c r="D24" s="22"/>
      <c r="E24" s="22"/>
      <c r="F24" s="22"/>
      <c r="G24" s="22"/>
      <c r="H24" s="22"/>
      <c r="I24" s="22"/>
      <c r="L24" s="22"/>
      <c r="M24" s="22"/>
      <c r="N24" s="22"/>
      <c r="O24" s="22"/>
    </row>
    <row r="25" spans="1:19" x14ac:dyDescent="0.3">
      <c r="B25" s="19" t="s">
        <v>70</v>
      </c>
      <c r="C25" s="22"/>
      <c r="D25" s="22"/>
      <c r="E25" s="22"/>
      <c r="F25" s="22"/>
      <c r="G25" s="22"/>
      <c r="H25" s="22"/>
      <c r="I25" s="22"/>
      <c r="L25" s="22"/>
      <c r="M25" s="22"/>
      <c r="N25" s="22"/>
      <c r="O25" s="22"/>
    </row>
    <row r="26" spans="1:19" x14ac:dyDescent="0.3">
      <c r="B26" s="11" t="s">
        <v>101</v>
      </c>
      <c r="C26" s="12"/>
      <c r="D26" s="12"/>
      <c r="E26" s="12"/>
      <c r="F26" s="12"/>
      <c r="G26" s="13"/>
      <c r="H26" s="84" t="s">
        <v>104</v>
      </c>
      <c r="I26" s="85"/>
      <c r="J26" s="85"/>
      <c r="K26" s="85"/>
      <c r="L26" s="85"/>
      <c r="M26" s="86"/>
      <c r="N26" s="22"/>
      <c r="O26" s="22"/>
      <c r="P26" s="22"/>
      <c r="Q26" s="22"/>
      <c r="R26" s="22"/>
      <c r="S26" s="22"/>
    </row>
    <row r="27" spans="1:19" x14ac:dyDescent="0.3">
      <c r="A27" s="22"/>
      <c r="B27" s="101" t="s">
        <v>24</v>
      </c>
      <c r="C27" s="102"/>
      <c r="D27" s="102"/>
      <c r="E27" s="101" t="s">
        <v>21</v>
      </c>
      <c r="F27" s="102"/>
      <c r="G27" s="103"/>
      <c r="H27" s="81"/>
      <c r="I27" s="82"/>
      <c r="J27" s="82"/>
      <c r="K27" s="82"/>
      <c r="L27" s="82"/>
      <c r="M27" s="83"/>
      <c r="N27" s="22"/>
      <c r="O27" s="22"/>
      <c r="P27" s="22"/>
      <c r="Q27" s="22"/>
      <c r="R27" s="22"/>
      <c r="S27" s="22"/>
    </row>
    <row r="28" spans="1:19" x14ac:dyDescent="0.3">
      <c r="A28" s="22"/>
      <c r="B28" s="104" t="s">
        <v>25</v>
      </c>
      <c r="C28" s="105"/>
      <c r="D28" s="105"/>
      <c r="E28" s="104" t="s">
        <v>62</v>
      </c>
      <c r="F28" s="105"/>
      <c r="G28" s="105"/>
      <c r="H28" s="87"/>
      <c r="I28" s="88"/>
      <c r="J28" s="88"/>
      <c r="K28" s="88"/>
      <c r="L28" s="88"/>
      <c r="M28" s="89"/>
      <c r="N28" s="22"/>
      <c r="O28" s="22"/>
      <c r="P28" s="22"/>
      <c r="Q28" s="22"/>
      <c r="R28" s="22"/>
      <c r="S28" s="22"/>
    </row>
    <row r="29" spans="1:19" ht="15.75" customHeight="1" x14ac:dyDescent="0.3">
      <c r="B29" s="104" t="s">
        <v>63</v>
      </c>
      <c r="C29" s="105"/>
      <c r="D29" s="105"/>
      <c r="E29" s="104" t="s">
        <v>22</v>
      </c>
      <c r="F29" s="105"/>
      <c r="G29" s="106"/>
      <c r="H29" s="87"/>
      <c r="I29" s="88"/>
      <c r="J29" s="88"/>
      <c r="K29" s="88"/>
      <c r="L29" s="88"/>
      <c r="M29" s="89"/>
      <c r="N29" s="22"/>
      <c r="O29" s="22"/>
      <c r="P29" s="22"/>
      <c r="Q29" s="22"/>
      <c r="R29" s="22"/>
      <c r="S29" s="22"/>
    </row>
    <row r="30" spans="1:19" x14ac:dyDescent="0.3">
      <c r="B30" s="104" t="s">
        <v>23</v>
      </c>
      <c r="C30" s="105"/>
      <c r="D30" s="105"/>
      <c r="E30" s="104" t="s">
        <v>64</v>
      </c>
      <c r="F30" s="105"/>
      <c r="G30" s="106"/>
      <c r="H30" s="87"/>
      <c r="I30" s="88"/>
      <c r="J30" s="88"/>
      <c r="K30" s="88"/>
      <c r="L30" s="88"/>
      <c r="M30" s="89"/>
      <c r="N30" s="22"/>
      <c r="O30" s="22"/>
      <c r="P30" s="22"/>
      <c r="Q30" s="22"/>
      <c r="R30" s="22"/>
      <c r="S30" s="22"/>
    </row>
    <row r="31" spans="1:19" x14ac:dyDescent="0.3">
      <c r="B31" s="104" t="s">
        <v>68</v>
      </c>
      <c r="C31" s="105"/>
      <c r="D31" s="105"/>
      <c r="E31" s="104" t="s">
        <v>65</v>
      </c>
      <c r="F31" s="105"/>
      <c r="G31" s="106"/>
      <c r="H31" s="87"/>
      <c r="I31" s="88"/>
      <c r="J31" s="88"/>
      <c r="K31" s="88"/>
      <c r="L31" s="88"/>
      <c r="M31" s="89"/>
      <c r="N31" s="22"/>
      <c r="O31" s="22"/>
      <c r="P31" s="22"/>
      <c r="Q31" s="22"/>
      <c r="R31" s="22"/>
      <c r="S31" s="22"/>
    </row>
    <row r="32" spans="1:19" x14ac:dyDescent="0.3">
      <c r="B32" s="99" t="s">
        <v>66</v>
      </c>
      <c r="C32" s="100"/>
      <c r="D32" s="100"/>
      <c r="E32" s="99" t="s">
        <v>67</v>
      </c>
      <c r="F32" s="100"/>
      <c r="G32" s="107"/>
      <c r="H32" s="96"/>
      <c r="I32" s="97"/>
      <c r="J32" s="97"/>
      <c r="K32" s="97"/>
      <c r="L32" s="97"/>
      <c r="M32" s="98"/>
      <c r="N32" s="22"/>
      <c r="O32" s="22"/>
      <c r="P32" s="22"/>
      <c r="Q32" s="22"/>
      <c r="R32" s="22"/>
      <c r="S32" s="22"/>
    </row>
    <row r="33" spans="1:19" x14ac:dyDescent="0.3">
      <c r="B33" s="22"/>
      <c r="C33" s="22"/>
      <c r="D33" s="22"/>
      <c r="E33" s="22"/>
      <c r="F33" s="22"/>
      <c r="G33" s="22"/>
      <c r="J33" s="22"/>
      <c r="K33" s="22"/>
      <c r="L33" s="22"/>
      <c r="M33" s="22"/>
      <c r="N33" s="22"/>
      <c r="O33" s="22"/>
      <c r="P33" s="22"/>
      <c r="Q33" s="22"/>
      <c r="R33" s="22"/>
      <c r="S33" s="22"/>
    </row>
    <row r="34" spans="1:19" x14ac:dyDescent="0.3">
      <c r="A34" s="22"/>
      <c r="J34" s="22"/>
      <c r="K34" s="22"/>
      <c r="L34" s="22"/>
      <c r="M34" s="22"/>
      <c r="N34" s="22"/>
      <c r="O34" s="22"/>
      <c r="P34" s="22"/>
      <c r="Q34" s="22"/>
      <c r="R34" s="22"/>
      <c r="S34" s="22"/>
    </row>
  </sheetData>
  <mergeCells count="25">
    <mergeCell ref="N20:N21"/>
    <mergeCell ref="O20:O21"/>
    <mergeCell ref="B22:H22"/>
    <mergeCell ref="I22:L22"/>
    <mergeCell ref="B23:H23"/>
    <mergeCell ref="I23:L23"/>
    <mergeCell ref="H26:M26"/>
    <mergeCell ref="B27:D27"/>
    <mergeCell ref="E27:G27"/>
    <mergeCell ref="H27:M27"/>
    <mergeCell ref="B28:D28"/>
    <mergeCell ref="E28:G28"/>
    <mergeCell ref="H28:M28"/>
    <mergeCell ref="B29:D29"/>
    <mergeCell ref="E29:G29"/>
    <mergeCell ref="H29:M29"/>
    <mergeCell ref="B30:D30"/>
    <mergeCell ref="E30:G30"/>
    <mergeCell ref="H30:M30"/>
    <mergeCell ref="B31:D31"/>
    <mergeCell ref="E31:G31"/>
    <mergeCell ref="H31:M31"/>
    <mergeCell ref="B32:D32"/>
    <mergeCell ref="E32:G32"/>
    <mergeCell ref="H32:M32"/>
  </mergeCells>
  <conditionalFormatting sqref="I15">
    <cfRule type="colorScale" priority="4">
      <colorScale>
        <cfvo type="num" val="&quot;&lt;70&quot;"/>
        <cfvo type="num" val="&quot;70-89&quot;"/>
        <cfvo type="num" val="&quot;&gt;90&quot;"/>
        <color rgb="FFF8696B"/>
        <color rgb="FFFFEB84"/>
        <color rgb="FF63BE7B"/>
      </colorScale>
    </cfRule>
  </conditionalFormatting>
  <conditionalFormatting sqref="J15">
    <cfRule type="iconSet" priority="3">
      <iconSet>
        <cfvo type="percent" val="0"/>
        <cfvo type="num" val="70"/>
        <cfvo type="num" val="90"/>
      </iconSet>
    </cfRule>
  </conditionalFormatting>
  <conditionalFormatting sqref="J16:J17">
    <cfRule type="iconSet" priority="2">
      <iconSet>
        <cfvo type="percent" val="0"/>
        <cfvo type="num" val="70"/>
        <cfvo type="num" val="90"/>
      </iconSet>
    </cfRule>
  </conditionalFormatting>
  <conditionalFormatting sqref="J18">
    <cfRule type="iconSet" priority="1">
      <iconSet>
        <cfvo type="percent" val="0"/>
        <cfvo type="num" val="70"/>
        <cfvo type="num" val="90"/>
      </iconSet>
    </cfRule>
  </conditionalFormatting>
  <pageMargins left="0.25" right="0.25" top="0.75" bottom="0.75" header="0.3" footer="0.3"/>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5D6E-E943-4177-A657-EF07185DE22A}">
  <sheetPr>
    <pageSetUpPr fitToPage="1"/>
  </sheetPr>
  <dimension ref="B1:W80"/>
  <sheetViews>
    <sheetView topLeftCell="A8" zoomScale="69" zoomScaleNormal="69" workbookViewId="0">
      <selection activeCell="F24" sqref="F24"/>
    </sheetView>
  </sheetViews>
  <sheetFormatPr defaultRowHeight="14.4" x14ac:dyDescent="0.3"/>
  <cols>
    <col min="1" max="1" width="3.44140625" customWidth="1"/>
    <col min="2" max="2" width="48.88671875" bestFit="1" customWidth="1"/>
    <col min="3" max="4" width="11" customWidth="1"/>
    <col min="6" max="6" width="42.44140625" bestFit="1" customWidth="1"/>
    <col min="7" max="7" width="8.5546875" customWidth="1"/>
    <col min="8" max="8" width="12" customWidth="1"/>
    <col min="9" max="9" width="17" bestFit="1" customWidth="1"/>
    <col min="10" max="10" width="13.88671875" bestFit="1" customWidth="1"/>
    <col min="11" max="11" width="16.5546875" customWidth="1"/>
    <col min="12" max="12" width="10.44140625" customWidth="1"/>
    <col min="13" max="13" width="9.5546875" customWidth="1"/>
    <col min="14" max="14" width="12" customWidth="1"/>
    <col min="15" max="15" width="9.44140625" customWidth="1"/>
    <col min="16" max="16" width="25.88671875" bestFit="1"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2.5</v>
      </c>
      <c r="D5" s="14">
        <v>168.62</v>
      </c>
      <c r="E5" s="29">
        <f>C5/D5</f>
        <v>1.4826236508124778E-2</v>
      </c>
      <c r="F5" s="70"/>
      <c r="G5" s="15"/>
      <c r="H5" s="69"/>
      <c r="I5" s="69"/>
      <c r="J5" s="15" t="s">
        <v>153</v>
      </c>
      <c r="K5" s="15">
        <v>2.59</v>
      </c>
      <c r="L5" s="15">
        <v>1.1000000000000001</v>
      </c>
      <c r="M5" s="29">
        <f>K5*L5</f>
        <v>2.8490000000000002</v>
      </c>
      <c r="N5" s="14" t="s">
        <v>203</v>
      </c>
      <c r="O5" s="14">
        <v>1</v>
      </c>
      <c r="P5" s="15" t="s">
        <v>15</v>
      </c>
      <c r="Q5" s="15">
        <v>90</v>
      </c>
      <c r="R5" s="15">
        <v>1</v>
      </c>
      <c r="S5" s="29">
        <f>Q5*R5</f>
        <v>90</v>
      </c>
    </row>
    <row r="6" spans="2:21" x14ac:dyDescent="0.3">
      <c r="B6" s="14" t="s">
        <v>220</v>
      </c>
      <c r="C6" s="14">
        <v>4.3899999999999997</v>
      </c>
      <c r="D6" s="14">
        <v>73.14</v>
      </c>
      <c r="E6" s="29">
        <f>C6/D6</f>
        <v>6.0021875854525564E-2</v>
      </c>
      <c r="F6" s="15"/>
      <c r="G6" s="15"/>
      <c r="H6" s="14"/>
      <c r="I6" s="14"/>
      <c r="J6" s="15" t="s">
        <v>138</v>
      </c>
      <c r="K6" s="15">
        <v>34.1</v>
      </c>
      <c r="L6" s="15">
        <v>0.78220000000000001</v>
      </c>
      <c r="M6" s="29">
        <f t="shared" ref="M6:M11" si="0">K6*L6</f>
        <v>26.673020000000001</v>
      </c>
      <c r="N6" s="14"/>
      <c r="O6" s="14"/>
      <c r="P6" s="15" t="s">
        <v>132</v>
      </c>
      <c r="Q6" s="15">
        <v>10</v>
      </c>
      <c r="R6" s="15">
        <v>1.202</v>
      </c>
      <c r="S6" s="29">
        <f>Q6*R6</f>
        <v>12.02</v>
      </c>
      <c r="U6" s="22"/>
    </row>
    <row r="7" spans="2:21" x14ac:dyDescent="0.3">
      <c r="B7" s="14" t="s">
        <v>137</v>
      </c>
      <c r="C7" s="14">
        <v>1.08</v>
      </c>
      <c r="D7" s="14">
        <v>36.46</v>
      </c>
      <c r="E7" s="29">
        <f t="shared" ref="E7:E11" si="1">C7/D7</f>
        <v>2.962150301700494E-2</v>
      </c>
      <c r="F7" s="15"/>
      <c r="G7" s="15"/>
      <c r="H7" s="14"/>
      <c r="I7" s="14"/>
      <c r="J7" s="15" t="s">
        <v>143</v>
      </c>
      <c r="K7" s="15">
        <v>35</v>
      </c>
      <c r="L7" s="15">
        <v>0.90200000000000002</v>
      </c>
      <c r="M7" s="29">
        <f t="shared" si="0"/>
        <v>31.57</v>
      </c>
      <c r="N7" s="14"/>
      <c r="O7" s="14"/>
      <c r="P7" s="15" t="s">
        <v>164</v>
      </c>
      <c r="Q7" s="15">
        <v>40</v>
      </c>
      <c r="R7" s="15">
        <v>1.498</v>
      </c>
      <c r="S7" s="29">
        <f t="shared" ref="S7:S11" si="2">Q7*R7</f>
        <v>59.92</v>
      </c>
      <c r="T7" s="22"/>
      <c r="U7" s="22"/>
    </row>
    <row r="8" spans="2:21" x14ac:dyDescent="0.3">
      <c r="B8" s="67" t="s">
        <v>170</v>
      </c>
      <c r="C8" s="14">
        <v>3.6</v>
      </c>
      <c r="D8" s="14">
        <v>159.81</v>
      </c>
      <c r="E8" s="29">
        <f t="shared" si="1"/>
        <v>2.2526750516238033E-2</v>
      </c>
      <c r="F8" s="15"/>
      <c r="G8" s="15"/>
      <c r="H8" s="14"/>
      <c r="I8" s="14"/>
      <c r="J8" s="15"/>
      <c r="K8" s="15"/>
      <c r="L8" s="15"/>
      <c r="M8" s="29">
        <f t="shared" si="0"/>
        <v>0</v>
      </c>
      <c r="N8" s="14"/>
      <c r="O8" s="14"/>
      <c r="P8" s="15" t="s">
        <v>143</v>
      </c>
      <c r="Q8" s="15">
        <v>100</v>
      </c>
      <c r="R8" s="15">
        <v>0.90200000000000002</v>
      </c>
      <c r="S8" s="29">
        <f t="shared" si="2"/>
        <v>90.2</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 t="shared" si="0"/>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11.57</v>
      </c>
      <c r="D12" s="29">
        <f>SUM(D5:D11)</f>
        <v>438.03</v>
      </c>
      <c r="E12" s="21"/>
      <c r="F12" s="21"/>
      <c r="G12" s="29">
        <f>SUM(G5:G11)</f>
        <v>0</v>
      </c>
      <c r="H12" s="21"/>
      <c r="I12" s="29">
        <f>SUM(I5:I11)</f>
        <v>0</v>
      </c>
      <c r="J12" s="21"/>
      <c r="K12" s="21"/>
      <c r="L12" s="21"/>
      <c r="M12" s="29">
        <f>SUM(M5:M11)</f>
        <v>61.092020000000005</v>
      </c>
      <c r="N12" s="21"/>
      <c r="O12" s="29">
        <f>SUM(O5:O11)</f>
        <v>1</v>
      </c>
      <c r="P12" s="21"/>
      <c r="Q12" s="21"/>
      <c r="R12" s="21"/>
      <c r="S12" s="29">
        <f>SUM(S5:S11)</f>
        <v>252.14</v>
      </c>
      <c r="T12" s="22"/>
    </row>
    <row r="13" spans="2:21" x14ac:dyDescent="0.3">
      <c r="B13" s="75" t="s">
        <v>200</v>
      </c>
      <c r="C13" s="21"/>
      <c r="D13" s="21"/>
      <c r="E13" s="21"/>
      <c r="F13" s="21"/>
      <c r="G13" s="21"/>
      <c r="H13" s="21"/>
      <c r="I13" s="21"/>
      <c r="J13" s="21"/>
      <c r="K13" s="21" t="s">
        <v>17</v>
      </c>
      <c r="L13" s="21"/>
      <c r="M13" s="21"/>
      <c r="N13" s="21"/>
      <c r="O13" s="21"/>
      <c r="P13" s="21"/>
      <c r="Q13" s="21"/>
      <c r="R13" s="21"/>
      <c r="S13" s="21"/>
      <c r="T13" s="22"/>
    </row>
    <row r="14" spans="2:21" x14ac:dyDescent="0.3">
      <c r="B14" s="75" t="s">
        <v>218</v>
      </c>
      <c r="C14" s="22"/>
      <c r="D14" s="22"/>
      <c r="E14" s="22"/>
      <c r="F14" s="22"/>
      <c r="G14" s="22"/>
      <c r="I14" s="30" t="s">
        <v>7</v>
      </c>
      <c r="J14" s="31">
        <f>(R17/E5)*100</f>
        <v>69.352758870383781</v>
      </c>
      <c r="K14" s="32">
        <f>J14</f>
        <v>69.352758870383781</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69.352758870383781</v>
      </c>
      <c r="K16" s="32">
        <f t="shared" si="3"/>
        <v>69.352758870383781</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2.84</v>
      </c>
      <c r="Q17" s="37">
        <v>276.2</v>
      </c>
      <c r="R17" s="38">
        <f>P17/Q17</f>
        <v>1.0282404055032585E-2</v>
      </c>
    </row>
    <row r="18" spans="2:23" x14ac:dyDescent="0.3">
      <c r="B18" s="22"/>
      <c r="C18" s="22"/>
      <c r="D18" s="22"/>
      <c r="E18" s="22"/>
      <c r="F18" s="22"/>
      <c r="G18" s="22"/>
      <c r="I18" s="30" t="s">
        <v>9</v>
      </c>
      <c r="J18" s="31">
        <f>P17/C12*100</f>
        <v>24.546240276577354</v>
      </c>
      <c r="K18" s="33" t="s">
        <v>98</v>
      </c>
      <c r="L18" s="34">
        <f>(J18/J17)*100</f>
        <v>38.928275265565453</v>
      </c>
      <c r="P18" s="39" t="s">
        <v>0</v>
      </c>
      <c r="Q18" s="40"/>
    </row>
    <row r="19" spans="2:23" ht="30" customHeight="1" x14ac:dyDescent="0.3">
      <c r="B19" s="22"/>
      <c r="C19" s="22"/>
      <c r="D19" s="22"/>
      <c r="E19" s="22"/>
      <c r="F19" s="22"/>
      <c r="G19" s="22"/>
      <c r="I19" s="36" t="s">
        <v>10</v>
      </c>
      <c r="J19" s="34">
        <f>(C12+G12+I12+M12+O12+S12)/P17</f>
        <v>114.71902112676055</v>
      </c>
      <c r="N19" s="185" t="s">
        <v>54</v>
      </c>
      <c r="O19" s="186"/>
      <c r="P19" s="41">
        <v>0</v>
      </c>
    </row>
    <row r="20" spans="2:23" x14ac:dyDescent="0.3">
      <c r="B20" s="22"/>
      <c r="C20" s="22"/>
      <c r="D20" s="22"/>
      <c r="E20" s="22"/>
      <c r="F20" s="22"/>
      <c r="G20" s="22"/>
      <c r="I20" s="1" t="s">
        <v>11</v>
      </c>
      <c r="J20" s="42">
        <f>(C12+G12+I12+M12)/P17</f>
        <v>25.585218309859162</v>
      </c>
      <c r="M20" s="22"/>
      <c r="N20" s="22"/>
      <c r="O20" s="22"/>
      <c r="P20" s="22"/>
    </row>
    <row r="21" spans="2:23" ht="32.25" customHeight="1" x14ac:dyDescent="0.3">
      <c r="B21" s="22"/>
      <c r="C21" s="22"/>
      <c r="D21" s="22"/>
      <c r="E21" s="22"/>
      <c r="F21" s="22"/>
      <c r="G21" s="22"/>
      <c r="H21" s="22"/>
      <c r="I21" s="5" t="s">
        <v>16</v>
      </c>
      <c r="J21" s="43">
        <f>(C12+G12+I12)/P17</f>
        <v>4.073943661971831</v>
      </c>
      <c r="K21" s="32"/>
      <c r="M21" s="22"/>
      <c r="N21" s="22"/>
      <c r="O21" s="22"/>
      <c r="P21" s="22"/>
    </row>
    <row r="22" spans="2:23" ht="33.75" customHeight="1" x14ac:dyDescent="0.3">
      <c r="G22" s="22"/>
      <c r="H22" s="22"/>
      <c r="I22" s="6" t="s">
        <v>18</v>
      </c>
      <c r="J22" s="2">
        <f>(M12)/P17</f>
        <v>21.511274647887326</v>
      </c>
      <c r="K22" s="22"/>
      <c r="L22" s="22"/>
      <c r="M22" s="22"/>
      <c r="N22" s="22"/>
      <c r="O22" s="22"/>
      <c r="P22" s="22"/>
      <c r="Q22" s="22"/>
      <c r="R22" s="22"/>
      <c r="S22" s="22"/>
      <c r="T22" s="22"/>
    </row>
    <row r="23" spans="2:23" ht="32.25" customHeight="1" x14ac:dyDescent="0.3">
      <c r="I23" s="3" t="s">
        <v>12</v>
      </c>
      <c r="J23" s="4">
        <f>(O12+S12)/P17</f>
        <v>89.133802816901408</v>
      </c>
      <c r="K23" s="22"/>
      <c r="L23" s="22"/>
      <c r="M23" s="22"/>
      <c r="N23" s="22"/>
      <c r="O23" s="22"/>
      <c r="P23" s="22"/>
      <c r="Q23" s="22"/>
      <c r="R23" s="22"/>
      <c r="S23" s="22"/>
      <c r="T23" s="22"/>
    </row>
    <row r="24" spans="2:23" ht="30" customHeight="1" x14ac:dyDescent="0.3">
      <c r="I24" s="5" t="s">
        <v>19</v>
      </c>
      <c r="J24" s="43">
        <f>(O12)/P17</f>
        <v>0.35211267605633806</v>
      </c>
      <c r="K24" s="22"/>
      <c r="L24" s="22"/>
      <c r="M24" s="22"/>
      <c r="N24" s="22"/>
      <c r="O24" s="22"/>
      <c r="P24" s="22"/>
      <c r="Q24" s="22"/>
      <c r="R24" s="22"/>
      <c r="S24" s="22"/>
      <c r="T24" s="22"/>
    </row>
    <row r="25" spans="2:23" ht="31.5" customHeight="1" x14ac:dyDescent="0.3">
      <c r="I25" s="6" t="s">
        <v>20</v>
      </c>
      <c r="J25" s="2">
        <f>(S12)/P17</f>
        <v>88.781690140845072</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168</v>
      </c>
      <c r="J28" s="124"/>
      <c r="K28" s="22"/>
      <c r="Q28" s="22"/>
      <c r="T28" s="22"/>
      <c r="W28" s="44"/>
    </row>
    <row r="29" spans="2:23" ht="61.5" customHeight="1" x14ac:dyDescent="0.3">
      <c r="B29" s="178" t="s">
        <v>109</v>
      </c>
      <c r="C29" s="179"/>
      <c r="D29" s="178" t="s">
        <v>110</v>
      </c>
      <c r="E29" s="190"/>
      <c r="F29" s="190"/>
      <c r="G29" s="190"/>
      <c r="H29" s="179"/>
      <c r="I29" s="125" t="s">
        <v>175</v>
      </c>
      <c r="J29" s="126"/>
    </row>
    <row r="30" spans="2:23" ht="47.25" customHeight="1" x14ac:dyDescent="0.3">
      <c r="B30" s="191" t="s">
        <v>111</v>
      </c>
      <c r="C30" s="192"/>
      <c r="D30" s="191" t="s">
        <v>112</v>
      </c>
      <c r="E30" s="193"/>
      <c r="F30" s="193"/>
      <c r="G30" s="193"/>
      <c r="H30" s="192"/>
      <c r="I30" s="127"/>
      <c r="J30" s="128"/>
    </row>
    <row r="31" spans="2:23" ht="46.5" customHeight="1" x14ac:dyDescent="0.3">
      <c r="B31" s="175" t="s">
        <v>113</v>
      </c>
      <c r="C31" s="176"/>
      <c r="D31" s="175" t="s">
        <v>129</v>
      </c>
      <c r="E31" s="177"/>
      <c r="F31" s="177"/>
      <c r="G31" s="177"/>
      <c r="H31" s="176"/>
      <c r="I31" s="198"/>
      <c r="J31" s="199"/>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t="s">
        <v>134</v>
      </c>
      <c r="G34" s="47"/>
      <c r="H34" s="114" t="s">
        <v>74</v>
      </c>
      <c r="I34" s="114"/>
      <c r="J34" s="114"/>
      <c r="K34" s="45" t="s">
        <v>97</v>
      </c>
      <c r="L34" s="45" t="s">
        <v>134</v>
      </c>
    </row>
    <row r="35" spans="2:12" ht="28.8"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c r="E42" s="47"/>
      <c r="F42" s="47"/>
      <c r="G42" s="47"/>
      <c r="H42" s="47"/>
    </row>
    <row r="43" spans="2:12" ht="47.2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row>
    <row r="56" spans="2:13" ht="33" customHeight="1" x14ac:dyDescent="0.3">
      <c r="B56" s="131" t="s">
        <v>116</v>
      </c>
      <c r="C56" s="133"/>
      <c r="D56" s="48" t="s">
        <v>77</v>
      </c>
      <c r="E56" s="48" t="s">
        <v>134</v>
      </c>
      <c r="F56" s="47"/>
      <c r="G56" s="183" t="s">
        <v>117</v>
      </c>
      <c r="H56" s="183"/>
      <c r="I56" s="183"/>
      <c r="J56" s="114" t="s">
        <v>43</v>
      </c>
      <c r="K56" s="114" t="s">
        <v>134</v>
      </c>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t="s">
        <v>134</v>
      </c>
      <c r="G60" s="149" t="s">
        <v>87</v>
      </c>
      <c r="H60" s="150"/>
      <c r="I60" s="151"/>
      <c r="J60" s="115" t="s">
        <v>43</v>
      </c>
      <c r="K60" s="115" t="s">
        <v>166</v>
      </c>
      <c r="L60" s="47"/>
    </row>
    <row r="61" spans="2:13" x14ac:dyDescent="0.3">
      <c r="B61" s="52" t="s">
        <v>80</v>
      </c>
      <c r="C61" s="166" t="s">
        <v>77</v>
      </c>
      <c r="D61" s="168"/>
      <c r="E61" s="54"/>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204</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c r="J73" s="110"/>
      <c r="K73" s="113"/>
      <c r="L73" s="113"/>
      <c r="M73" s="202" t="s">
        <v>152</v>
      </c>
      <c r="N73" s="203"/>
      <c r="O73" s="204"/>
    </row>
    <row r="74" spans="2:15" ht="30" customHeight="1" x14ac:dyDescent="0.3">
      <c r="B74" s="18" t="s">
        <v>25</v>
      </c>
      <c r="C74" s="188" t="s">
        <v>26</v>
      </c>
      <c r="D74" s="189"/>
      <c r="E74" s="155" t="s">
        <v>27</v>
      </c>
      <c r="F74" s="156"/>
      <c r="G74" s="134"/>
      <c r="H74" s="135"/>
      <c r="I74" s="110"/>
      <c r="J74" s="110"/>
      <c r="K74" s="113"/>
      <c r="L74" s="113"/>
      <c r="M74" s="202" t="s">
        <v>161</v>
      </c>
      <c r="N74" s="203"/>
      <c r="O74" s="204"/>
    </row>
    <row r="75" spans="2:15" ht="15" customHeight="1" x14ac:dyDescent="0.3">
      <c r="B75" s="17" t="s">
        <v>28</v>
      </c>
      <c r="C75" s="188" t="s">
        <v>22</v>
      </c>
      <c r="D75" s="189"/>
      <c r="E75" s="157" t="s">
        <v>29</v>
      </c>
      <c r="F75" s="158"/>
      <c r="G75" s="134"/>
      <c r="H75" s="135"/>
      <c r="I75" s="110"/>
      <c r="J75" s="110"/>
      <c r="K75" s="68"/>
      <c r="L75" s="68"/>
      <c r="M75" s="202" t="s">
        <v>15</v>
      </c>
      <c r="N75" s="203"/>
      <c r="O75" s="204"/>
    </row>
    <row r="76" spans="2:15" ht="30" customHeight="1" x14ac:dyDescent="0.3">
      <c r="B76" s="18" t="s">
        <v>30</v>
      </c>
      <c r="C76" s="188" t="s">
        <v>31</v>
      </c>
      <c r="D76" s="189"/>
      <c r="E76" s="155" t="s">
        <v>34</v>
      </c>
      <c r="F76" s="156"/>
      <c r="G76" s="134"/>
      <c r="H76" s="135"/>
      <c r="I76" s="110"/>
      <c r="J76" s="110"/>
      <c r="K76" s="200"/>
      <c r="L76" s="201"/>
      <c r="M76" s="202" t="s">
        <v>153</v>
      </c>
      <c r="N76" s="203"/>
      <c r="O76" s="204"/>
    </row>
    <row r="77" spans="2:15" ht="30" customHeight="1" x14ac:dyDescent="0.3">
      <c r="B77" s="17" t="s">
        <v>32</v>
      </c>
      <c r="C77" s="188" t="s">
        <v>90</v>
      </c>
      <c r="D77" s="189"/>
      <c r="E77" s="157" t="s">
        <v>35</v>
      </c>
      <c r="F77" s="158"/>
      <c r="G77" s="136"/>
      <c r="H77" s="137"/>
      <c r="I77" s="110"/>
      <c r="J77" s="110"/>
      <c r="K77" s="200"/>
      <c r="L77" s="201"/>
      <c r="M77" s="108" t="s">
        <v>151</v>
      </c>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0">
    <mergeCell ref="N17:O17"/>
    <mergeCell ref="N19:O19"/>
    <mergeCell ref="B27:C27"/>
    <mergeCell ref="I27:J27"/>
    <mergeCell ref="B28:C28"/>
    <mergeCell ref="D28:H28"/>
    <mergeCell ref="I28:J28"/>
    <mergeCell ref="B35:D35"/>
    <mergeCell ref="H35:J35"/>
    <mergeCell ref="B29:C29"/>
    <mergeCell ref="D29:H29"/>
    <mergeCell ref="I29:J29"/>
    <mergeCell ref="B30:C30"/>
    <mergeCell ref="D30:H30"/>
    <mergeCell ref="I30:J30"/>
    <mergeCell ref="B31:C31"/>
    <mergeCell ref="D31:H31"/>
    <mergeCell ref="I31:J31"/>
    <mergeCell ref="B34:D34"/>
    <mergeCell ref="H34:J34"/>
    <mergeCell ref="B36:D36"/>
    <mergeCell ref="B55:C55"/>
    <mergeCell ref="G55:I55"/>
    <mergeCell ref="B56:C56"/>
    <mergeCell ref="G56:I57"/>
    <mergeCell ref="K56:K57"/>
    <mergeCell ref="B57:C57"/>
    <mergeCell ref="C60:D60"/>
    <mergeCell ref="G60:I60"/>
    <mergeCell ref="J60:J64"/>
    <mergeCell ref="K60:K64"/>
    <mergeCell ref="C61:D61"/>
    <mergeCell ref="G61:I61"/>
    <mergeCell ref="G62:I62"/>
    <mergeCell ref="G63:I63"/>
    <mergeCell ref="J56:J57"/>
    <mergeCell ref="G64:I64"/>
    <mergeCell ref="G65:I65"/>
    <mergeCell ref="G66:I66"/>
    <mergeCell ref="J66:J68"/>
    <mergeCell ref="K66:K68"/>
    <mergeCell ref="G67:I67"/>
    <mergeCell ref="G68:I68"/>
    <mergeCell ref="I70:J71"/>
    <mergeCell ref="K70:L71"/>
    <mergeCell ref="M70:O71"/>
    <mergeCell ref="C72:D72"/>
    <mergeCell ref="E72:F72"/>
    <mergeCell ref="G72:H72"/>
    <mergeCell ref="I72:J72"/>
    <mergeCell ref="K72:L72"/>
    <mergeCell ref="M72:O72"/>
    <mergeCell ref="M73:O73"/>
    <mergeCell ref="C74:D74"/>
    <mergeCell ref="E74:F74"/>
    <mergeCell ref="I74:J74"/>
    <mergeCell ref="K74:L74"/>
    <mergeCell ref="C73:D73"/>
    <mergeCell ref="E73:F73"/>
    <mergeCell ref="G73:H77"/>
    <mergeCell ref="I73:J73"/>
    <mergeCell ref="K73:L73"/>
    <mergeCell ref="M74:O74"/>
    <mergeCell ref="C75:D75"/>
    <mergeCell ref="E75:F75"/>
    <mergeCell ref="I75:J75"/>
    <mergeCell ref="M75:O75"/>
    <mergeCell ref="K76:L76"/>
    <mergeCell ref="M76:O76"/>
    <mergeCell ref="C77:D77"/>
    <mergeCell ref="E77:F77"/>
    <mergeCell ref="I77:J77"/>
    <mergeCell ref="K77:L77"/>
    <mergeCell ref="M77:O77"/>
    <mergeCell ref="B79:E79"/>
    <mergeCell ref="G79:I79"/>
    <mergeCell ref="B80:E80"/>
    <mergeCell ref="C76:D76"/>
    <mergeCell ref="E76:F76"/>
    <mergeCell ref="I76:J76"/>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A6793-9142-4A60-BCA9-13287B786094}">
  <dimension ref="B1:W80"/>
  <sheetViews>
    <sheetView topLeftCell="C1" zoomScale="60" zoomScaleNormal="60" workbookViewId="0">
      <selection activeCell="U30" sqref="U30"/>
    </sheetView>
  </sheetViews>
  <sheetFormatPr defaultRowHeight="14.4" x14ac:dyDescent="0.3"/>
  <cols>
    <col min="1" max="1" width="3.44140625" customWidth="1"/>
    <col min="2" max="2" width="48.88671875" bestFit="1" customWidth="1"/>
    <col min="3" max="4" width="11" customWidth="1"/>
    <col min="6" max="6" width="42.44140625" bestFit="1" customWidth="1"/>
    <col min="7" max="7" width="8.5546875" customWidth="1"/>
    <col min="8" max="8" width="12" customWidth="1"/>
    <col min="9" max="9" width="17" bestFit="1" customWidth="1"/>
    <col min="10" max="10" width="13.88671875" bestFit="1" customWidth="1"/>
    <col min="11" max="11" width="16.5546875" customWidth="1"/>
    <col min="12" max="12" width="10.44140625" customWidth="1"/>
    <col min="13" max="13" width="9.5546875" customWidth="1"/>
    <col min="14" max="14" width="12" customWidth="1"/>
    <col min="15" max="15" width="9.44140625" customWidth="1"/>
    <col min="16" max="16" width="25.88671875" bestFit="1" customWidth="1"/>
    <col min="17" max="17" width="9.6640625" customWidth="1"/>
    <col min="18" max="18" width="12.109375" customWidth="1"/>
    <col min="19" max="19" width="9.44140625" customWidth="1"/>
  </cols>
  <sheetData>
    <row r="1" spans="2:21" x14ac:dyDescent="0.3">
      <c r="B1" s="24" t="s">
        <v>93</v>
      </c>
      <c r="F1" s="24" t="s">
        <v>92</v>
      </c>
    </row>
    <row r="2" spans="2:21" ht="5.25" customHeight="1" x14ac:dyDescent="0.3"/>
    <row r="3" spans="2:21" x14ac:dyDescent="0.3">
      <c r="B3" s="19" t="s">
        <v>106</v>
      </c>
    </row>
    <row r="4" spans="2:21" ht="48" customHeight="1" x14ac:dyDescent="0.3">
      <c r="B4" s="8" t="s">
        <v>59</v>
      </c>
      <c r="C4" s="8" t="s">
        <v>46</v>
      </c>
      <c r="D4" s="8" t="s">
        <v>52</v>
      </c>
      <c r="E4" s="8" t="s">
        <v>49</v>
      </c>
      <c r="F4" s="9" t="s">
        <v>3</v>
      </c>
      <c r="G4" s="9" t="s">
        <v>47</v>
      </c>
      <c r="H4" s="8" t="s">
        <v>4</v>
      </c>
      <c r="I4" s="8" t="s">
        <v>50</v>
      </c>
      <c r="J4" s="9" t="s">
        <v>55</v>
      </c>
      <c r="K4" s="9" t="s">
        <v>44</v>
      </c>
      <c r="L4" s="9" t="s">
        <v>48</v>
      </c>
      <c r="M4" s="9" t="s">
        <v>47</v>
      </c>
      <c r="N4" s="8" t="s">
        <v>56</v>
      </c>
      <c r="O4" s="8" t="s">
        <v>46</v>
      </c>
      <c r="P4" s="9" t="s">
        <v>57</v>
      </c>
      <c r="Q4" s="9" t="s">
        <v>45</v>
      </c>
      <c r="R4" s="9" t="s">
        <v>51</v>
      </c>
      <c r="S4" s="9" t="s">
        <v>46</v>
      </c>
    </row>
    <row r="5" spans="2:21" x14ac:dyDescent="0.3">
      <c r="B5" s="23" t="s">
        <v>130</v>
      </c>
      <c r="C5" s="14">
        <v>2.5</v>
      </c>
      <c r="D5" s="14">
        <v>168.62</v>
      </c>
      <c r="E5" s="29">
        <f>C5/D5</f>
        <v>1.4826236508124778E-2</v>
      </c>
      <c r="F5" s="70"/>
      <c r="G5" s="15"/>
      <c r="H5" s="69"/>
      <c r="I5" s="69"/>
      <c r="J5" s="15" t="s">
        <v>153</v>
      </c>
      <c r="K5" s="15">
        <v>2.59</v>
      </c>
      <c r="L5" s="15">
        <v>1.1000000000000001</v>
      </c>
      <c r="M5" s="29">
        <f>K5*L5</f>
        <v>2.8490000000000002</v>
      </c>
      <c r="N5" s="14" t="s">
        <v>205</v>
      </c>
      <c r="O5" s="14">
        <v>1</v>
      </c>
      <c r="P5" s="15" t="s">
        <v>15</v>
      </c>
      <c r="Q5" s="15">
        <v>90</v>
      </c>
      <c r="R5" s="15">
        <v>1</v>
      </c>
      <c r="S5" s="29">
        <f>Q5*R5</f>
        <v>90</v>
      </c>
    </row>
    <row r="6" spans="2:21" x14ac:dyDescent="0.3">
      <c r="B6" s="14" t="s">
        <v>220</v>
      </c>
      <c r="C6" s="14">
        <v>4.3899999999999997</v>
      </c>
      <c r="D6" s="14">
        <v>73.14</v>
      </c>
      <c r="E6" s="29">
        <f>C6/D6</f>
        <v>6.0021875854525564E-2</v>
      </c>
      <c r="F6" s="15"/>
      <c r="G6" s="15"/>
      <c r="H6" s="14"/>
      <c r="I6" s="14"/>
      <c r="J6" s="15" t="s">
        <v>138</v>
      </c>
      <c r="K6" s="15">
        <f>34.1-(34.1)*(80/100)</f>
        <v>6.82</v>
      </c>
      <c r="L6" s="15">
        <v>0.78220000000000001</v>
      </c>
      <c r="M6" s="29">
        <f t="shared" ref="M6:M11" si="0">K6*L6</f>
        <v>5.3346040000000006</v>
      </c>
      <c r="N6" s="14"/>
      <c r="O6" s="14"/>
      <c r="P6" s="15" t="s">
        <v>132</v>
      </c>
      <c r="Q6" s="15">
        <v>10</v>
      </c>
      <c r="R6" s="15">
        <v>1.202</v>
      </c>
      <c r="S6" s="29">
        <f>Q6*R6</f>
        <v>12.02</v>
      </c>
      <c r="U6" s="22"/>
    </row>
    <row r="7" spans="2:21" x14ac:dyDescent="0.3">
      <c r="B7" s="14" t="s">
        <v>137</v>
      </c>
      <c r="C7" s="14">
        <f>5.47/5.05</f>
        <v>1.0831683168316832</v>
      </c>
      <c r="D7" s="14">
        <v>36.46</v>
      </c>
      <c r="E7" s="29">
        <f t="shared" ref="E7:E11" si="1">C7/D7</f>
        <v>2.9708401449031356E-2</v>
      </c>
      <c r="F7" s="15"/>
      <c r="G7" s="15"/>
      <c r="H7" s="14"/>
      <c r="I7" s="14"/>
      <c r="J7" s="15" t="s">
        <v>143</v>
      </c>
      <c r="K7" s="15">
        <f>35-(35)*(80/100)</f>
        <v>7</v>
      </c>
      <c r="L7" s="15">
        <v>0.90200000000000002</v>
      </c>
      <c r="M7" s="29">
        <f t="shared" si="0"/>
        <v>6.3140000000000001</v>
      </c>
      <c r="N7" s="14"/>
      <c r="O7" s="14"/>
      <c r="P7" s="15" t="s">
        <v>164</v>
      </c>
      <c r="Q7" s="15">
        <v>40</v>
      </c>
      <c r="R7" s="15">
        <v>1.498</v>
      </c>
      <c r="S7" s="29">
        <f t="shared" ref="S7:S11" si="2">Q7*R7</f>
        <v>59.92</v>
      </c>
      <c r="T7" s="22"/>
      <c r="U7" s="22"/>
    </row>
    <row r="8" spans="2:21" x14ac:dyDescent="0.3">
      <c r="B8" s="67" t="s">
        <v>170</v>
      </c>
      <c r="C8" s="14">
        <v>3.6</v>
      </c>
      <c r="D8" s="14">
        <v>159.81</v>
      </c>
      <c r="E8" s="29">
        <f t="shared" si="1"/>
        <v>2.2526750516238033E-2</v>
      </c>
      <c r="F8" s="15"/>
      <c r="G8" s="15"/>
      <c r="H8" s="14"/>
      <c r="I8" s="14"/>
      <c r="J8" s="15"/>
      <c r="K8" s="15"/>
      <c r="L8" s="15"/>
      <c r="M8" s="29">
        <f>K8*L8</f>
        <v>0</v>
      </c>
      <c r="N8" s="14"/>
      <c r="O8" s="14"/>
      <c r="P8" s="15" t="s">
        <v>167</v>
      </c>
      <c r="Q8" s="15">
        <f>100-(100)*(80/100)</f>
        <v>20</v>
      </c>
      <c r="R8" s="15">
        <v>0.90200000000000002</v>
      </c>
      <c r="S8" s="29">
        <f t="shared" si="2"/>
        <v>18.04</v>
      </c>
      <c r="T8" s="22"/>
      <c r="U8" s="22"/>
    </row>
    <row r="9" spans="2:21" x14ac:dyDescent="0.3">
      <c r="B9" s="14"/>
      <c r="C9" s="14"/>
      <c r="D9" s="14"/>
      <c r="E9" s="29" t="e">
        <f t="shared" si="1"/>
        <v>#DIV/0!</v>
      </c>
      <c r="F9" s="15"/>
      <c r="G9" s="15"/>
      <c r="H9" s="14"/>
      <c r="I9" s="14"/>
      <c r="J9" s="15"/>
      <c r="K9" s="15"/>
      <c r="L9" s="15"/>
      <c r="M9" s="29">
        <f t="shared" si="0"/>
        <v>0</v>
      </c>
      <c r="N9" s="14"/>
      <c r="O9" s="14"/>
      <c r="P9" s="15"/>
      <c r="Q9" s="15"/>
      <c r="R9" s="15"/>
      <c r="S9" s="29">
        <f t="shared" si="2"/>
        <v>0</v>
      </c>
      <c r="T9" s="22"/>
    </row>
    <row r="10" spans="2:21" x14ac:dyDescent="0.3">
      <c r="B10" s="14"/>
      <c r="C10" s="14"/>
      <c r="D10" s="14"/>
      <c r="E10" s="29" t="e">
        <f t="shared" si="1"/>
        <v>#DIV/0!</v>
      </c>
      <c r="F10" s="15"/>
      <c r="G10" s="15"/>
      <c r="H10" s="14"/>
      <c r="I10" s="14"/>
      <c r="J10" s="15"/>
      <c r="K10" s="15"/>
      <c r="L10" s="15"/>
      <c r="M10" s="29">
        <f>K10*L10</f>
        <v>0</v>
      </c>
      <c r="N10" s="14"/>
      <c r="O10" s="14"/>
      <c r="P10" s="15"/>
      <c r="Q10" s="15"/>
      <c r="R10" s="15"/>
      <c r="S10" s="29">
        <f t="shared" si="2"/>
        <v>0</v>
      </c>
      <c r="T10" s="22"/>
    </row>
    <row r="11" spans="2:21" x14ac:dyDescent="0.3">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1" x14ac:dyDescent="0.3">
      <c r="B12" s="29" t="s">
        <v>6</v>
      </c>
      <c r="C12" s="29">
        <f>SUM(C5:C11)</f>
        <v>11.573168316831683</v>
      </c>
      <c r="D12" s="29">
        <f>SUM(D5:D11)</f>
        <v>438.03</v>
      </c>
      <c r="E12" s="21"/>
      <c r="F12" s="21"/>
      <c r="G12" s="29">
        <f>SUM(G5:G11)</f>
        <v>0</v>
      </c>
      <c r="H12" s="21"/>
      <c r="I12" s="29">
        <f>SUM(I5:I11)</f>
        <v>0</v>
      </c>
      <c r="J12" s="21"/>
      <c r="K12" s="21"/>
      <c r="L12" s="21"/>
      <c r="M12" s="29">
        <f>SUM(M5:M11)</f>
        <v>14.497604000000001</v>
      </c>
      <c r="N12" s="21"/>
      <c r="O12" s="29">
        <f>SUM(O5:O11)</f>
        <v>1</v>
      </c>
      <c r="P12" s="21"/>
      <c r="Q12" s="21"/>
      <c r="R12" s="21"/>
      <c r="S12" s="29">
        <f>SUM(S5:S11)</f>
        <v>179.98</v>
      </c>
      <c r="T12" s="22"/>
    </row>
    <row r="13" spans="2:21" x14ac:dyDescent="0.3">
      <c r="B13" s="75" t="s">
        <v>200</v>
      </c>
      <c r="C13" s="21"/>
      <c r="D13" s="21"/>
      <c r="E13" s="21"/>
      <c r="F13" s="21"/>
      <c r="G13" s="21"/>
      <c r="H13" s="21"/>
      <c r="I13" s="21"/>
      <c r="J13" s="21"/>
      <c r="K13" s="21" t="s">
        <v>17</v>
      </c>
      <c r="L13" s="21"/>
      <c r="M13" s="21"/>
      <c r="N13" s="21"/>
      <c r="O13" s="21"/>
      <c r="P13" s="21"/>
      <c r="Q13" s="21"/>
      <c r="R13" s="21"/>
      <c r="S13" s="21"/>
      <c r="T13" s="22"/>
    </row>
    <row r="14" spans="2:21" x14ac:dyDescent="0.3">
      <c r="B14" s="75" t="s">
        <v>219</v>
      </c>
      <c r="C14" s="22"/>
      <c r="D14" s="22"/>
      <c r="E14" s="22"/>
      <c r="F14" s="22"/>
      <c r="G14" s="22"/>
      <c r="I14" s="30" t="s">
        <v>7</v>
      </c>
      <c r="J14" s="31">
        <f>(R17/E5)*100</f>
        <v>69.352758870383781</v>
      </c>
      <c r="K14" s="32">
        <f>J14</f>
        <v>69.352758870383781</v>
      </c>
    </row>
    <row r="15" spans="2:21" x14ac:dyDescent="0.3">
      <c r="B15" s="22"/>
      <c r="C15" s="22"/>
      <c r="D15" s="22"/>
      <c r="E15" s="22"/>
      <c r="F15" s="22"/>
      <c r="G15" s="22"/>
      <c r="I15" s="33" t="s">
        <v>13</v>
      </c>
      <c r="J15" s="34">
        <f>(1-(P19/C5))*100</f>
        <v>100</v>
      </c>
      <c r="K15" s="32">
        <f t="shared" ref="K15:K16" si="3">J15</f>
        <v>100</v>
      </c>
    </row>
    <row r="16" spans="2:21" x14ac:dyDescent="0.3">
      <c r="B16" s="22"/>
      <c r="C16" s="22"/>
      <c r="D16" s="22"/>
      <c r="E16" s="22"/>
      <c r="F16" s="22"/>
      <c r="G16" s="22"/>
      <c r="I16" s="35" t="s">
        <v>14</v>
      </c>
      <c r="J16" s="31">
        <f>(J14/J15)*100</f>
        <v>69.352758870383781</v>
      </c>
      <c r="K16" s="32">
        <f t="shared" si="3"/>
        <v>69.352758870383781</v>
      </c>
      <c r="P16" s="25" t="s">
        <v>53</v>
      </c>
      <c r="Q16" s="25" t="s">
        <v>52</v>
      </c>
      <c r="R16" s="25" t="s">
        <v>49</v>
      </c>
    </row>
    <row r="17" spans="2:23" x14ac:dyDescent="0.3">
      <c r="B17" s="22"/>
      <c r="C17" s="22"/>
      <c r="D17" s="22"/>
      <c r="E17" s="22"/>
      <c r="F17" s="22"/>
      <c r="G17" s="22"/>
      <c r="I17" s="36" t="s">
        <v>8</v>
      </c>
      <c r="J17" s="34">
        <f>Q17/D12*100</f>
        <v>63.055041892107845</v>
      </c>
      <c r="K17" s="32"/>
      <c r="N17" s="187" t="s">
        <v>5</v>
      </c>
      <c r="O17" s="187"/>
      <c r="P17" s="37">
        <v>2.84</v>
      </c>
      <c r="Q17" s="37">
        <v>276.2</v>
      </c>
      <c r="R17" s="38">
        <f>P17/Q17</f>
        <v>1.0282404055032585E-2</v>
      </c>
    </row>
    <row r="18" spans="2:23" x14ac:dyDescent="0.3">
      <c r="B18" s="22"/>
      <c r="C18" s="22"/>
      <c r="D18" s="22"/>
      <c r="E18" s="22"/>
      <c r="F18" s="22"/>
      <c r="G18" s="22"/>
      <c r="I18" s="30" t="s">
        <v>9</v>
      </c>
      <c r="J18" s="31">
        <f>P17/C12*100</f>
        <v>24.539520399695437</v>
      </c>
      <c r="K18" s="33" t="s">
        <v>98</v>
      </c>
      <c r="L18" s="34">
        <f>(J18/J17)*100</f>
        <v>38.91761810528093</v>
      </c>
      <c r="P18" s="39" t="s">
        <v>0</v>
      </c>
      <c r="Q18" s="40"/>
    </row>
    <row r="19" spans="2:23" ht="30" customHeight="1" x14ac:dyDescent="0.3">
      <c r="B19" s="22"/>
      <c r="C19" s="22"/>
      <c r="D19" s="22"/>
      <c r="E19" s="22"/>
      <c r="F19" s="22"/>
      <c r="G19" s="22"/>
      <c r="I19" s="36" t="s">
        <v>10</v>
      </c>
      <c r="J19" s="34">
        <f>(C12+G12+I12+M12+O12+S12)/P17</f>
        <v>72.905201520011161</v>
      </c>
      <c r="N19" s="185" t="s">
        <v>54</v>
      </c>
      <c r="O19" s="186"/>
      <c r="P19" s="41">
        <v>0</v>
      </c>
    </row>
    <row r="20" spans="2:23" x14ac:dyDescent="0.3">
      <c r="B20" s="22"/>
      <c r="C20" s="22"/>
      <c r="D20" s="22"/>
      <c r="E20" s="22"/>
      <c r="F20" s="22"/>
      <c r="G20" s="22"/>
      <c r="I20" s="1" t="s">
        <v>11</v>
      </c>
      <c r="J20" s="42">
        <f>(C12+G12+I12+M12)/P17</f>
        <v>9.1798494073351016</v>
      </c>
      <c r="M20" s="22"/>
      <c r="N20" s="22"/>
      <c r="O20" s="22"/>
      <c r="P20" s="22"/>
    </row>
    <row r="21" spans="2:23" ht="32.25" customHeight="1" x14ac:dyDescent="0.3">
      <c r="B21" s="22"/>
      <c r="C21" s="22"/>
      <c r="D21" s="22"/>
      <c r="E21" s="22"/>
      <c r="F21" s="22"/>
      <c r="G21" s="22"/>
      <c r="H21" s="22"/>
      <c r="I21" s="5" t="s">
        <v>16</v>
      </c>
      <c r="J21" s="43">
        <f>(C12+G12+I12)/P17</f>
        <v>4.0750592664900296</v>
      </c>
      <c r="M21" s="22"/>
      <c r="N21" s="22"/>
      <c r="O21" s="22"/>
      <c r="P21" s="22"/>
    </row>
    <row r="22" spans="2:23" ht="33.75" customHeight="1" x14ac:dyDescent="0.3">
      <c r="G22" s="22"/>
      <c r="H22" s="22"/>
      <c r="I22" s="6" t="s">
        <v>18</v>
      </c>
      <c r="J22" s="2">
        <f>(M12)/P17</f>
        <v>5.1047901408450711</v>
      </c>
      <c r="K22" s="22"/>
      <c r="L22" s="22"/>
      <c r="M22" s="22"/>
      <c r="N22" s="22"/>
      <c r="O22" s="22"/>
      <c r="P22" s="22"/>
      <c r="Q22" s="22"/>
      <c r="R22" s="22"/>
      <c r="S22" s="22"/>
      <c r="T22" s="22"/>
    </row>
    <row r="23" spans="2:23" ht="32.25" customHeight="1" x14ac:dyDescent="0.3">
      <c r="I23" s="3" t="s">
        <v>12</v>
      </c>
      <c r="J23" s="4">
        <f>(O12+S12)/P17</f>
        <v>63.725352112676056</v>
      </c>
      <c r="K23" s="22"/>
      <c r="L23" s="22"/>
      <c r="M23" s="22"/>
      <c r="N23" s="22"/>
      <c r="O23" s="22"/>
      <c r="P23" s="22"/>
      <c r="Q23" s="22"/>
      <c r="R23" s="22"/>
      <c r="S23" s="22"/>
      <c r="T23" s="22"/>
    </row>
    <row r="24" spans="2:23" ht="30" customHeight="1" x14ac:dyDescent="0.3">
      <c r="I24" s="5" t="s">
        <v>19</v>
      </c>
      <c r="J24" s="43">
        <f>(O12)/P17</f>
        <v>0.35211267605633806</v>
      </c>
      <c r="K24" s="22"/>
      <c r="L24" s="22"/>
      <c r="M24" s="22"/>
      <c r="N24" s="22"/>
      <c r="O24" s="22"/>
      <c r="P24" s="22"/>
      <c r="Q24" s="22"/>
      <c r="R24" s="22"/>
      <c r="S24" s="22"/>
      <c r="T24" s="22"/>
    </row>
    <row r="25" spans="2:23" ht="31.5" customHeight="1" x14ac:dyDescent="0.3">
      <c r="I25" s="6" t="s">
        <v>20</v>
      </c>
      <c r="J25" s="2">
        <f>(S12)/P17</f>
        <v>63.37323943661972</v>
      </c>
      <c r="K25" s="22"/>
      <c r="L25" s="22"/>
      <c r="M25" s="22"/>
      <c r="N25" s="22"/>
      <c r="O25" s="22"/>
      <c r="P25" s="22"/>
      <c r="Q25" s="22"/>
      <c r="R25" s="22"/>
      <c r="S25" s="22"/>
      <c r="T25" s="22"/>
    </row>
    <row r="26" spans="2:23" ht="13.5" customHeight="1" x14ac:dyDescent="0.3">
      <c r="I26" s="22"/>
      <c r="J26" s="22"/>
      <c r="K26" s="22"/>
      <c r="L26" s="22"/>
      <c r="M26" s="22"/>
      <c r="N26" s="22"/>
      <c r="O26" s="22"/>
      <c r="P26" s="22"/>
      <c r="Q26" s="22"/>
      <c r="R26" s="22"/>
      <c r="S26" s="22"/>
      <c r="T26" s="22"/>
    </row>
    <row r="27" spans="2:23" ht="16.5" customHeight="1" x14ac:dyDescent="0.3">
      <c r="B27" s="173" t="s">
        <v>61</v>
      </c>
      <c r="C27" s="174"/>
      <c r="I27" s="121" t="s">
        <v>102</v>
      </c>
      <c r="J27" s="122"/>
      <c r="K27" s="22"/>
      <c r="L27" s="22"/>
      <c r="M27" s="22"/>
      <c r="N27" s="22"/>
      <c r="O27" s="22"/>
      <c r="P27" s="22"/>
      <c r="Q27" s="22"/>
      <c r="T27" s="22"/>
    </row>
    <row r="28" spans="2:23" ht="47.25" customHeight="1" x14ac:dyDescent="0.3">
      <c r="B28" s="180" t="s">
        <v>33</v>
      </c>
      <c r="C28" s="181"/>
      <c r="D28" s="181" t="s">
        <v>108</v>
      </c>
      <c r="E28" s="181"/>
      <c r="F28" s="181"/>
      <c r="G28" s="181"/>
      <c r="H28" s="181"/>
      <c r="I28" s="123" t="s">
        <v>168</v>
      </c>
      <c r="J28" s="124"/>
      <c r="K28" s="22"/>
      <c r="Q28" s="22"/>
      <c r="T28" s="22"/>
      <c r="W28" s="44"/>
    </row>
    <row r="29" spans="2:23" ht="61.5" customHeight="1" x14ac:dyDescent="0.3">
      <c r="B29" s="178" t="s">
        <v>109</v>
      </c>
      <c r="C29" s="179"/>
      <c r="D29" s="178" t="s">
        <v>110</v>
      </c>
      <c r="E29" s="190"/>
      <c r="F29" s="190"/>
      <c r="G29" s="190"/>
      <c r="H29" s="179"/>
      <c r="I29" s="125" t="s">
        <v>175</v>
      </c>
      <c r="J29" s="126"/>
    </row>
    <row r="30" spans="2:23" ht="47.25" customHeight="1" x14ac:dyDescent="0.3">
      <c r="B30" s="191" t="s">
        <v>111</v>
      </c>
      <c r="C30" s="192"/>
      <c r="D30" s="191" t="s">
        <v>112</v>
      </c>
      <c r="E30" s="193"/>
      <c r="F30" s="193"/>
      <c r="G30" s="193"/>
      <c r="H30" s="192"/>
      <c r="I30" s="127"/>
      <c r="J30" s="128"/>
    </row>
    <row r="31" spans="2:23" ht="46.5" customHeight="1" x14ac:dyDescent="0.3">
      <c r="B31" s="175" t="s">
        <v>113</v>
      </c>
      <c r="C31" s="176"/>
      <c r="D31" s="175" t="s">
        <v>129</v>
      </c>
      <c r="E31" s="177"/>
      <c r="F31" s="177"/>
      <c r="G31" s="177"/>
      <c r="H31" s="176"/>
      <c r="I31" s="198"/>
      <c r="J31" s="199"/>
    </row>
    <row r="32" spans="2:23" ht="15" customHeight="1" x14ac:dyDescent="0.3"/>
    <row r="33" spans="2:12" x14ac:dyDescent="0.3">
      <c r="B33" s="19" t="s">
        <v>71</v>
      </c>
      <c r="F33" s="27" t="s">
        <v>103</v>
      </c>
      <c r="L33" s="27" t="s">
        <v>103</v>
      </c>
    </row>
    <row r="34" spans="2:12" ht="28.8" x14ac:dyDescent="0.3">
      <c r="B34" s="163" t="s">
        <v>114</v>
      </c>
      <c r="C34" s="164"/>
      <c r="D34" s="165"/>
      <c r="E34" s="45" t="s">
        <v>97</v>
      </c>
      <c r="F34" s="46" t="s">
        <v>134</v>
      </c>
      <c r="G34" s="47"/>
      <c r="H34" s="114" t="s">
        <v>74</v>
      </c>
      <c r="I34" s="114"/>
      <c r="J34" s="114"/>
      <c r="K34" s="45" t="s">
        <v>97</v>
      </c>
      <c r="L34" s="45" t="s">
        <v>134</v>
      </c>
    </row>
    <row r="35" spans="2:12" ht="28.8" x14ac:dyDescent="0.3">
      <c r="B35" s="166" t="s">
        <v>73</v>
      </c>
      <c r="C35" s="167"/>
      <c r="D35" s="168"/>
      <c r="E35" s="48" t="s">
        <v>77</v>
      </c>
      <c r="F35" s="48"/>
      <c r="G35" s="47"/>
      <c r="H35" s="172" t="s">
        <v>75</v>
      </c>
      <c r="I35" s="172"/>
      <c r="J35" s="172"/>
      <c r="K35" s="48" t="s">
        <v>77</v>
      </c>
      <c r="L35" s="48"/>
    </row>
    <row r="36" spans="2:12" ht="34.5" customHeight="1" x14ac:dyDescent="0.3">
      <c r="B36" s="169" t="s">
        <v>72</v>
      </c>
      <c r="C36" s="170"/>
      <c r="D36" s="171"/>
      <c r="E36" s="49" t="s">
        <v>122</v>
      </c>
      <c r="F36" s="50" t="s">
        <v>134</v>
      </c>
      <c r="G36" s="47"/>
      <c r="H36" s="47"/>
      <c r="I36" s="47"/>
    </row>
    <row r="37" spans="2:12" ht="18.75" customHeight="1" x14ac:dyDescent="0.3">
      <c r="B37" s="47"/>
      <c r="C37" s="47"/>
      <c r="D37" s="47"/>
      <c r="E37" s="47"/>
      <c r="F37" s="47"/>
      <c r="G37" s="47"/>
      <c r="H37" s="47"/>
    </row>
    <row r="38" spans="2:12" ht="20.25" customHeight="1" x14ac:dyDescent="0.3">
      <c r="B38" s="47"/>
      <c r="C38" s="47"/>
      <c r="D38" s="47"/>
      <c r="E38" s="47"/>
      <c r="F38" s="47"/>
      <c r="G38" s="47"/>
      <c r="H38" s="47"/>
    </row>
    <row r="39" spans="2:12" x14ac:dyDescent="0.3">
      <c r="B39" s="10" t="s">
        <v>58</v>
      </c>
      <c r="D39" s="47"/>
      <c r="E39" s="47"/>
      <c r="F39" s="47"/>
      <c r="G39" s="47"/>
      <c r="H39" s="47"/>
    </row>
    <row r="40" spans="2:12" ht="28.8" x14ac:dyDescent="0.3">
      <c r="B40" s="20" t="s">
        <v>41</v>
      </c>
      <c r="C40" s="20" t="s">
        <v>42</v>
      </c>
      <c r="D40" s="20" t="s">
        <v>105</v>
      </c>
      <c r="E40" s="47"/>
      <c r="F40" s="47"/>
      <c r="G40" s="47"/>
      <c r="H40" s="47"/>
    </row>
    <row r="41" spans="2:12" ht="21" customHeight="1" x14ac:dyDescent="0.3">
      <c r="B41" s="51" t="s">
        <v>37</v>
      </c>
      <c r="C41" s="49" t="s">
        <v>38</v>
      </c>
      <c r="D41" s="49"/>
      <c r="E41" s="47"/>
      <c r="F41" s="47"/>
      <c r="G41" s="47"/>
      <c r="H41" s="47"/>
    </row>
    <row r="42" spans="2:12" ht="30.75" customHeight="1" x14ac:dyDescent="0.3">
      <c r="B42" s="51" t="s">
        <v>39</v>
      </c>
      <c r="C42" s="48" t="s">
        <v>77</v>
      </c>
      <c r="D42" s="48"/>
      <c r="E42" s="47"/>
      <c r="F42" s="47"/>
      <c r="G42" s="47"/>
      <c r="H42" s="47"/>
    </row>
    <row r="43" spans="2:12" ht="30.75" customHeight="1" x14ac:dyDescent="0.3">
      <c r="B43" s="51" t="s">
        <v>40</v>
      </c>
      <c r="C43" s="45" t="s">
        <v>43</v>
      </c>
      <c r="D43" s="45" t="s">
        <v>174</v>
      </c>
      <c r="E43" s="47"/>
      <c r="F43" s="47"/>
      <c r="G43" s="47"/>
      <c r="H43" s="47"/>
    </row>
    <row r="44" spans="2:12" ht="21" customHeight="1" x14ac:dyDescent="0.3">
      <c r="B44" s="47"/>
      <c r="C44" s="47"/>
      <c r="D44" s="47"/>
      <c r="E44" s="47"/>
      <c r="F44" s="47"/>
      <c r="G44" s="47"/>
      <c r="H44" s="47"/>
    </row>
    <row r="45" spans="2:12" ht="21" customHeight="1" x14ac:dyDescent="0.3">
      <c r="B45" s="47"/>
      <c r="C45" s="47"/>
      <c r="D45" s="47"/>
      <c r="E45" s="47"/>
      <c r="F45" s="47"/>
      <c r="G45" s="47"/>
      <c r="H45" s="47"/>
    </row>
    <row r="46" spans="2:12" ht="26.25" customHeight="1" x14ac:dyDescent="0.3">
      <c r="D46" s="47"/>
      <c r="E46" s="47"/>
      <c r="F46" s="47"/>
      <c r="G46" s="47"/>
      <c r="H46" s="47"/>
    </row>
    <row r="47" spans="2:12" ht="21" customHeight="1" x14ac:dyDescent="0.3">
      <c r="B47" s="47"/>
      <c r="C47" s="47"/>
      <c r="D47" s="47"/>
      <c r="E47" s="47"/>
      <c r="F47" s="47"/>
      <c r="G47" s="47"/>
      <c r="H47" s="47"/>
    </row>
    <row r="48" spans="2:12" ht="21" customHeight="1" x14ac:dyDescent="0.3">
      <c r="B48" s="47"/>
      <c r="C48" s="47"/>
      <c r="D48" s="47"/>
      <c r="E48" s="47"/>
      <c r="F48" s="47"/>
      <c r="G48" s="47"/>
      <c r="H48" s="47"/>
    </row>
    <row r="49" spans="2:13" ht="21" customHeight="1" x14ac:dyDescent="0.3">
      <c r="B49" s="47"/>
      <c r="C49" s="47"/>
      <c r="D49" s="47"/>
      <c r="E49" s="47"/>
      <c r="F49" s="47"/>
      <c r="G49" s="47"/>
      <c r="H49" s="47"/>
    </row>
    <row r="50" spans="2:13" x14ac:dyDescent="0.3">
      <c r="B50" s="47"/>
      <c r="C50" s="47"/>
      <c r="D50" s="47"/>
      <c r="E50" s="47"/>
      <c r="F50" s="47"/>
      <c r="G50" s="47"/>
      <c r="H50" s="47"/>
    </row>
    <row r="51" spans="2:13" ht="18" customHeight="1" x14ac:dyDescent="0.3">
      <c r="B51" s="47"/>
      <c r="C51" s="47"/>
      <c r="D51" s="47"/>
      <c r="E51" s="47"/>
      <c r="F51" s="47"/>
      <c r="G51" s="47"/>
      <c r="H51" s="47"/>
    </row>
    <row r="52" spans="2:13" ht="15" customHeight="1" x14ac:dyDescent="0.3">
      <c r="B52" s="47"/>
      <c r="C52" s="47"/>
      <c r="D52" s="47"/>
      <c r="E52" s="47"/>
      <c r="F52" s="47"/>
      <c r="G52" s="47"/>
      <c r="H52" s="47"/>
    </row>
    <row r="53" spans="2:13" x14ac:dyDescent="0.3">
      <c r="B53" s="47"/>
      <c r="C53" s="47"/>
      <c r="D53" s="47"/>
      <c r="E53" s="47"/>
      <c r="F53" s="47"/>
      <c r="G53" s="47"/>
      <c r="H53" s="47"/>
    </row>
    <row r="54" spans="2:13" x14ac:dyDescent="0.3">
      <c r="B54" s="19" t="s">
        <v>76</v>
      </c>
      <c r="C54" s="47"/>
      <c r="D54" s="47"/>
      <c r="E54" s="26" t="s">
        <v>103</v>
      </c>
      <c r="F54" s="47"/>
      <c r="G54" s="47"/>
      <c r="H54" s="47"/>
      <c r="K54" s="26" t="s">
        <v>103</v>
      </c>
    </row>
    <row r="55" spans="2:13" ht="31.5" customHeight="1" x14ac:dyDescent="0.3">
      <c r="B55" s="184" t="s">
        <v>115</v>
      </c>
      <c r="C55" s="184"/>
      <c r="D55" s="45" t="s">
        <v>43</v>
      </c>
      <c r="E55" s="46"/>
      <c r="F55" s="47"/>
      <c r="G55" s="182" t="s">
        <v>78</v>
      </c>
      <c r="H55" s="182"/>
      <c r="I55" s="182"/>
      <c r="J55" s="49" t="s">
        <v>38</v>
      </c>
      <c r="K55" s="49" t="s">
        <v>134</v>
      </c>
    </row>
    <row r="56" spans="2:13" ht="33" customHeight="1" x14ac:dyDescent="0.3">
      <c r="B56" s="131" t="s">
        <v>116</v>
      </c>
      <c r="C56" s="133"/>
      <c r="D56" s="48" t="s">
        <v>77</v>
      </c>
      <c r="E56" s="48" t="s">
        <v>134</v>
      </c>
      <c r="F56" s="47"/>
      <c r="G56" s="183" t="s">
        <v>117</v>
      </c>
      <c r="H56" s="183"/>
      <c r="I56" s="183"/>
      <c r="J56" s="114" t="s">
        <v>43</v>
      </c>
      <c r="K56" s="114"/>
    </row>
    <row r="57" spans="2:13" ht="34.5" customHeight="1" x14ac:dyDescent="0.3">
      <c r="B57" s="131" t="s">
        <v>118</v>
      </c>
      <c r="C57" s="133"/>
      <c r="D57" s="49" t="s">
        <v>38</v>
      </c>
      <c r="E57" s="50"/>
      <c r="F57" s="47"/>
      <c r="G57" s="183"/>
      <c r="H57" s="183"/>
      <c r="I57" s="183"/>
      <c r="J57" s="114"/>
      <c r="K57" s="114"/>
    </row>
    <row r="58" spans="2:13" x14ac:dyDescent="0.3">
      <c r="B58" s="19"/>
      <c r="C58" s="47"/>
      <c r="D58" s="47"/>
      <c r="E58" s="47"/>
      <c r="F58" s="47"/>
      <c r="G58" s="47"/>
      <c r="H58" s="47"/>
    </row>
    <row r="59" spans="2:13" x14ac:dyDescent="0.3">
      <c r="B59" s="19" t="s">
        <v>124</v>
      </c>
      <c r="C59" s="47"/>
      <c r="D59" s="47"/>
      <c r="E59" s="26" t="s">
        <v>103</v>
      </c>
      <c r="G59" s="19" t="s">
        <v>123</v>
      </c>
      <c r="J59" s="47"/>
      <c r="K59" s="26" t="s">
        <v>128</v>
      </c>
      <c r="L59" s="47"/>
      <c r="M59" s="47"/>
    </row>
    <row r="60" spans="2:13" x14ac:dyDescent="0.3">
      <c r="B60" s="52" t="s">
        <v>79</v>
      </c>
      <c r="C60" s="163" t="s">
        <v>43</v>
      </c>
      <c r="D60" s="165"/>
      <c r="E60" s="53" t="s">
        <v>134</v>
      </c>
      <c r="G60" s="149" t="s">
        <v>87</v>
      </c>
      <c r="H60" s="150"/>
      <c r="I60" s="151"/>
      <c r="J60" s="115" t="s">
        <v>43</v>
      </c>
      <c r="K60" s="115" t="s">
        <v>166</v>
      </c>
      <c r="L60" s="47"/>
    </row>
    <row r="61" spans="2:13" x14ac:dyDescent="0.3">
      <c r="B61" s="52" t="s">
        <v>80</v>
      </c>
      <c r="C61" s="166" t="s">
        <v>77</v>
      </c>
      <c r="D61" s="168"/>
      <c r="E61" s="54"/>
      <c r="G61" s="140" t="s">
        <v>81</v>
      </c>
      <c r="H61" s="141"/>
      <c r="I61" s="142"/>
      <c r="J61" s="116"/>
      <c r="K61" s="116"/>
      <c r="L61" s="47"/>
    </row>
    <row r="62" spans="2:13" x14ac:dyDescent="0.3">
      <c r="G62" s="140" t="s">
        <v>82</v>
      </c>
      <c r="H62" s="141"/>
      <c r="I62" s="142"/>
      <c r="J62" s="116"/>
      <c r="K62" s="116"/>
      <c r="L62" s="47"/>
    </row>
    <row r="63" spans="2:13" x14ac:dyDescent="0.3">
      <c r="G63" s="140" t="s">
        <v>83</v>
      </c>
      <c r="H63" s="141"/>
      <c r="I63" s="142"/>
      <c r="J63" s="116"/>
      <c r="K63" s="116"/>
      <c r="L63" s="47"/>
    </row>
    <row r="64" spans="2:13" ht="30" customHeight="1" x14ac:dyDescent="0.3">
      <c r="G64" s="143" t="s">
        <v>119</v>
      </c>
      <c r="H64" s="144"/>
      <c r="I64" s="145"/>
      <c r="J64" s="117"/>
      <c r="K64" s="117"/>
      <c r="L64" s="47"/>
    </row>
    <row r="65" spans="2:15" ht="29.25" customHeight="1" x14ac:dyDescent="0.3">
      <c r="G65" s="146" t="s">
        <v>96</v>
      </c>
      <c r="H65" s="147"/>
      <c r="I65" s="148"/>
      <c r="J65" s="48" t="s">
        <v>77</v>
      </c>
      <c r="K65" s="48" t="s">
        <v>169</v>
      </c>
      <c r="M65" s="47"/>
    </row>
    <row r="66" spans="2:15" ht="15" customHeight="1" x14ac:dyDescent="0.3">
      <c r="G66" s="149" t="s">
        <v>95</v>
      </c>
      <c r="H66" s="150"/>
      <c r="I66" s="151"/>
      <c r="J66" s="118" t="s">
        <v>38</v>
      </c>
      <c r="K66" s="118"/>
      <c r="L66" s="47"/>
      <c r="M66" s="47"/>
    </row>
    <row r="67" spans="2:15" ht="13.5" customHeight="1" x14ac:dyDescent="0.3">
      <c r="G67" s="140" t="s">
        <v>120</v>
      </c>
      <c r="H67" s="141"/>
      <c r="I67" s="142"/>
      <c r="J67" s="119"/>
      <c r="K67" s="119"/>
      <c r="L67" s="47"/>
      <c r="M67" s="47"/>
    </row>
    <row r="68" spans="2:15" x14ac:dyDescent="0.3">
      <c r="G68" s="152" t="s">
        <v>88</v>
      </c>
      <c r="H68" s="153"/>
      <c r="I68" s="154"/>
      <c r="J68" s="120"/>
      <c r="K68" s="120"/>
      <c r="L68" s="22"/>
      <c r="M68" s="22"/>
    </row>
    <row r="69" spans="2:15" x14ac:dyDescent="0.3">
      <c r="C69" s="55"/>
      <c r="D69" s="55"/>
      <c r="E69" s="55"/>
      <c r="F69" s="55"/>
      <c r="G69" s="55"/>
      <c r="H69" s="22"/>
      <c r="I69" s="22"/>
    </row>
    <row r="70" spans="2:15" ht="15" customHeight="1" x14ac:dyDescent="0.3">
      <c r="G70" s="22"/>
      <c r="H70" s="22"/>
      <c r="I70" s="111" t="s">
        <v>127</v>
      </c>
      <c r="J70" s="111"/>
      <c r="K70" s="112" t="s">
        <v>127</v>
      </c>
      <c r="L70" s="112"/>
      <c r="M70" s="109" t="s">
        <v>127</v>
      </c>
      <c r="N70" s="109"/>
      <c r="O70" s="109"/>
    </row>
    <row r="71" spans="2:15" x14ac:dyDescent="0.3">
      <c r="B71" s="19" t="s">
        <v>60</v>
      </c>
      <c r="G71" s="22"/>
      <c r="H71" s="22"/>
      <c r="I71" s="111"/>
      <c r="J71" s="111"/>
      <c r="K71" s="112"/>
      <c r="L71" s="112"/>
      <c r="M71" s="109"/>
      <c r="N71" s="109"/>
      <c r="O71" s="109"/>
    </row>
    <row r="72" spans="2:15" x14ac:dyDescent="0.3">
      <c r="B72" s="16"/>
      <c r="C72" s="194" t="s">
        <v>84</v>
      </c>
      <c r="D72" s="195"/>
      <c r="E72" s="196" t="s">
        <v>85</v>
      </c>
      <c r="F72" s="197"/>
      <c r="G72" s="138" t="s">
        <v>43</v>
      </c>
      <c r="H72" s="139"/>
      <c r="I72" s="110"/>
      <c r="J72" s="110"/>
      <c r="K72" s="200" t="s">
        <v>145</v>
      </c>
      <c r="L72" s="201"/>
      <c r="M72" s="202" t="s">
        <v>130</v>
      </c>
      <c r="N72" s="203"/>
      <c r="O72" s="204"/>
    </row>
    <row r="73" spans="2:15" ht="29.25" customHeight="1" x14ac:dyDescent="0.3">
      <c r="B73" s="17" t="s">
        <v>24</v>
      </c>
      <c r="C73" s="188" t="s">
        <v>21</v>
      </c>
      <c r="D73" s="189"/>
      <c r="E73" s="157" t="s">
        <v>36</v>
      </c>
      <c r="F73" s="158"/>
      <c r="G73" s="134" t="s">
        <v>86</v>
      </c>
      <c r="H73" s="135"/>
      <c r="I73" s="110"/>
      <c r="J73" s="110"/>
      <c r="K73" s="113"/>
      <c r="L73" s="113"/>
      <c r="M73" s="202" t="s">
        <v>152</v>
      </c>
      <c r="N73" s="203"/>
      <c r="O73" s="204"/>
    </row>
    <row r="74" spans="2:15" ht="30" customHeight="1" x14ac:dyDescent="0.3">
      <c r="B74" s="18" t="s">
        <v>25</v>
      </c>
      <c r="C74" s="188" t="s">
        <v>26</v>
      </c>
      <c r="D74" s="189"/>
      <c r="E74" s="155" t="s">
        <v>27</v>
      </c>
      <c r="F74" s="156"/>
      <c r="G74" s="134"/>
      <c r="H74" s="135"/>
      <c r="I74" s="110"/>
      <c r="J74" s="110"/>
      <c r="K74" s="113"/>
      <c r="L74" s="113"/>
      <c r="M74" s="202" t="s">
        <v>161</v>
      </c>
      <c r="N74" s="203"/>
      <c r="O74" s="204"/>
    </row>
    <row r="75" spans="2:15" ht="15" customHeight="1" x14ac:dyDescent="0.3">
      <c r="B75" s="17" t="s">
        <v>28</v>
      </c>
      <c r="C75" s="188" t="s">
        <v>22</v>
      </c>
      <c r="D75" s="189"/>
      <c r="E75" s="157" t="s">
        <v>29</v>
      </c>
      <c r="F75" s="158"/>
      <c r="G75" s="134"/>
      <c r="H75" s="135"/>
      <c r="I75" s="110"/>
      <c r="J75" s="110"/>
      <c r="K75" s="68"/>
      <c r="L75" s="68"/>
      <c r="M75" s="202" t="s">
        <v>15</v>
      </c>
      <c r="N75" s="203"/>
      <c r="O75" s="204"/>
    </row>
    <row r="76" spans="2:15" ht="30" customHeight="1" x14ac:dyDescent="0.3">
      <c r="B76" s="18" t="s">
        <v>30</v>
      </c>
      <c r="C76" s="188" t="s">
        <v>31</v>
      </c>
      <c r="D76" s="189"/>
      <c r="E76" s="155" t="s">
        <v>34</v>
      </c>
      <c r="F76" s="156"/>
      <c r="G76" s="134"/>
      <c r="H76" s="135"/>
      <c r="I76" s="110"/>
      <c r="J76" s="110"/>
      <c r="K76" s="200"/>
      <c r="L76" s="201"/>
      <c r="M76" s="202" t="s">
        <v>153</v>
      </c>
      <c r="N76" s="203"/>
      <c r="O76" s="204"/>
    </row>
    <row r="77" spans="2:15" ht="30" customHeight="1" x14ac:dyDescent="0.3">
      <c r="B77" s="17" t="s">
        <v>32</v>
      </c>
      <c r="C77" s="188" t="s">
        <v>90</v>
      </c>
      <c r="D77" s="189"/>
      <c r="E77" s="157" t="s">
        <v>35</v>
      </c>
      <c r="F77" s="158"/>
      <c r="G77" s="136"/>
      <c r="H77" s="137"/>
      <c r="I77" s="110"/>
      <c r="J77" s="110"/>
      <c r="K77" s="200"/>
      <c r="L77" s="201"/>
      <c r="M77" s="108" t="s">
        <v>151</v>
      </c>
      <c r="N77" s="108"/>
      <c r="O77" s="108"/>
    </row>
    <row r="78" spans="2:15" x14ac:dyDescent="0.3">
      <c r="I78" s="22"/>
    </row>
    <row r="79" spans="2:15" x14ac:dyDescent="0.3">
      <c r="B79" s="159" t="s">
        <v>89</v>
      </c>
      <c r="C79" s="159"/>
      <c r="D79" s="159"/>
      <c r="E79" s="159"/>
      <c r="G79" s="160" t="s">
        <v>125</v>
      </c>
      <c r="H79" s="161"/>
      <c r="I79" s="162"/>
    </row>
    <row r="80" spans="2:15" ht="36.75" customHeight="1" x14ac:dyDescent="0.3">
      <c r="B80" s="131" t="s">
        <v>126</v>
      </c>
      <c r="C80" s="132"/>
      <c r="D80" s="132"/>
      <c r="E80" s="133"/>
      <c r="F80" s="28" t="s">
        <v>84</v>
      </c>
      <c r="G80" s="56"/>
      <c r="H80" s="57"/>
      <c r="I80" s="58"/>
    </row>
  </sheetData>
  <mergeCells count="80">
    <mergeCell ref="B80:E80"/>
    <mergeCell ref="C77:D77"/>
    <mergeCell ref="E77:F77"/>
    <mergeCell ref="I77:J77"/>
    <mergeCell ref="K77:L77"/>
    <mergeCell ref="B79:E79"/>
    <mergeCell ref="G79:I79"/>
    <mergeCell ref="M74:O74"/>
    <mergeCell ref="C75:D75"/>
    <mergeCell ref="E75:F75"/>
    <mergeCell ref="I75:J75"/>
    <mergeCell ref="M75:O75"/>
    <mergeCell ref="M73:O73"/>
    <mergeCell ref="C74:D74"/>
    <mergeCell ref="E74:F74"/>
    <mergeCell ref="I74:J74"/>
    <mergeCell ref="K74:L74"/>
    <mergeCell ref="C73:D73"/>
    <mergeCell ref="E73:F73"/>
    <mergeCell ref="G73:H77"/>
    <mergeCell ref="I73:J73"/>
    <mergeCell ref="K73:L73"/>
    <mergeCell ref="M77:O77"/>
    <mergeCell ref="C76:D76"/>
    <mergeCell ref="E76:F76"/>
    <mergeCell ref="I76:J76"/>
    <mergeCell ref="K76:L76"/>
    <mergeCell ref="M76:O76"/>
    <mergeCell ref="I70:J71"/>
    <mergeCell ref="K70:L71"/>
    <mergeCell ref="M70:O71"/>
    <mergeCell ref="C72:D72"/>
    <mergeCell ref="E72:F72"/>
    <mergeCell ref="G72:H72"/>
    <mergeCell ref="I72:J72"/>
    <mergeCell ref="K72:L72"/>
    <mergeCell ref="M72:O72"/>
    <mergeCell ref="G65:I65"/>
    <mergeCell ref="G66:I66"/>
    <mergeCell ref="J66:J68"/>
    <mergeCell ref="K66:K68"/>
    <mergeCell ref="G67:I67"/>
    <mergeCell ref="G68:I68"/>
    <mergeCell ref="K56:K57"/>
    <mergeCell ref="B57:C57"/>
    <mergeCell ref="C60:D60"/>
    <mergeCell ref="G60:I60"/>
    <mergeCell ref="J60:J64"/>
    <mergeCell ref="K60:K64"/>
    <mergeCell ref="C61:D61"/>
    <mergeCell ref="G61:I61"/>
    <mergeCell ref="G62:I62"/>
    <mergeCell ref="G63:I63"/>
    <mergeCell ref="J56:J57"/>
    <mergeCell ref="G64:I64"/>
    <mergeCell ref="B36:D36"/>
    <mergeCell ref="B55:C55"/>
    <mergeCell ref="G55:I55"/>
    <mergeCell ref="B56:C56"/>
    <mergeCell ref="G56:I57"/>
    <mergeCell ref="B35:D35"/>
    <mergeCell ref="H35:J35"/>
    <mergeCell ref="B29:C29"/>
    <mergeCell ref="D29:H29"/>
    <mergeCell ref="I29:J29"/>
    <mergeCell ref="B30:C30"/>
    <mergeCell ref="D30:H30"/>
    <mergeCell ref="I30:J30"/>
    <mergeCell ref="B31:C31"/>
    <mergeCell ref="D31:H31"/>
    <mergeCell ref="I31:J31"/>
    <mergeCell ref="B34:D34"/>
    <mergeCell ref="H34:J34"/>
    <mergeCell ref="N17:O17"/>
    <mergeCell ref="N19:O19"/>
    <mergeCell ref="B27:C27"/>
    <mergeCell ref="I27:J27"/>
    <mergeCell ref="B28:C28"/>
    <mergeCell ref="D28:H28"/>
    <mergeCell ref="I28:J28"/>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Zero Pass Generation 1</vt:lpstr>
      <vt:lpstr>First Pass Generation 1</vt:lpstr>
      <vt:lpstr>Zero Pass Generation 2</vt:lpstr>
      <vt:lpstr>First Pass Generation 2</vt:lpstr>
      <vt:lpstr>Zero Pass Generation 3</vt:lpstr>
      <vt:lpstr>First Pass Generation 3</vt:lpstr>
      <vt:lpstr>Zero Pass Generation 4</vt:lpstr>
      <vt:lpstr>First Pass Generation 4</vt:lpstr>
      <vt:lpstr>First Pass Generation 4 Scenari</vt:lpstr>
      <vt:lpstr>First Pass Perrine</vt:lpstr>
      <vt:lpstr>First Pass Hurst and Sherwood</vt:lpstr>
      <vt:lpstr>First Pass Ley</vt:lpstr>
      <vt:lpstr>First Pass Z.A.J. Pharmaceutica</vt:lpstr>
      <vt:lpstr>First Pass Z.A.J. Validation</vt:lpstr>
      <vt:lpstr>'Zero Pass Generation 1'!_Toc358992257</vt:lpstr>
      <vt:lpstr>'Zero Pass Generation 2'!_Toc358992257</vt:lpstr>
      <vt:lpstr>'Zero Pass Generation 4'!_Toc358992257</vt:lpstr>
      <vt:lpstr>'Zero Pass Generation 1'!_Toc358992258</vt:lpstr>
      <vt:lpstr>'Zero Pass Generation 2'!_Toc358992258</vt:lpstr>
      <vt:lpstr>'Zero Pass Generation 4'!_Toc358992258</vt:lpstr>
      <vt:lpstr>'First Pass Generation 1'!_Toc358992261</vt:lpstr>
      <vt:lpstr>'First Pass Generation 2'!_Toc358992261</vt:lpstr>
      <vt:lpstr>'First Pass Generation 4'!_Toc358992261</vt:lpstr>
      <vt:lpstr>'First Pass Generation 1'!_Toc358992264</vt:lpstr>
      <vt:lpstr>'First Pass Generation 2'!_Toc358992264</vt:lpstr>
      <vt:lpstr>'First Pass Generation 4'!_Toc358992264</vt:lpstr>
      <vt:lpstr>'First Pass Generation 1'!_Toc358992266</vt:lpstr>
      <vt:lpstr>'First Pass Generation 2'!_Toc358992266</vt:lpstr>
      <vt:lpstr>'First Pass Generation 4'!_Toc358992266</vt:lpstr>
      <vt:lpstr>'First Pass Generation 1'!_Toc358992267</vt:lpstr>
      <vt:lpstr>'First Pass Generation 2'!_Toc358992267</vt:lpstr>
      <vt:lpstr>'First Pass Generation 4'!_Toc358992267</vt:lpstr>
      <vt:lpstr>'First Pass Generation 1'!_Toc358992269</vt:lpstr>
      <vt:lpstr>'First Pass Generation 2'!_Toc358992269</vt:lpstr>
      <vt:lpstr>'First Pass Generation 4'!_Toc358992269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Mc</dc:creator>
  <cp:lastModifiedBy>Lorinda Van Wyk</cp:lastModifiedBy>
  <cp:lastPrinted>2015-04-01T14:14:25Z</cp:lastPrinted>
  <dcterms:created xsi:type="dcterms:W3CDTF">2014-01-14T15:43:16Z</dcterms:created>
  <dcterms:modified xsi:type="dcterms:W3CDTF">2023-10-20T19:04:55Z</dcterms:modified>
</cp:coreProperties>
</file>