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Gruppen\flowcyt\DFG_Z_Projekt\Bacillus-subtilis_NCIB3610-Mnar_NCIB3A38-Mascher_INFLUX\20230315-17_B-sub-3610-colony_PI-Syto9_MNAR\"/>
    </mc:Choice>
  </mc:AlternateContent>
  <bookViews>
    <workbookView xWindow="0" yWindow="0" windowWidth="28800" windowHeight="14510" activeTab="2"/>
  </bookViews>
  <sheets>
    <sheet name="all data" sheetId="1" r:id="rId1"/>
    <sheet name="cell number vs time" sheetId="2" r:id="rId2"/>
    <sheet name="Raw Dat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J33" i="2"/>
  <c r="J30" i="2"/>
  <c r="J27" i="2"/>
  <c r="G33" i="2"/>
  <c r="G30" i="2"/>
  <c r="G27" i="2"/>
  <c r="G10" i="2"/>
  <c r="G7" i="2"/>
  <c r="G4" i="2"/>
  <c r="F27" i="2"/>
  <c r="J13" i="2"/>
  <c r="J10" i="2"/>
  <c r="J7" i="2"/>
  <c r="J4" i="2"/>
  <c r="I4" i="2"/>
  <c r="F10" i="2"/>
  <c r="F7" i="2"/>
  <c r="F4" i="2"/>
  <c r="I36" i="2"/>
  <c r="I33" i="2"/>
  <c r="I30" i="2"/>
  <c r="I27" i="2"/>
  <c r="F33" i="2"/>
  <c r="F30" i="2"/>
  <c r="B73" i="2"/>
  <c r="B69" i="2"/>
  <c r="B70" i="2"/>
  <c r="B71" i="2"/>
  <c r="B58" i="2"/>
  <c r="B59" i="2"/>
  <c r="B60" i="2"/>
  <c r="B61" i="2"/>
  <c r="B62" i="2"/>
  <c r="B63" i="2"/>
  <c r="B64" i="2"/>
  <c r="B65" i="2"/>
  <c r="B66" i="2"/>
  <c r="B67" i="2"/>
  <c r="B68" i="2"/>
  <c r="B52" i="2"/>
  <c r="B53" i="2"/>
  <c r="B54" i="2"/>
  <c r="B55" i="2"/>
  <c r="B56" i="2"/>
  <c r="B57" i="2"/>
  <c r="B51" i="2"/>
  <c r="I13" i="2" l="1"/>
  <c r="I10" i="2"/>
  <c r="I7" i="2"/>
  <c r="E4" i="2"/>
  <c r="S3" i="2"/>
  <c r="H4" i="2"/>
  <c r="E7" i="2"/>
  <c r="H7" i="2"/>
  <c r="E10" i="2"/>
  <c r="H10" i="2"/>
  <c r="H13" i="2"/>
  <c r="R13" i="1" l="1"/>
  <c r="R21" i="1"/>
  <c r="R37" i="1"/>
  <c r="R45" i="1"/>
  <c r="Q12" i="1"/>
  <c r="Q16" i="1"/>
  <c r="Q19" i="1"/>
  <c r="Q20" i="1"/>
  <c r="Q24" i="1"/>
  <c r="Q27" i="1"/>
  <c r="Q28" i="1"/>
  <c r="Q32" i="1"/>
  <c r="Q35" i="1"/>
  <c r="Q36" i="1"/>
  <c r="Q44" i="1"/>
  <c r="Q52" i="1"/>
  <c r="S14" i="1"/>
  <c r="S15" i="1"/>
  <c r="S17" i="1"/>
  <c r="S18" i="1"/>
  <c r="S19" i="1"/>
  <c r="S22" i="1"/>
  <c r="S23" i="1"/>
  <c r="S25" i="1"/>
  <c r="S26" i="1"/>
  <c r="S27" i="1"/>
  <c r="S30" i="1"/>
  <c r="S31" i="1"/>
  <c r="S33" i="1"/>
  <c r="S34" i="1"/>
  <c r="S35" i="1"/>
  <c r="S38" i="1"/>
  <c r="S39" i="1"/>
  <c r="S41" i="1"/>
  <c r="S42" i="1"/>
  <c r="S43" i="1"/>
  <c r="S46" i="1"/>
  <c r="S47" i="1"/>
  <c r="S49" i="1"/>
  <c r="S50" i="1"/>
  <c r="S51" i="1"/>
  <c r="S11" i="1"/>
  <c r="R11" i="1"/>
  <c r="T11" i="1" s="1"/>
  <c r="L12" i="1"/>
  <c r="M12" i="1"/>
  <c r="N12" i="1"/>
  <c r="R12" i="1" s="1"/>
  <c r="O12" i="1"/>
  <c r="S12" i="1" s="1"/>
  <c r="L13" i="1"/>
  <c r="M13" i="1"/>
  <c r="Q13" i="1" s="1"/>
  <c r="N13" i="1"/>
  <c r="O13" i="1"/>
  <c r="S13" i="1" s="1"/>
  <c r="L14" i="1"/>
  <c r="M14" i="1"/>
  <c r="Q14" i="1" s="1"/>
  <c r="N14" i="1"/>
  <c r="R14" i="1" s="1"/>
  <c r="O14" i="1"/>
  <c r="L15" i="1"/>
  <c r="M15" i="1"/>
  <c r="Q15" i="1" s="1"/>
  <c r="N15" i="1"/>
  <c r="R15" i="1" s="1"/>
  <c r="O15" i="1"/>
  <c r="L16" i="1"/>
  <c r="M16" i="1"/>
  <c r="N16" i="1"/>
  <c r="R16" i="1" s="1"/>
  <c r="O16" i="1"/>
  <c r="S16" i="1" s="1"/>
  <c r="L17" i="1"/>
  <c r="M17" i="1"/>
  <c r="Q17" i="1" s="1"/>
  <c r="N17" i="1"/>
  <c r="R17" i="1" s="1"/>
  <c r="O17" i="1"/>
  <c r="L18" i="1"/>
  <c r="M18" i="1"/>
  <c r="Q18" i="1" s="1"/>
  <c r="N18" i="1"/>
  <c r="R18" i="1" s="1"/>
  <c r="O18" i="1"/>
  <c r="L19" i="1"/>
  <c r="M19" i="1"/>
  <c r="N19" i="1"/>
  <c r="R19" i="1" s="1"/>
  <c r="O19" i="1"/>
  <c r="L20" i="1"/>
  <c r="M20" i="1"/>
  <c r="N20" i="1"/>
  <c r="R20" i="1" s="1"/>
  <c r="O20" i="1"/>
  <c r="S20" i="1" s="1"/>
  <c r="L21" i="1"/>
  <c r="M21" i="1"/>
  <c r="Q21" i="1" s="1"/>
  <c r="N21" i="1"/>
  <c r="O21" i="1"/>
  <c r="S21" i="1" s="1"/>
  <c r="L22" i="1"/>
  <c r="M22" i="1"/>
  <c r="Q22" i="1" s="1"/>
  <c r="N22" i="1"/>
  <c r="R22" i="1" s="1"/>
  <c r="O22" i="1"/>
  <c r="L23" i="1"/>
  <c r="M23" i="1"/>
  <c r="Q23" i="1" s="1"/>
  <c r="N23" i="1"/>
  <c r="R23" i="1" s="1"/>
  <c r="O23" i="1"/>
  <c r="L24" i="1"/>
  <c r="M24" i="1"/>
  <c r="N24" i="1"/>
  <c r="R24" i="1" s="1"/>
  <c r="O24" i="1"/>
  <c r="S24" i="1" s="1"/>
  <c r="L25" i="1"/>
  <c r="M25" i="1"/>
  <c r="Q25" i="1" s="1"/>
  <c r="N25" i="1"/>
  <c r="R25" i="1" s="1"/>
  <c r="O25" i="1"/>
  <c r="L26" i="1"/>
  <c r="M26" i="1"/>
  <c r="Q26" i="1" s="1"/>
  <c r="N26" i="1"/>
  <c r="R26" i="1" s="1"/>
  <c r="O26" i="1"/>
  <c r="L27" i="1"/>
  <c r="M27" i="1"/>
  <c r="N27" i="1"/>
  <c r="R27" i="1" s="1"/>
  <c r="O27" i="1"/>
  <c r="L28" i="1"/>
  <c r="M28" i="1"/>
  <c r="N28" i="1"/>
  <c r="R28" i="1" s="1"/>
  <c r="O28" i="1"/>
  <c r="S28" i="1" s="1"/>
  <c r="L29" i="1"/>
  <c r="M29" i="1"/>
  <c r="Q29" i="1" s="1"/>
  <c r="N29" i="1"/>
  <c r="R29" i="1" s="1"/>
  <c r="O29" i="1"/>
  <c r="S29" i="1" s="1"/>
  <c r="L30" i="1"/>
  <c r="M30" i="1"/>
  <c r="Q30" i="1" s="1"/>
  <c r="N30" i="1"/>
  <c r="R30" i="1" s="1"/>
  <c r="O30" i="1"/>
  <c r="L31" i="1"/>
  <c r="M31" i="1"/>
  <c r="Q31" i="1" s="1"/>
  <c r="N31" i="1"/>
  <c r="R31" i="1" s="1"/>
  <c r="O31" i="1"/>
  <c r="L32" i="1"/>
  <c r="M32" i="1"/>
  <c r="N32" i="1"/>
  <c r="R32" i="1" s="1"/>
  <c r="O32" i="1"/>
  <c r="S32" i="1" s="1"/>
  <c r="L33" i="1"/>
  <c r="M33" i="1"/>
  <c r="Q33" i="1" s="1"/>
  <c r="N33" i="1"/>
  <c r="R33" i="1" s="1"/>
  <c r="O33" i="1"/>
  <c r="L34" i="1"/>
  <c r="M34" i="1"/>
  <c r="Q34" i="1" s="1"/>
  <c r="N34" i="1"/>
  <c r="R34" i="1" s="1"/>
  <c r="O34" i="1"/>
  <c r="L35" i="1"/>
  <c r="M35" i="1"/>
  <c r="N35" i="1"/>
  <c r="R35" i="1" s="1"/>
  <c r="O35" i="1"/>
  <c r="L36" i="1"/>
  <c r="M36" i="1"/>
  <c r="N36" i="1"/>
  <c r="R36" i="1" s="1"/>
  <c r="O36" i="1"/>
  <c r="S36" i="1" s="1"/>
  <c r="L37" i="1"/>
  <c r="M37" i="1"/>
  <c r="Q37" i="1" s="1"/>
  <c r="N37" i="1"/>
  <c r="O37" i="1"/>
  <c r="S37" i="1" s="1"/>
  <c r="L38" i="1"/>
  <c r="M38" i="1"/>
  <c r="Q38" i="1" s="1"/>
  <c r="N38" i="1"/>
  <c r="R38" i="1" s="1"/>
  <c r="O38" i="1"/>
  <c r="L39" i="1"/>
  <c r="M39" i="1"/>
  <c r="Q39" i="1" s="1"/>
  <c r="N39" i="1"/>
  <c r="R39" i="1" s="1"/>
  <c r="O39" i="1"/>
  <c r="L40" i="1"/>
  <c r="M40" i="1"/>
  <c r="Q40" i="1" s="1"/>
  <c r="N40" i="1"/>
  <c r="R40" i="1" s="1"/>
  <c r="O40" i="1"/>
  <c r="S40" i="1" s="1"/>
  <c r="L41" i="1"/>
  <c r="M41" i="1"/>
  <c r="Q41" i="1" s="1"/>
  <c r="N41" i="1"/>
  <c r="R41" i="1" s="1"/>
  <c r="O41" i="1"/>
  <c r="L42" i="1"/>
  <c r="M42" i="1"/>
  <c r="Q42" i="1" s="1"/>
  <c r="N42" i="1"/>
  <c r="R42" i="1" s="1"/>
  <c r="O42" i="1"/>
  <c r="L43" i="1"/>
  <c r="M43" i="1"/>
  <c r="Q43" i="1" s="1"/>
  <c r="N43" i="1"/>
  <c r="R43" i="1" s="1"/>
  <c r="O43" i="1"/>
  <c r="L44" i="1"/>
  <c r="M44" i="1"/>
  <c r="N44" i="1"/>
  <c r="R44" i="1" s="1"/>
  <c r="O44" i="1"/>
  <c r="S44" i="1" s="1"/>
  <c r="L45" i="1"/>
  <c r="M45" i="1"/>
  <c r="Q45" i="1" s="1"/>
  <c r="N45" i="1"/>
  <c r="O45" i="1"/>
  <c r="S45" i="1" s="1"/>
  <c r="L46" i="1"/>
  <c r="M46" i="1"/>
  <c r="Q46" i="1" s="1"/>
  <c r="N46" i="1"/>
  <c r="R46" i="1" s="1"/>
  <c r="O46" i="1"/>
  <c r="L47" i="1"/>
  <c r="M47" i="1"/>
  <c r="Q47" i="1" s="1"/>
  <c r="N47" i="1"/>
  <c r="R47" i="1" s="1"/>
  <c r="O47" i="1"/>
  <c r="L48" i="1"/>
  <c r="M48" i="1"/>
  <c r="Q48" i="1" s="1"/>
  <c r="N48" i="1"/>
  <c r="R48" i="1" s="1"/>
  <c r="O48" i="1"/>
  <c r="S48" i="1" s="1"/>
  <c r="L49" i="1"/>
  <c r="M49" i="1"/>
  <c r="Q49" i="1" s="1"/>
  <c r="N49" i="1"/>
  <c r="R49" i="1" s="1"/>
  <c r="O49" i="1"/>
  <c r="L50" i="1"/>
  <c r="M50" i="1"/>
  <c r="Q50" i="1" s="1"/>
  <c r="N50" i="1"/>
  <c r="R50" i="1" s="1"/>
  <c r="O50" i="1"/>
  <c r="L51" i="1"/>
  <c r="M51" i="1"/>
  <c r="Q51" i="1" s="1"/>
  <c r="N51" i="1"/>
  <c r="R51" i="1" s="1"/>
  <c r="O51" i="1"/>
  <c r="L52" i="1"/>
  <c r="M52" i="1"/>
  <c r="N52" i="1"/>
  <c r="R52" i="1" s="1"/>
  <c r="O52" i="1"/>
  <c r="S52" i="1" s="1"/>
  <c r="O11" i="1"/>
  <c r="N11" i="1"/>
  <c r="M11" i="1"/>
  <c r="Q11" i="1" s="1"/>
  <c r="L11" i="1"/>
  <c r="U11" i="1" l="1"/>
  <c r="T52" i="1"/>
  <c r="P11" i="1"/>
  <c r="W11" i="1" s="1"/>
  <c r="V11" i="1" l="1"/>
  <c r="X52" i="1"/>
  <c r="X11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W22" i="1" l="1"/>
  <c r="V22" i="1"/>
  <c r="U22" i="1"/>
  <c r="U38" i="1"/>
  <c r="V38" i="1"/>
  <c r="W38" i="1"/>
  <c r="U46" i="1"/>
  <c r="W46" i="1"/>
  <c r="V46" i="1"/>
  <c r="V23" i="1"/>
  <c r="U23" i="1"/>
  <c r="W23" i="1"/>
  <c r="W47" i="1"/>
  <c r="V47" i="1"/>
  <c r="U47" i="1"/>
  <c r="U13" i="1"/>
  <c r="V13" i="1"/>
  <c r="W13" i="1"/>
  <c r="W29" i="1"/>
  <c r="V29" i="1"/>
  <c r="U29" i="1"/>
  <c r="U45" i="1"/>
  <c r="V45" i="1"/>
  <c r="W45" i="1"/>
  <c r="U15" i="1"/>
  <c r="V15" i="1"/>
  <c r="W15" i="1"/>
  <c r="U31" i="1"/>
  <c r="W31" i="1"/>
  <c r="V31" i="1"/>
  <c r="U39" i="1"/>
  <c r="W39" i="1"/>
  <c r="V39" i="1"/>
  <c r="V16" i="1"/>
  <c r="W16" i="1"/>
  <c r="U16" i="1"/>
  <c r="U32" i="1"/>
  <c r="W32" i="1"/>
  <c r="V32" i="1"/>
  <c r="W17" i="1"/>
  <c r="V17" i="1"/>
  <c r="U17" i="1"/>
  <c r="W41" i="1"/>
  <c r="U41" i="1"/>
  <c r="V41" i="1"/>
  <c r="W18" i="1"/>
  <c r="V18" i="1"/>
  <c r="U18" i="1"/>
  <c r="W35" i="1"/>
  <c r="U35" i="1"/>
  <c r="V35" i="1"/>
  <c r="W51" i="1"/>
  <c r="V51" i="1"/>
  <c r="U51" i="1"/>
  <c r="V21" i="1"/>
  <c r="W21" i="1"/>
  <c r="U21" i="1"/>
  <c r="V37" i="1"/>
  <c r="U37" i="1"/>
  <c r="W37" i="1"/>
  <c r="U14" i="1"/>
  <c r="W14" i="1"/>
  <c r="V14" i="1"/>
  <c r="W30" i="1"/>
  <c r="V30" i="1"/>
  <c r="U30" i="1"/>
  <c r="W24" i="1"/>
  <c r="V24" i="1"/>
  <c r="U24" i="1"/>
  <c r="W40" i="1"/>
  <c r="V40" i="1"/>
  <c r="U40" i="1"/>
  <c r="V48" i="1"/>
  <c r="W48" i="1"/>
  <c r="U48" i="1"/>
  <c r="U25" i="1"/>
  <c r="W25" i="1"/>
  <c r="V25" i="1"/>
  <c r="V33" i="1"/>
  <c r="U33" i="1"/>
  <c r="W33" i="1"/>
  <c r="U49" i="1"/>
  <c r="V49" i="1"/>
  <c r="W49" i="1"/>
  <c r="U26" i="1"/>
  <c r="V26" i="1"/>
  <c r="W26" i="1"/>
  <c r="V34" i="1"/>
  <c r="U34" i="1"/>
  <c r="W34" i="1"/>
  <c r="W42" i="1"/>
  <c r="V42" i="1"/>
  <c r="U42" i="1"/>
  <c r="V50" i="1"/>
  <c r="U50" i="1"/>
  <c r="W50" i="1"/>
  <c r="W19" i="1"/>
  <c r="U19" i="1"/>
  <c r="V19" i="1"/>
  <c r="V27" i="1"/>
  <c r="W27" i="1"/>
  <c r="U27" i="1"/>
  <c r="V43" i="1"/>
  <c r="U43" i="1"/>
  <c r="W43" i="1"/>
  <c r="V12" i="1"/>
  <c r="W12" i="1"/>
  <c r="U12" i="1"/>
  <c r="W20" i="1"/>
  <c r="U20" i="1"/>
  <c r="V20" i="1"/>
  <c r="W28" i="1"/>
  <c r="V28" i="1"/>
  <c r="U28" i="1"/>
  <c r="V36" i="1"/>
  <c r="U36" i="1"/>
  <c r="W36" i="1"/>
  <c r="U44" i="1"/>
  <c r="W44" i="1"/>
  <c r="V44" i="1"/>
  <c r="U52" i="1"/>
  <c r="W52" i="1"/>
  <c r="V52" i="1"/>
  <c r="H36" i="2"/>
  <c r="H33" i="2"/>
  <c r="H30" i="2"/>
  <c r="H27" i="2"/>
  <c r="E33" i="2"/>
  <c r="E30" i="2"/>
  <c r="E27" i="2"/>
  <c r="T48" i="1" l="1"/>
  <c r="X48" i="1" s="1"/>
  <c r="T44" i="1"/>
  <c r="X44" i="1" s="1"/>
  <c r="T19" i="1" l="1"/>
  <c r="X19" i="1" s="1"/>
  <c r="T25" i="1"/>
  <c r="X25" i="1" s="1"/>
  <c r="T50" i="1"/>
  <c r="X50" i="1" s="1"/>
  <c r="T23" i="1"/>
  <c r="X23" i="1" s="1"/>
  <c r="T29" i="1"/>
  <c r="X29" i="1" s="1"/>
  <c r="T22" i="1"/>
  <c r="X22" i="1" s="1"/>
  <c r="T30" i="1"/>
  <c r="X30" i="1" s="1"/>
  <c r="T35" i="1"/>
  <c r="X35" i="1" s="1"/>
  <c r="T41" i="1"/>
  <c r="X41" i="1" s="1"/>
  <c r="T28" i="1"/>
  <c r="X28" i="1" s="1"/>
  <c r="T38" i="1"/>
  <c r="X38" i="1" s="1"/>
  <c r="T39" i="1"/>
  <c r="X39" i="1" s="1"/>
  <c r="T15" i="1"/>
  <c r="X15" i="1" s="1"/>
  <c r="T27" i="1"/>
  <c r="X27" i="1" s="1"/>
  <c r="T17" i="1"/>
  <c r="X17" i="1" s="1"/>
  <c r="T51" i="1"/>
  <c r="X51" i="1" s="1"/>
  <c r="T36" i="1"/>
  <c r="X36" i="1" s="1"/>
  <c r="T49" i="1"/>
  <c r="X49" i="1" s="1"/>
  <c r="T12" i="1"/>
  <c r="X12" i="1" s="1"/>
  <c r="T14" i="1"/>
  <c r="X14" i="1" s="1"/>
  <c r="T42" i="1"/>
  <c r="X42" i="1" s="1"/>
  <c r="T16" i="1"/>
  <c r="X16" i="1" s="1"/>
  <c r="T20" i="1"/>
  <c r="X20" i="1" s="1"/>
  <c r="T13" i="1"/>
  <c r="X13" i="1" s="1"/>
  <c r="T45" i="1"/>
  <c r="X45" i="1" s="1"/>
  <c r="T24" i="1"/>
  <c r="X24" i="1" s="1"/>
  <c r="T43" i="1"/>
  <c r="X43" i="1" s="1"/>
  <c r="T33" i="1"/>
  <c r="X33" i="1" s="1"/>
  <c r="T32" i="1"/>
  <c r="X32" i="1" s="1"/>
  <c r="T18" i="1"/>
  <c r="X18" i="1" s="1"/>
  <c r="T46" i="1"/>
  <c r="X46" i="1" s="1"/>
  <c r="T31" i="1"/>
  <c r="X31" i="1" s="1"/>
  <c r="T47" i="1"/>
  <c r="X47" i="1" s="1"/>
  <c r="T21" i="1"/>
  <c r="X21" i="1" s="1"/>
  <c r="T37" i="1"/>
  <c r="X37" i="1" s="1"/>
  <c r="T26" i="1"/>
  <c r="X26" i="1" s="1"/>
  <c r="T40" i="1"/>
  <c r="X40" i="1" s="1"/>
  <c r="T34" i="1"/>
  <c r="X34" i="1" s="1"/>
</calcChain>
</file>

<file path=xl/sharedStrings.xml><?xml version="1.0" encoding="utf-8"?>
<sst xmlns="http://schemas.openxmlformats.org/spreadsheetml/2006/main" count="342" uniqueCount="169">
  <si>
    <t>Berechnung</t>
  </si>
  <si>
    <t>Zahl beads</t>
  </si>
  <si>
    <t>=</t>
  </si>
  <si>
    <t>Zahl Zellen</t>
  </si>
  <si>
    <t>Referenzbeads [Beads/mL]</t>
  </si>
  <si>
    <t>x</t>
  </si>
  <si>
    <t>x [Zellen/mL]</t>
  </si>
  <si>
    <t>Zahl Zellen * Referenzbeads * Volumen beads * Verdünnungsfaktor</t>
  </si>
  <si>
    <t>Zahl beads * Volumen Zellen</t>
  </si>
  <si>
    <t>Samples</t>
  </si>
  <si>
    <t>volume bacteria</t>
  </si>
  <si>
    <t>1 µm YG PMT3 PMT5</t>
  </si>
  <si>
    <t>cell gate PMT3 PMT5</t>
  </si>
  <si>
    <t>[ZZ/mL]</t>
  </si>
  <si>
    <t>Gate 1 µm YG beads</t>
  </si>
  <si>
    <t>Measuring Protocol</t>
  </si>
  <si>
    <t>Counting Protocol (FlowJo)</t>
  </si>
  <si>
    <t>20230315_</t>
  </si>
  <si>
    <t>agar_H_24h_1</t>
  </si>
  <si>
    <t>PI_SYTO9_2303_gates_TeamZ</t>
  </si>
  <si>
    <t>B-sub3610_20230315-17_PI-Syto9_MNAR</t>
  </si>
  <si>
    <t>agar_H_24h_2</t>
  </si>
  <si>
    <t>agar_H_24h_3</t>
  </si>
  <si>
    <t>20230316_</t>
  </si>
  <si>
    <t>agar_H_48h_1</t>
  </si>
  <si>
    <t>agar_H_48h_2</t>
  </si>
  <si>
    <t>agar_H_48h_3</t>
  </si>
  <si>
    <t>23030317_</t>
  </si>
  <si>
    <t>agar_H_72h_1</t>
  </si>
  <si>
    <t>agar_H_72h_2</t>
  </si>
  <si>
    <t>agar_H_72h_3</t>
  </si>
  <si>
    <t>agar_N_24h_1</t>
  </si>
  <si>
    <t>agar_N_24h_2</t>
  </si>
  <si>
    <t>agar_N_24h_3</t>
  </si>
  <si>
    <t>agar_N_48h_1</t>
  </si>
  <si>
    <t>agar_N_48h_2</t>
  </si>
  <si>
    <t>agar_N_48h_3</t>
  </si>
  <si>
    <t>agar_N_72h_1</t>
  </si>
  <si>
    <t>agar_N_72h_2</t>
  </si>
  <si>
    <t>agar_N_72h_3</t>
  </si>
  <si>
    <t>agar_N_96h_1</t>
  </si>
  <si>
    <t>agar_N_96h_2</t>
  </si>
  <si>
    <t>agar_N_96h_3</t>
  </si>
  <si>
    <t>colony_H_24h_1</t>
  </si>
  <si>
    <t>colony_H_24h_2</t>
  </si>
  <si>
    <t>colony_H_24h_3</t>
  </si>
  <si>
    <t>colony_H_48h_1</t>
  </si>
  <si>
    <t>colony_H_48h_2</t>
  </si>
  <si>
    <t>colony_H_48h_3</t>
  </si>
  <si>
    <t>colony_H_72h_1</t>
  </si>
  <si>
    <t>colony_H_72h_2</t>
  </si>
  <si>
    <t>colony_H_72h_3</t>
  </si>
  <si>
    <t>colony_N_24h_1</t>
  </si>
  <si>
    <t>colony_N_24h_2</t>
  </si>
  <si>
    <t>colony_N_24h_3</t>
  </si>
  <si>
    <t>colony_N_48h_1</t>
  </si>
  <si>
    <t>colony_N_48h_2</t>
  </si>
  <si>
    <t>colony_N_48h_3</t>
  </si>
  <si>
    <t>colony_N_72h_1</t>
  </si>
  <si>
    <t>colony_N_72h_2</t>
  </si>
  <si>
    <t>colony_N_72h_3</t>
  </si>
  <si>
    <t>colony_N_96h_1</t>
  </si>
  <si>
    <t>colony_N_96h_2</t>
  </si>
  <si>
    <t>colony_N_96h_3</t>
  </si>
  <si>
    <r>
      <t xml:space="preserve">1 µm YG counting </t>
    </r>
    <r>
      <rPr>
        <i/>
        <sz val="11"/>
        <color indexed="8"/>
        <rFont val="Calibri"/>
        <family val="2"/>
      </rPr>
      <t>beads:</t>
    </r>
  </si>
  <si>
    <r>
      <t xml:space="preserve">/ mL  </t>
    </r>
    <r>
      <rPr>
        <i/>
        <sz val="11"/>
        <color indexed="12"/>
        <rFont val="Calibri"/>
        <family val="2"/>
      </rPr>
      <t>(23.11.2020, CyFlow, nur Einzelbeads)</t>
    </r>
  </si>
  <si>
    <r>
      <t xml:space="preserve">volume </t>
    </r>
    <r>
      <rPr>
        <i/>
        <sz val="11"/>
        <color indexed="8"/>
        <rFont val="Calibri"/>
        <family val="2"/>
      </rPr>
      <t>beads</t>
    </r>
  </si>
  <si>
    <t>cell count DEAD CELLS</t>
  </si>
  <si>
    <t>proportion DEAD CELLS [%]</t>
  </si>
  <si>
    <t>H=healed=wound
N=normal</t>
  </si>
  <si>
    <t>sample name</t>
  </si>
  <si>
    <t>time (h)</t>
  </si>
  <si>
    <t>Average ZZ Agar H</t>
  </si>
  <si>
    <t>Average ZZ Agar N</t>
  </si>
  <si>
    <t>Average ZZ Colony N</t>
  </si>
  <si>
    <t>Average ZZ Colony H</t>
  </si>
  <si>
    <t>cell numbe vs. time</t>
  </si>
  <si>
    <t>cells FSC PMT3</t>
  </si>
  <si>
    <t>cell gate</t>
  </si>
  <si>
    <t>cell count total cells</t>
  </si>
  <si>
    <t>dead cells</t>
  </si>
  <si>
    <t>vegetative cells</t>
  </si>
  <si>
    <t>spores</t>
  </si>
  <si>
    <t>cell count vegetative cells</t>
  </si>
  <si>
    <t>cell counts spores</t>
  </si>
  <si>
    <t>cell counts dead cells</t>
  </si>
  <si>
    <t>dilution factor</t>
  </si>
  <si>
    <t>total counts (cell gate incl. dead cells)</t>
  </si>
  <si>
    <t>cell count VEGETATIVE CELLS</t>
  </si>
  <si>
    <t>cell count SPORES</t>
  </si>
  <si>
    <t>cell count INACTIVE CELLS (incl. dead cells + spores)</t>
  </si>
  <si>
    <t>proportion VEGETATIVE CELLS [%]</t>
  </si>
  <si>
    <t>proportion SPORES [%]</t>
  </si>
  <si>
    <t>proportion INACTIVE CELLS (incl. spores + dead cells) [%]</t>
  </si>
  <si>
    <t>1 µm YG [µl]</t>
  </si>
  <si>
    <t>[µl]</t>
  </si>
  <si>
    <t>stdv</t>
  </si>
  <si>
    <t>st error</t>
  </si>
  <si>
    <t>% agar to colony</t>
  </si>
  <si>
    <t>average</t>
  </si>
  <si>
    <t>% agar to colony_H_24h_1</t>
  </si>
  <si>
    <t>% agar to colony_H_24h_2</t>
  </si>
  <si>
    <t>% agar to colony_H_24h_3</t>
  </si>
  <si>
    <t>% agar to colony_H_48h_1</t>
  </si>
  <si>
    <t>% agar to colony_H_48h_2</t>
  </si>
  <si>
    <t>% agar to colony_H_48h_3</t>
  </si>
  <si>
    <t>% agar to colony_H_72h_1</t>
  </si>
  <si>
    <t>% agar to colony_H_72h_2</t>
  </si>
  <si>
    <t>% agar to colony_H_72h_3</t>
  </si>
  <si>
    <t>% agar to colony_N_24h_1</t>
  </si>
  <si>
    <t>% agar to colony_N_24h_2</t>
  </si>
  <si>
    <t>% agar to colony_N_24h_3</t>
  </si>
  <si>
    <t>% agar to colony_N_48h_1</t>
  </si>
  <si>
    <t>% agar to colony_N_48h_2</t>
  </si>
  <si>
    <t>% agar to colony_N_48h_3</t>
  </si>
  <si>
    <t>% agar to colony_N_72h_1</t>
  </si>
  <si>
    <t>% agar to colony_N_72h_2</t>
  </si>
  <si>
    <t>% agar to colony_N_72h_3</t>
  </si>
  <si>
    <t>% agar to colony_N_96h_1</t>
  </si>
  <si>
    <t>% agar to colony_N_96h_2</t>
  </si>
  <si>
    <t>% agar to colony_N_96h_3</t>
  </si>
  <si>
    <t>Sample:</t>
  </si>
  <si>
    <t>1µm YG-beads | Count</t>
  </si>
  <si>
    <t>cell gate | Count</t>
  </si>
  <si>
    <t>cell gate/vegetative cells | Count</t>
  </si>
  <si>
    <t>cell gate/spores | Count</t>
  </si>
  <si>
    <t>cell gate/dead cells | Count</t>
  </si>
  <si>
    <t>agar_H_24h_1.fcs</t>
  </si>
  <si>
    <t>agar_H_24h_2.fcs</t>
  </si>
  <si>
    <t>agar_H_24h_3.fcs</t>
  </si>
  <si>
    <t>agar_H_48h_1.fcs</t>
  </si>
  <si>
    <t>agar_H_48h_2.fcs</t>
  </si>
  <si>
    <t>agar_H_48h_3.fcs</t>
  </si>
  <si>
    <t>agar_H_72h_1.fcs</t>
  </si>
  <si>
    <t>agar_H_72h_2.fcs</t>
  </si>
  <si>
    <t>agar_H_72h_3.fcs</t>
  </si>
  <si>
    <t>agar_N_24h_1.fcs</t>
  </si>
  <si>
    <t>agar_N_24h_2.fcs</t>
  </si>
  <si>
    <t>agar_N_24h_3.fcs</t>
  </si>
  <si>
    <t>agar_N_48h_1.fcs</t>
  </si>
  <si>
    <t>agar_N_48h_2.fcs</t>
  </si>
  <si>
    <t>agar_N_48h_3.fcs</t>
  </si>
  <si>
    <t>agar_N_72h_1.fcs</t>
  </si>
  <si>
    <t>agar_N_72h_2.fcs</t>
  </si>
  <si>
    <t>agar_N_72h_3.fcs</t>
  </si>
  <si>
    <t>agar_N_96h_1.fcs</t>
  </si>
  <si>
    <t>agar_N_96h_2.fcs</t>
  </si>
  <si>
    <t>agar_N_96h_3.fcs</t>
  </si>
  <si>
    <t>colony_H_24h_1.fcs</t>
  </si>
  <si>
    <t>colony_H_24h_2.fcs</t>
  </si>
  <si>
    <t>colony_H_24h_3.fcs</t>
  </si>
  <si>
    <t>colony_H_48h_1.fcs</t>
  </si>
  <si>
    <t>colony_H_48h_2.fcs</t>
  </si>
  <si>
    <t>colony_H_48h_3.fcs</t>
  </si>
  <si>
    <t>colony_H_72h_1.fcs</t>
  </si>
  <si>
    <t>colony_H_72h_2.fcs</t>
  </si>
  <si>
    <t>colony_H_72h_3.fcs</t>
  </si>
  <si>
    <t>colony_N_24h_1.fcs</t>
  </si>
  <si>
    <t>colony_N_24h_2.fcs</t>
  </si>
  <si>
    <t>colony_N_24h_3.fcs</t>
  </si>
  <si>
    <t>colony_N_48h_1.fcs</t>
  </si>
  <si>
    <t>colony_N_48h_2.fcs</t>
  </si>
  <si>
    <t>colony_N_48h_3.fcs</t>
  </si>
  <si>
    <t>colony_N_72h_1.fcs</t>
  </si>
  <si>
    <t>colony_N_72h_2.fcs</t>
  </si>
  <si>
    <t>colony_N_72h_3.fcs</t>
  </si>
  <si>
    <t>colony_N_96h_1.fcs</t>
  </si>
  <si>
    <t>colony_N_96h_2.fcs</t>
  </si>
  <si>
    <t>colony_N_96h_3.fcs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</si>
</sst>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13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theme="8" tint="-0.249977111117893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12"/>
      <name val="Calibri"/>
      <family val="2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 style="medium">
        <color theme="9"/>
      </right>
      <top/>
      <bottom/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theme="9"/>
      </right>
      <top/>
      <bottom style="medium">
        <color indexed="64"/>
      </bottom>
      <diagonal/>
    </border>
    <border>
      <left style="medium">
        <color theme="9"/>
      </left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/>
      <right style="medium">
        <color theme="9"/>
      </right>
      <top style="medium">
        <color theme="9"/>
      </top>
      <bottom style="thin">
        <color indexed="64"/>
      </bottom>
      <diagonal/>
    </border>
    <border>
      <left style="medium">
        <color theme="9"/>
      </left>
      <right style="medium">
        <color theme="9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9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theme="9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9"/>
      </bottom>
      <diagonal/>
    </border>
    <border>
      <left style="medium">
        <color theme="9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/>
      </left>
      <right style="hair">
        <color indexed="64"/>
      </right>
      <top/>
      <bottom/>
      <diagonal/>
    </border>
    <border>
      <left style="medium">
        <color theme="9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9"/>
      </left>
      <right style="hair">
        <color theme="9"/>
      </right>
      <top style="medium">
        <color theme="9"/>
      </top>
      <bottom style="thin">
        <color indexed="64"/>
      </bottom>
      <diagonal/>
    </border>
    <border>
      <left style="medium">
        <color theme="9"/>
      </left>
      <right style="hair">
        <color theme="9"/>
      </right>
      <top style="thin">
        <color indexed="64"/>
      </top>
      <bottom style="medium">
        <color indexed="64"/>
      </bottom>
      <diagonal/>
    </border>
    <border>
      <left style="medium">
        <color theme="9"/>
      </left>
      <right style="hair">
        <color theme="9"/>
      </right>
      <top/>
      <bottom/>
      <diagonal/>
    </border>
    <border>
      <left style="medium">
        <color theme="9"/>
      </left>
      <right style="hair">
        <color theme="9"/>
      </right>
      <top/>
      <bottom style="medium">
        <color theme="9"/>
      </bottom>
      <diagonal/>
    </border>
    <border>
      <left style="hair">
        <color theme="9"/>
      </left>
      <right style="hair">
        <color theme="9"/>
      </right>
      <top style="medium">
        <color theme="9"/>
      </top>
      <bottom style="thin">
        <color indexed="64"/>
      </bottom>
      <diagonal/>
    </border>
    <border>
      <left style="hair">
        <color theme="9"/>
      </left>
      <right style="hair">
        <color theme="9"/>
      </right>
      <top style="thin">
        <color indexed="64"/>
      </top>
      <bottom style="medium">
        <color indexed="64"/>
      </bottom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medium">
        <color theme="9"/>
      </bottom>
      <diagonal/>
    </border>
    <border>
      <left style="thin">
        <color indexed="64"/>
      </left>
      <right style="hair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hair">
        <color theme="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9"/>
      </right>
      <top/>
      <bottom/>
      <diagonal/>
    </border>
    <border>
      <left style="thin">
        <color indexed="64"/>
      </left>
      <right style="hair">
        <color theme="9"/>
      </right>
      <top/>
      <bottom style="medium">
        <color theme="9"/>
      </bottom>
      <diagonal/>
    </border>
    <border>
      <left style="medium">
        <color theme="9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theme="9"/>
      </left>
      <right style="hair">
        <color theme="9"/>
      </right>
      <top/>
      <bottom style="thin">
        <color indexed="64"/>
      </bottom>
      <diagonal/>
    </border>
    <border>
      <left style="hair">
        <color theme="9"/>
      </left>
      <right style="hair">
        <color theme="9"/>
      </right>
      <top/>
      <bottom style="thin">
        <color indexed="64"/>
      </bottom>
      <diagonal/>
    </border>
    <border>
      <left style="thin">
        <color indexed="64"/>
      </left>
      <right style="hair">
        <color theme="9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medium">
        <color theme="9"/>
      </right>
      <top/>
      <bottom style="hair">
        <color indexed="64"/>
      </bottom>
      <diagonal/>
    </border>
    <border>
      <left style="medium">
        <color theme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9"/>
      </left>
      <right style="hair">
        <color theme="9"/>
      </right>
      <top/>
      <bottom style="hair">
        <color indexed="64"/>
      </bottom>
      <diagonal/>
    </border>
    <border>
      <left style="hair">
        <color theme="9"/>
      </left>
      <right style="hair">
        <color theme="9"/>
      </right>
      <top/>
      <bottom style="hair">
        <color indexed="64"/>
      </bottom>
      <diagonal/>
    </border>
    <border>
      <left style="thin">
        <color indexed="64"/>
      </left>
      <right style="hair">
        <color theme="9"/>
      </right>
      <top/>
      <bottom style="hair">
        <color indexed="64"/>
      </bottom>
      <diagonal/>
    </border>
    <border>
      <left/>
      <right style="medium">
        <color theme="9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7">
    <xf numFmtId="0" fontId="0" fillId="0" borderId="0" xfId="0"/>
    <xf numFmtId="49" fontId="1" fillId="2" borderId="0" xfId="0" applyNumberFormat="1" applyFont="1" applyFill="1" applyAlignment="1">
      <alignment vertical="center"/>
    </xf>
    <xf numFmtId="1" fontId="0" fillId="0" borderId="0" xfId="0" applyNumberFormat="1" applyAlignment="1">
      <alignment vertical="center"/>
    </xf>
    <xf numFmtId="0" fontId="0" fillId="0" borderId="1" xfId="0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1" fontId="4" fillId="0" borderId="0" xfId="0" applyNumberFormat="1" applyFont="1"/>
    <xf numFmtId="49" fontId="0" fillId="0" borderId="0" xfId="0" applyNumberFormat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1" fontId="0" fillId="0" borderId="0" xfId="0" applyNumberFormat="1" applyFill="1" applyBorder="1" applyAlignment="1">
      <alignment vertical="center"/>
    </xf>
    <xf numFmtId="11" fontId="4" fillId="0" borderId="0" xfId="0" applyNumberFormat="1" applyFont="1" applyAlignment="1">
      <alignment vertical="center"/>
    </xf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11" fontId="0" fillId="0" borderId="0" xfId="0" applyNumberFormat="1" applyFill="1"/>
    <xf numFmtId="49" fontId="7" fillId="0" borderId="0" xfId="0" applyNumberFormat="1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Border="1"/>
    <xf numFmtId="1" fontId="0" fillId="0" borderId="0" xfId="0" applyNumberFormat="1" applyBorder="1"/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1" fontId="4" fillId="0" borderId="0" xfId="0" applyNumberFormat="1" applyFont="1" applyBorder="1"/>
    <xf numFmtId="0" fontId="0" fillId="0" borderId="0" xfId="0" applyFill="1" applyBorder="1"/>
    <xf numFmtId="0" fontId="0" fillId="0" borderId="0" xfId="0" applyBorder="1"/>
    <xf numFmtId="0" fontId="10" fillId="0" borderId="2" xfId="0" applyFont="1" applyBorder="1"/>
    <xf numFmtId="0" fontId="10" fillId="0" borderId="3" xfId="0" applyFont="1" applyBorder="1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/>
    <xf numFmtId="0" fontId="10" fillId="0" borderId="5" xfId="0" applyFont="1" applyBorder="1"/>
    <xf numFmtId="0" fontId="10" fillId="0" borderId="6" xfId="0" applyFont="1" applyBorder="1"/>
    <xf numFmtId="2" fontId="11" fillId="0" borderId="7" xfId="0" applyNumberFormat="1" applyFont="1" applyBorder="1"/>
    <xf numFmtId="2" fontId="11" fillId="0" borderId="8" xfId="0" applyNumberFormat="1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11" fontId="0" fillId="0" borderId="9" xfId="0" applyNumberFormat="1" applyFill="1" applyBorder="1"/>
    <xf numFmtId="2" fontId="6" fillId="0" borderId="9" xfId="0" applyNumberFormat="1" applyFont="1" applyBorder="1"/>
    <xf numFmtId="0" fontId="6" fillId="0" borderId="9" xfId="0" applyFont="1" applyBorder="1"/>
    <xf numFmtId="0" fontId="0" fillId="0" borderId="10" xfId="0" applyBorder="1"/>
    <xf numFmtId="11" fontId="4" fillId="0" borderId="11" xfId="0" applyNumberFormat="1" applyFont="1" applyBorder="1"/>
    <xf numFmtId="0" fontId="9" fillId="0" borderId="13" xfId="0" applyNumberFormat="1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0" fillId="0" borderId="15" xfId="0" applyNumberFormat="1" applyFont="1" applyBorder="1" applyAlignment="1">
      <alignment wrapText="1"/>
    </xf>
    <xf numFmtId="11" fontId="0" fillId="0" borderId="16" xfId="0" applyNumberFormat="1" applyFill="1" applyBorder="1" applyAlignment="1">
      <alignment horizontal="center"/>
    </xf>
    <xf numFmtId="11" fontId="4" fillId="0" borderId="16" xfId="0" applyNumberFormat="1" applyFont="1" applyBorder="1"/>
    <xf numFmtId="0" fontId="11" fillId="0" borderId="17" xfId="0" applyFont="1" applyBorder="1"/>
    <xf numFmtId="11" fontId="0" fillId="0" borderId="18" xfId="0" applyNumberFormat="1" applyFill="1" applyBorder="1" applyAlignment="1">
      <alignment horizontal="center"/>
    </xf>
    <xf numFmtId="11" fontId="0" fillId="0" borderId="4" xfId="0" applyNumberFormat="1" applyFill="1" applyBorder="1" applyAlignment="1">
      <alignment horizontal="center"/>
    </xf>
    <xf numFmtId="11" fontId="0" fillId="0" borderId="10" xfId="0" applyNumberFormat="1" applyFill="1" applyBorder="1" applyAlignment="1">
      <alignment horizontal="center"/>
    </xf>
    <xf numFmtId="0" fontId="11" fillId="0" borderId="19" xfId="0" applyFont="1" applyBorder="1" applyAlignment="1">
      <alignment horizontal="left" vertical="top" wrapText="1"/>
    </xf>
    <xf numFmtId="0" fontId="11" fillId="0" borderId="18" xfId="0" applyFont="1" applyBorder="1"/>
    <xf numFmtId="11" fontId="11" fillId="0" borderId="4" xfId="0" applyNumberFormat="1" applyFont="1" applyBorder="1"/>
    <xf numFmtId="11" fontId="11" fillId="0" borderId="20" xfId="0" applyNumberFormat="1" applyFont="1" applyBorder="1"/>
    <xf numFmtId="2" fontId="0" fillId="0" borderId="21" xfId="0" applyNumberFormat="1" applyBorder="1" applyAlignment="1">
      <alignment horizontal="center"/>
    </xf>
    <xf numFmtId="2" fontId="0" fillId="0" borderId="22" xfId="0" applyNumberFormat="1" applyBorder="1"/>
    <xf numFmtId="2" fontId="0" fillId="0" borderId="23" xfId="0" applyNumberFormat="1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11" fontId="0" fillId="0" borderId="28" xfId="0" applyNumberFormat="1" applyFill="1" applyBorder="1" applyAlignment="1">
      <alignment horizontal="center"/>
    </xf>
    <xf numFmtId="11" fontId="0" fillId="0" borderId="29" xfId="0" applyNumberFormat="1" applyFill="1" applyBorder="1" applyAlignment="1">
      <alignment horizontal="center"/>
    </xf>
    <xf numFmtId="11" fontId="0" fillId="0" borderId="30" xfId="0" applyNumberFormat="1" applyFill="1" applyBorder="1" applyAlignment="1">
      <alignment horizontal="center"/>
    </xf>
    <xf numFmtId="11" fontId="0" fillId="0" borderId="25" xfId="0" applyNumberFormat="1" applyFill="1" applyBorder="1" applyAlignment="1">
      <alignment horizontal="center"/>
    </xf>
    <xf numFmtId="11" fontId="0" fillId="0" borderId="26" xfId="0" applyNumberFormat="1" applyFill="1" applyBorder="1" applyAlignment="1">
      <alignment horizontal="center"/>
    </xf>
    <xf numFmtId="0" fontId="8" fillId="0" borderId="2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1" fontId="0" fillId="0" borderId="31" xfId="0" applyNumberFormat="1" applyFill="1" applyBorder="1" applyAlignment="1">
      <alignment horizontal="left" vertical="top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/>
    <xf numFmtId="11" fontId="11" fillId="0" borderId="34" xfId="0" applyNumberFormat="1" applyFont="1" applyBorder="1"/>
    <xf numFmtId="11" fontId="11" fillId="0" borderId="35" xfId="0" applyNumberFormat="1" applyFont="1" applyBorder="1"/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/>
    <xf numFmtId="11" fontId="11" fillId="0" borderId="38" xfId="0" applyNumberFormat="1" applyFont="1" applyBorder="1"/>
    <xf numFmtId="11" fontId="11" fillId="0" borderId="39" xfId="0" applyNumberFormat="1" applyFont="1" applyBorder="1"/>
    <xf numFmtId="0" fontId="11" fillId="0" borderId="40" xfId="0" applyFont="1" applyBorder="1" applyAlignment="1">
      <alignment horizontal="left" vertical="top" wrapText="1"/>
    </xf>
    <xf numFmtId="0" fontId="11" fillId="0" borderId="41" xfId="0" applyFont="1" applyBorder="1"/>
    <xf numFmtId="2" fontId="11" fillId="0" borderId="42" xfId="0" applyNumberFormat="1" applyFont="1" applyBorder="1"/>
    <xf numFmtId="2" fontId="11" fillId="0" borderId="43" xfId="0" applyNumberFormat="1" applyFont="1" applyBorder="1"/>
    <xf numFmtId="2" fontId="11" fillId="0" borderId="38" xfId="0" applyNumberFormat="1" applyFont="1" applyBorder="1"/>
    <xf numFmtId="2" fontId="11" fillId="0" borderId="39" xfId="0" applyNumberFormat="1" applyFont="1" applyBorder="1"/>
    <xf numFmtId="0" fontId="10" fillId="0" borderId="12" xfId="0" applyFont="1" applyBorder="1"/>
    <xf numFmtId="2" fontId="0" fillId="0" borderId="44" xfId="0" applyNumberForma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1" fontId="0" fillId="0" borderId="47" xfId="0" applyNumberFormat="1" applyFill="1" applyBorder="1" applyAlignment="1">
      <alignment horizontal="center"/>
    </xf>
    <xf numFmtId="11" fontId="0" fillId="0" borderId="45" xfId="0" applyNumberFormat="1" applyFill="1" applyBorder="1" applyAlignment="1">
      <alignment horizontal="center"/>
    </xf>
    <xf numFmtId="11" fontId="0" fillId="0" borderId="46" xfId="0" applyNumberFormat="1" applyFill="1" applyBorder="1" applyAlignment="1">
      <alignment horizontal="center"/>
    </xf>
    <xf numFmtId="11" fontId="4" fillId="0" borderId="1" xfId="0" applyNumberFormat="1" applyFont="1" applyBorder="1"/>
    <xf numFmtId="11" fontId="11" fillId="0" borderId="48" xfId="0" applyNumberFormat="1" applyFont="1" applyBorder="1"/>
    <xf numFmtId="11" fontId="11" fillId="0" borderId="49" xfId="0" applyNumberFormat="1" applyFont="1" applyBorder="1"/>
    <xf numFmtId="11" fontId="11" fillId="0" borderId="46" xfId="0" applyNumberFormat="1" applyFont="1" applyBorder="1"/>
    <xf numFmtId="2" fontId="11" fillId="0" borderId="50" xfId="0" applyNumberFormat="1" applyFont="1" applyBorder="1"/>
    <xf numFmtId="2" fontId="11" fillId="0" borderId="49" xfId="0" applyNumberFormat="1" applyFont="1" applyBorder="1"/>
    <xf numFmtId="2" fontId="11" fillId="0" borderId="51" xfId="0" applyNumberFormat="1" applyFont="1" applyBorder="1"/>
    <xf numFmtId="0" fontId="10" fillId="0" borderId="52" xfId="0" applyFont="1" applyBorder="1"/>
    <xf numFmtId="2" fontId="0" fillId="0" borderId="53" xfId="0" applyNumberForma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11" fontId="0" fillId="0" borderId="56" xfId="0" applyNumberFormat="1" applyFill="1" applyBorder="1" applyAlignment="1">
      <alignment horizontal="center"/>
    </xf>
    <xf numFmtId="11" fontId="0" fillId="0" borderId="54" xfId="0" applyNumberFormat="1" applyFill="1" applyBorder="1" applyAlignment="1">
      <alignment horizontal="center"/>
    </xf>
    <xf numFmtId="11" fontId="0" fillId="0" borderId="55" xfId="0" applyNumberFormat="1" applyFill="1" applyBorder="1" applyAlignment="1">
      <alignment horizontal="center"/>
    </xf>
    <xf numFmtId="11" fontId="4" fillId="0" borderId="57" xfId="0" applyNumberFormat="1" applyFont="1" applyBorder="1"/>
    <xf numFmtId="11" fontId="11" fillId="0" borderId="58" xfId="0" applyNumberFormat="1" applyFont="1" applyBorder="1"/>
    <xf numFmtId="11" fontId="11" fillId="0" borderId="59" xfId="0" applyNumberFormat="1" applyFont="1" applyBorder="1"/>
    <xf numFmtId="11" fontId="11" fillId="0" borderId="55" xfId="0" applyNumberFormat="1" applyFont="1" applyBorder="1"/>
    <xf numFmtId="2" fontId="11" fillId="0" borderId="60" xfId="0" applyNumberFormat="1" applyFont="1" applyBorder="1"/>
    <xf numFmtId="2" fontId="11" fillId="0" borderId="59" xfId="0" applyNumberFormat="1" applyFont="1" applyBorder="1"/>
    <xf numFmtId="2" fontId="11" fillId="0" borderId="61" xfId="0" applyNumberFormat="1" applyFont="1" applyBorder="1"/>
    <xf numFmtId="0" fontId="0" fillId="0" borderId="9" xfId="0" applyBorder="1" applyAlignment="1"/>
    <xf numFmtId="3" fontId="0" fillId="0" borderId="0" xfId="0" applyNumberFormat="1"/>
    <xf numFmtId="11" fontId="0" fillId="0" borderId="45" xfId="0" applyNumberFormat="1" applyFill="1" applyBorder="1" applyAlignment="1">
      <alignment horizontal="left" vertical="top" wrapText="1"/>
    </xf>
    <xf numFmtId="11" fontId="0" fillId="0" borderId="62" xfId="0" applyNumberFormat="1" applyFill="1" applyBorder="1" applyAlignment="1">
      <alignment horizontal="left" vertical="top" wrapText="1"/>
    </xf>
    <xf numFmtId="11" fontId="0" fillId="0" borderId="47" xfId="0" applyNumberFormat="1" applyFill="1" applyBorder="1" applyAlignment="1">
      <alignment horizontal="left" vertical="top" wrapText="1"/>
    </xf>
    <xf numFmtId="11" fontId="4" fillId="0" borderId="63" xfId="0" applyNumberFormat="1" applyFont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5" xfId="0" applyFill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2" fontId="0" fillId="0" borderId="44" xfId="0" applyNumberFormat="1" applyBorder="1" applyAlignment="1">
      <alignment horizontal="left" vertical="top" wrapText="1"/>
    </xf>
    <xf numFmtId="9" fontId="0" fillId="0" borderId="0" xfId="1" applyFont="1"/>
    <xf numFmtId="2" fontId="0" fillId="0" borderId="0" xfId="0" applyNumberFormat="1"/>
    <xf numFmtId="0" fontId="0" fillId="0" borderId="64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'cell number vs time'!$E$3</c:f>
              <c:strCache>
                <c:ptCount val="1"/>
                <c:pt idx="0">
                  <c:v>Average ZZ Agar 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'cell number vs time'!$D$4:$D$13</c:f>
              <c:numCache>
                <c:formatCode>General</c:formatCode>
                <c:ptCount val="10"/>
                <c:pt idx="0">
                  <c:v>24</c:v>
                </c:pt>
                <c:pt idx="3">
                  <c:v>48</c:v>
                </c:pt>
                <c:pt idx="6">
                  <c:v>72</c:v>
                </c:pt>
                <c:pt idx="9">
                  <c:v>96</c:v>
                </c:pt>
              </c:numCache>
            </c:numRef>
          </c:xVal>
          <c:yVal>
            <c:numRef>
              <c:f>'cell number vs time'!$E$4:$E$13</c:f>
              <c:numCache>
                <c:formatCode>0.00E+00</c:formatCode>
                <c:ptCount val="10"/>
                <c:pt idx="0">
                  <c:v>61384703.114507921</c:v>
                </c:pt>
                <c:pt idx="3">
                  <c:v>265396030.59716013</c:v>
                </c:pt>
                <c:pt idx="6">
                  <c:v>188252186.64688399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'cell number vs time'!$H$3</c:f>
              <c:strCache>
                <c:ptCount val="1"/>
                <c:pt idx="0">
                  <c:v>Average ZZ Agar 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'cell number vs time'!$D$4:$D$13</c:f>
              <c:numCache>
                <c:formatCode>General</c:formatCode>
                <c:ptCount val="10"/>
                <c:pt idx="0">
                  <c:v>24</c:v>
                </c:pt>
                <c:pt idx="3">
                  <c:v>48</c:v>
                </c:pt>
                <c:pt idx="6">
                  <c:v>72</c:v>
                </c:pt>
                <c:pt idx="9">
                  <c:v>96</c:v>
                </c:pt>
              </c:numCache>
            </c:numRef>
          </c:xVal>
          <c:yVal>
            <c:numRef>
              <c:f>'cell number vs time'!$H$4:$H$13</c:f>
              <c:numCache>
                <c:formatCode>0.00E+00</c:formatCode>
                <c:ptCount val="10"/>
                <c:pt idx="0">
                  <c:v>16262761.315580914</c:v>
                </c:pt>
                <c:pt idx="3">
                  <c:v>112126983.31204824</c:v>
                </c:pt>
                <c:pt idx="6">
                  <c:v>128362366.98063403</c:v>
                </c:pt>
                <c:pt idx="9">
                  <c:v>171489320.02944151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37480"/>
        <c:axId val="211253992"/>
      </c:scatterChart>
      <c:valAx>
        <c:axId val="213137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53992"/>
        <c:crosses val="autoZero"/>
        <c:crossBetween val="midCat"/>
      </c:valAx>
      <c:valAx>
        <c:axId val="21125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37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'cell number vs time'!$E$26</c:f>
              <c:strCache>
                <c:ptCount val="1"/>
                <c:pt idx="0">
                  <c:v>Average ZZ Colony 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'cell number vs time'!$D$27:$D$36</c:f>
              <c:numCache>
                <c:formatCode>General</c:formatCode>
                <c:ptCount val="10"/>
                <c:pt idx="0">
                  <c:v>24</c:v>
                </c:pt>
                <c:pt idx="3">
                  <c:v>48</c:v>
                </c:pt>
                <c:pt idx="6">
                  <c:v>72</c:v>
                </c:pt>
                <c:pt idx="9">
                  <c:v>96</c:v>
                </c:pt>
              </c:numCache>
            </c:numRef>
          </c:xVal>
          <c:yVal>
            <c:numRef>
              <c:f>'cell number vs time'!$E$27:$E$36</c:f>
              <c:numCache>
                <c:formatCode>0.00E+00</c:formatCode>
                <c:ptCount val="10"/>
                <c:pt idx="0">
                  <c:v>641288002.27337313</c:v>
                </c:pt>
                <c:pt idx="3">
                  <c:v>1995070962.0249603</c:v>
                </c:pt>
                <c:pt idx="6">
                  <c:v>2387268451.6515474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'cell number vs time'!$H$26</c:f>
              <c:strCache>
                <c:ptCount val="1"/>
                <c:pt idx="0">
                  <c:v>Average ZZ Colony 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'cell number vs time'!$D$27:$D$36</c:f>
              <c:numCache>
                <c:formatCode>General</c:formatCode>
                <c:ptCount val="10"/>
                <c:pt idx="0">
                  <c:v>24</c:v>
                </c:pt>
                <c:pt idx="3">
                  <c:v>48</c:v>
                </c:pt>
                <c:pt idx="6">
                  <c:v>72</c:v>
                </c:pt>
                <c:pt idx="9">
                  <c:v>96</c:v>
                </c:pt>
              </c:numCache>
            </c:numRef>
          </c:xVal>
          <c:yVal>
            <c:numRef>
              <c:f>'cell number vs time'!$H$27:$H$36</c:f>
              <c:numCache>
                <c:formatCode>0.00E+00</c:formatCode>
                <c:ptCount val="10"/>
                <c:pt idx="0">
                  <c:v>230953827.28027192</c:v>
                </c:pt>
                <c:pt idx="3">
                  <c:v>1436127075.0590851</c:v>
                </c:pt>
                <c:pt idx="6">
                  <c:v>2605516766.1588531</c:v>
                </c:pt>
                <c:pt idx="9">
                  <c:v>2833960542.3096747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99256"/>
        <c:axId val="475200824"/>
      </c:scatterChart>
      <c:valAx>
        <c:axId val="475199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200824"/>
        <c:crosses val="autoZero"/>
        <c:crossBetween val="midCat"/>
      </c:valAx>
      <c:valAx>
        <c:axId val="47520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99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520700</xdr:colOff>
      <xdr:row>3</xdr:row>
      <xdr:rowOff>14287</xdr:rowOff>
    </xdr:from>
    <xdr:to>
      <xdr:col>20</xdr:col>
      <xdr:colOff>209550</xdr:colOff>
      <xdr:row>17</xdr:row>
      <xdr:rowOff>84137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504825</xdr:colOff>
      <xdr:row>22</xdr:row>
      <xdr:rowOff>11112</xdr:rowOff>
    </xdr:from>
    <xdr:to>
      <xdr:col>21</xdr:col>
      <xdr:colOff>193675</xdr:colOff>
      <xdr:row>36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zoomScale="80" zoomScaleNormal="80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X2" sqref="X2"/>
    </sheetView>
  </sheetViews>
  <sheetFormatPr defaultColWidth="8.81640625" defaultRowHeight="14.5" x14ac:dyDescent="0.35"/>
  <cols>
    <col min="3" max="3" width="18.1796875" customWidth="1"/>
    <col min="4" max="24" width="11.1796875" customWidth="1"/>
    <col min="26" max="29" width="10.1796875" customWidth="1"/>
  </cols>
  <sheetData>
    <row r="1" spans="1:31" x14ac:dyDescent="0.35">
      <c r="A1" s="1" t="s">
        <v>0</v>
      </c>
      <c r="B1" s="2"/>
      <c r="C1" s="3" t="s">
        <v>1</v>
      </c>
      <c r="D1" s="4" t="s">
        <v>2</v>
      </c>
      <c r="E1" s="5" t="s">
        <v>3</v>
      </c>
      <c r="F1" s="5"/>
      <c r="G1" s="5"/>
      <c r="H1" s="6"/>
      <c r="I1" s="7"/>
      <c r="Y1" s="8"/>
    </row>
    <row r="2" spans="1:31" x14ac:dyDescent="0.35">
      <c r="A2" s="9"/>
      <c r="B2" s="2"/>
      <c r="C2" s="10" t="s">
        <v>4</v>
      </c>
      <c r="D2" s="11"/>
      <c r="E2" s="11" t="s">
        <v>5</v>
      </c>
      <c r="F2" s="11"/>
      <c r="G2" s="11"/>
      <c r="H2" s="6"/>
      <c r="I2" s="7"/>
      <c r="Y2" s="8"/>
    </row>
    <row r="3" spans="1:31" x14ac:dyDescent="0.35">
      <c r="A3" s="9"/>
      <c r="B3" s="2"/>
      <c r="C3" s="7"/>
      <c r="D3" s="7"/>
      <c r="E3" s="7"/>
      <c r="F3" s="7"/>
      <c r="G3" s="7"/>
      <c r="H3" s="6"/>
      <c r="I3" s="7"/>
      <c r="Y3" s="8"/>
    </row>
    <row r="4" spans="1:31" x14ac:dyDescent="0.35">
      <c r="A4" s="9"/>
      <c r="B4" s="2"/>
      <c r="C4" s="7" t="s">
        <v>6</v>
      </c>
      <c r="D4" s="4" t="s">
        <v>2</v>
      </c>
      <c r="E4" s="12" t="s">
        <v>7</v>
      </c>
      <c r="F4" s="12"/>
      <c r="G4" s="12"/>
      <c r="H4" s="13"/>
      <c r="I4" s="7"/>
      <c r="Y4" s="8"/>
    </row>
    <row r="5" spans="1:31" x14ac:dyDescent="0.35">
      <c r="A5" s="9"/>
      <c r="B5" s="2"/>
      <c r="C5" s="7"/>
      <c r="D5" s="7"/>
      <c r="E5" s="14" t="s">
        <v>8</v>
      </c>
      <c r="F5" s="14"/>
      <c r="G5" s="14"/>
      <c r="H5" s="6"/>
      <c r="I5" s="7"/>
      <c r="Y5" s="8"/>
    </row>
    <row r="6" spans="1:31" x14ac:dyDescent="0.35">
      <c r="A6" s="9"/>
      <c r="B6" s="2"/>
      <c r="C6" s="7"/>
      <c r="D6" s="15"/>
      <c r="E6" s="15"/>
      <c r="F6" s="15"/>
      <c r="G6" s="15"/>
      <c r="H6" s="6"/>
      <c r="I6" s="7"/>
      <c r="J6" s="9"/>
      <c r="K6" s="2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Y6" s="16"/>
      <c r="AD6" s="14"/>
      <c r="AE6" s="14"/>
    </row>
    <row r="7" spans="1:31" x14ac:dyDescent="0.35">
      <c r="A7" s="17" t="s">
        <v>64</v>
      </c>
      <c r="B7" s="18"/>
      <c r="C7" s="19">
        <v>34800000</v>
      </c>
      <c r="D7" s="20" t="s">
        <v>65</v>
      </c>
      <c r="E7" s="20"/>
      <c r="F7" s="15"/>
      <c r="G7" s="15"/>
      <c r="H7" s="6"/>
      <c r="I7" s="7"/>
      <c r="J7" s="9"/>
      <c r="K7" s="2"/>
      <c r="L7" s="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Y7" s="16"/>
      <c r="AD7" s="14"/>
      <c r="AE7" s="14"/>
    </row>
    <row r="8" spans="1:31" ht="15" thickBot="1" x14ac:dyDescent="0.4">
      <c r="D8" s="42"/>
      <c r="E8" s="42"/>
      <c r="F8" s="43"/>
      <c r="G8" s="43"/>
      <c r="H8" s="44"/>
      <c r="I8" s="45"/>
      <c r="J8" s="42"/>
      <c r="K8" s="42"/>
      <c r="L8" s="42"/>
      <c r="M8" s="123"/>
      <c r="N8" s="123"/>
      <c r="O8" s="123"/>
      <c r="P8" s="41"/>
      <c r="Q8" s="35"/>
      <c r="R8" s="35"/>
      <c r="S8" s="35"/>
      <c r="T8" s="35"/>
      <c r="U8" s="35"/>
      <c r="V8" s="35"/>
      <c r="W8" s="35"/>
      <c r="Y8" s="8"/>
    </row>
    <row r="9" spans="1:31" ht="89" customHeight="1" x14ac:dyDescent="0.35">
      <c r="A9" s="21" t="s">
        <v>9</v>
      </c>
      <c r="B9" s="22"/>
      <c r="C9" s="48" t="s">
        <v>70</v>
      </c>
      <c r="D9" s="133" t="s">
        <v>86</v>
      </c>
      <c r="E9" s="129" t="s">
        <v>66</v>
      </c>
      <c r="F9" s="130" t="s">
        <v>10</v>
      </c>
      <c r="G9" s="132" t="s">
        <v>11</v>
      </c>
      <c r="H9" s="131" t="s">
        <v>77</v>
      </c>
      <c r="I9" s="129" t="s">
        <v>12</v>
      </c>
      <c r="J9" s="129" t="s">
        <v>12</v>
      </c>
      <c r="K9" s="130" t="s">
        <v>12</v>
      </c>
      <c r="L9" s="127" t="s">
        <v>79</v>
      </c>
      <c r="M9" s="125" t="s">
        <v>83</v>
      </c>
      <c r="N9" s="125" t="s">
        <v>84</v>
      </c>
      <c r="O9" s="126" t="s">
        <v>85</v>
      </c>
      <c r="P9" s="128" t="s">
        <v>87</v>
      </c>
      <c r="Q9" s="79" t="s">
        <v>88</v>
      </c>
      <c r="R9" s="83" t="s">
        <v>89</v>
      </c>
      <c r="S9" s="83" t="s">
        <v>67</v>
      </c>
      <c r="T9" s="57" t="s">
        <v>90</v>
      </c>
      <c r="U9" s="87" t="s">
        <v>91</v>
      </c>
      <c r="V9" s="83" t="s">
        <v>92</v>
      </c>
      <c r="W9" s="83" t="s">
        <v>68</v>
      </c>
      <c r="X9" s="49" t="s">
        <v>93</v>
      </c>
      <c r="Y9" s="23"/>
      <c r="Z9" s="24"/>
    </row>
    <row r="10" spans="1:31" ht="29.5" thickBot="1" x14ac:dyDescent="0.4">
      <c r="A10" s="25"/>
      <c r="B10" s="26"/>
      <c r="C10" s="50" t="s">
        <v>69</v>
      </c>
      <c r="D10" s="61"/>
      <c r="E10" s="76" t="s">
        <v>94</v>
      </c>
      <c r="F10" s="77" t="s">
        <v>95</v>
      </c>
      <c r="G10" s="73" t="s">
        <v>14</v>
      </c>
      <c r="H10" s="74" t="s">
        <v>78</v>
      </c>
      <c r="I10" s="74" t="s">
        <v>81</v>
      </c>
      <c r="J10" s="74" t="s">
        <v>82</v>
      </c>
      <c r="K10" s="75" t="s">
        <v>80</v>
      </c>
      <c r="L10" s="78" t="s">
        <v>13</v>
      </c>
      <c r="M10" s="51"/>
      <c r="N10" s="51"/>
      <c r="O10" s="54"/>
      <c r="P10" s="52"/>
      <c r="Q10" s="80"/>
      <c r="R10" s="84"/>
      <c r="S10" s="84"/>
      <c r="T10" s="58"/>
      <c r="U10" s="88"/>
      <c r="V10" s="84"/>
      <c r="W10" s="84"/>
      <c r="X10" s="53"/>
      <c r="Y10" s="27" t="s">
        <v>15</v>
      </c>
      <c r="Z10" s="28" t="s">
        <v>16</v>
      </c>
    </row>
    <row r="11" spans="1:31" x14ac:dyDescent="0.35">
      <c r="A11" s="17" t="s">
        <v>17</v>
      </c>
      <c r="B11" s="18">
        <v>14</v>
      </c>
      <c r="C11" s="37" t="s">
        <v>18</v>
      </c>
      <c r="D11" s="62">
        <v>0.42857142857142849</v>
      </c>
      <c r="E11" s="64">
        <v>7</v>
      </c>
      <c r="F11" s="36">
        <v>510</v>
      </c>
      <c r="G11" s="66">
        <v>379</v>
      </c>
      <c r="H11" s="64">
        <v>49752</v>
      </c>
      <c r="I11" s="64">
        <v>41737</v>
      </c>
      <c r="J11" s="64">
        <v>4624</v>
      </c>
      <c r="K11" s="36">
        <v>3382</v>
      </c>
      <c r="L11" s="68">
        <f t="shared" ref="L11:L52" si="0">(H11*$C$7*$E11*$D11)/($G11*$F11)</f>
        <v>26872103.057581868</v>
      </c>
      <c r="M11" s="70">
        <f t="shared" ref="M11:M52" si="1">(I11*$C$7*$E11*$D11)/($G11*$F11)</f>
        <v>22543032.748719536</v>
      </c>
      <c r="N11" s="70">
        <f t="shared" ref="N11:N52" si="2">(J11*$C$7*$E11*$D11)/($G11*$F11)</f>
        <v>2497519.7889182055</v>
      </c>
      <c r="O11" s="55">
        <f t="shared" ref="O11:O52" si="3">(K11*$C$7*$E11*$D11)/($G11*$F11)</f>
        <v>1826689.4303895698</v>
      </c>
      <c r="P11" s="29">
        <f>L11</f>
        <v>26872103.057581868</v>
      </c>
      <c r="Q11" s="81">
        <f>M11</f>
        <v>22543032.748719536</v>
      </c>
      <c r="R11" s="85">
        <f>N11</f>
        <v>2497519.7889182055</v>
      </c>
      <c r="S11" s="85">
        <f>O11</f>
        <v>1826689.4303895698</v>
      </c>
      <c r="T11" s="59">
        <f>SUM(R11:S11)</f>
        <v>4324209.2193077756</v>
      </c>
      <c r="U11" s="89">
        <f>Q11*100/$P11</f>
        <v>83.890094870557959</v>
      </c>
      <c r="V11" s="91">
        <f>R11*100/$P11</f>
        <v>9.2940987296993089</v>
      </c>
      <c r="W11" s="91">
        <f>S11*100/$P11</f>
        <v>6.7977166747065443</v>
      </c>
      <c r="X11" s="39">
        <f>T11*100/$P11</f>
        <v>16.091815404405853</v>
      </c>
      <c r="Y11" s="30" t="s">
        <v>19</v>
      </c>
      <c r="Z11" t="s">
        <v>20</v>
      </c>
    </row>
    <row r="12" spans="1:31" x14ac:dyDescent="0.35">
      <c r="A12" s="25" t="s">
        <v>17</v>
      </c>
      <c r="B12" s="26">
        <v>16</v>
      </c>
      <c r="C12" s="37" t="s">
        <v>21</v>
      </c>
      <c r="D12" s="62">
        <v>0.85714285714285698</v>
      </c>
      <c r="E12" s="64">
        <v>7</v>
      </c>
      <c r="F12" s="36">
        <v>510</v>
      </c>
      <c r="G12" s="66">
        <v>155</v>
      </c>
      <c r="H12" s="64">
        <v>50284</v>
      </c>
      <c r="I12" s="64">
        <v>45113</v>
      </c>
      <c r="J12" s="64">
        <v>3987</v>
      </c>
      <c r="K12" s="36">
        <v>1300</v>
      </c>
      <c r="L12" s="68">
        <f t="shared" si="0"/>
        <v>132818459.20303603</v>
      </c>
      <c r="M12" s="71">
        <f t="shared" si="1"/>
        <v>119159954.459203</v>
      </c>
      <c r="N12" s="71">
        <f t="shared" si="2"/>
        <v>10531127.134724855</v>
      </c>
      <c r="O12" s="55">
        <f t="shared" si="3"/>
        <v>3433776.0910815932</v>
      </c>
      <c r="P12" s="29">
        <f t="shared" ref="P12:P52" si="4">L12</f>
        <v>132818459.20303603</v>
      </c>
      <c r="Q12" s="81">
        <f t="shared" ref="Q12:Q52" si="5">M12</f>
        <v>119159954.459203</v>
      </c>
      <c r="R12" s="85">
        <f t="shared" ref="R12:R52" si="6">N12</f>
        <v>10531127.134724855</v>
      </c>
      <c r="S12" s="85">
        <f t="shared" ref="S12:S52" si="7">O12</f>
        <v>3433776.0910815932</v>
      </c>
      <c r="T12" s="59">
        <f t="shared" ref="T12:T51" si="8">SUM(R12:S12)</f>
        <v>13964903.225806449</v>
      </c>
      <c r="U12" s="89">
        <f t="shared" ref="U12:U52" si="9">Q12*100/$P12</f>
        <v>89.716410786731359</v>
      </c>
      <c r="V12" s="91">
        <f t="shared" ref="V12:V52" si="10">R12*100/$P12</f>
        <v>7.9289634873916155</v>
      </c>
      <c r="W12" s="91">
        <f t="shared" ref="W12:W52" si="11">S12*100/$P12</f>
        <v>2.5853154084798344</v>
      </c>
      <c r="X12" s="39">
        <f t="shared" ref="X12:X52" si="12">T12*100/$P12</f>
        <v>10.514278895871451</v>
      </c>
      <c r="Y12" s="30" t="s">
        <v>19</v>
      </c>
      <c r="Z12" s="31" t="s">
        <v>20</v>
      </c>
    </row>
    <row r="13" spans="1:31" x14ac:dyDescent="0.35">
      <c r="A13" s="17" t="s">
        <v>17</v>
      </c>
      <c r="B13" s="18">
        <v>18</v>
      </c>
      <c r="C13" s="108" t="s">
        <v>22</v>
      </c>
      <c r="D13" s="109">
        <v>1</v>
      </c>
      <c r="E13" s="110">
        <v>7</v>
      </c>
      <c r="F13" s="111">
        <v>510</v>
      </c>
      <c r="G13" s="112">
        <v>498</v>
      </c>
      <c r="H13" s="110">
        <v>50185</v>
      </c>
      <c r="I13" s="110">
        <v>44260</v>
      </c>
      <c r="J13" s="110">
        <v>4201</v>
      </c>
      <c r="K13" s="111">
        <v>1771</v>
      </c>
      <c r="L13" s="113">
        <f t="shared" si="0"/>
        <v>48133971.178832978</v>
      </c>
      <c r="M13" s="114">
        <f t="shared" si="1"/>
        <v>42451122.13560123</v>
      </c>
      <c r="N13" s="114">
        <f t="shared" si="2"/>
        <v>4029307.8195133475</v>
      </c>
      <c r="O13" s="115">
        <f t="shared" si="3"/>
        <v>1698620.3638081739</v>
      </c>
      <c r="P13" s="116">
        <f t="shared" si="4"/>
        <v>48133971.178832978</v>
      </c>
      <c r="Q13" s="117">
        <f t="shared" si="5"/>
        <v>42451122.13560123</v>
      </c>
      <c r="R13" s="118">
        <f t="shared" si="6"/>
        <v>4029307.8195133475</v>
      </c>
      <c r="S13" s="118">
        <f t="shared" si="7"/>
        <v>1698620.3638081739</v>
      </c>
      <c r="T13" s="119">
        <f t="shared" si="8"/>
        <v>5727928.1833215216</v>
      </c>
      <c r="U13" s="120">
        <f t="shared" si="9"/>
        <v>88.193683371525367</v>
      </c>
      <c r="V13" s="121">
        <f t="shared" si="10"/>
        <v>8.3710271993623593</v>
      </c>
      <c r="W13" s="121">
        <f t="shared" si="11"/>
        <v>3.5289429112284547</v>
      </c>
      <c r="X13" s="122">
        <f t="shared" si="12"/>
        <v>11.899970110590814</v>
      </c>
      <c r="Y13" s="30" t="s">
        <v>19</v>
      </c>
      <c r="Z13" t="s">
        <v>20</v>
      </c>
    </row>
    <row r="14" spans="1:31" x14ac:dyDescent="0.35">
      <c r="A14" s="17" t="s">
        <v>23</v>
      </c>
      <c r="B14" s="18">
        <v>7</v>
      </c>
      <c r="C14" s="37" t="s">
        <v>24</v>
      </c>
      <c r="D14" s="62">
        <v>2.2857142857142856</v>
      </c>
      <c r="E14" s="64">
        <v>7</v>
      </c>
      <c r="F14" s="36">
        <v>510</v>
      </c>
      <c r="G14" s="66">
        <v>179</v>
      </c>
      <c r="H14" s="64">
        <v>51195</v>
      </c>
      <c r="I14" s="64">
        <v>47871</v>
      </c>
      <c r="J14" s="64">
        <v>1341</v>
      </c>
      <c r="K14" s="36">
        <v>1757</v>
      </c>
      <c r="L14" s="68">
        <f t="shared" si="0"/>
        <v>312250805.12651986</v>
      </c>
      <c r="M14" s="71">
        <f t="shared" si="1"/>
        <v>291976917.51560962</v>
      </c>
      <c r="N14" s="71">
        <f t="shared" si="2"/>
        <v>8179086.4278672365</v>
      </c>
      <c r="O14" s="55">
        <f t="shared" si="3"/>
        <v>10716372.001314493</v>
      </c>
      <c r="P14" s="29">
        <f t="shared" si="4"/>
        <v>312250805.12651986</v>
      </c>
      <c r="Q14" s="81">
        <f t="shared" si="5"/>
        <v>291976917.51560962</v>
      </c>
      <c r="R14" s="85">
        <f t="shared" si="6"/>
        <v>8179086.4278672365</v>
      </c>
      <c r="S14" s="85">
        <f t="shared" si="7"/>
        <v>10716372.001314493</v>
      </c>
      <c r="T14" s="59">
        <f t="shared" si="8"/>
        <v>18895458.429181729</v>
      </c>
      <c r="U14" s="89">
        <f t="shared" si="9"/>
        <v>93.507178435394096</v>
      </c>
      <c r="V14" s="91">
        <f t="shared" si="10"/>
        <v>2.6193964254321713</v>
      </c>
      <c r="W14" s="91">
        <f t="shared" si="11"/>
        <v>3.4319757788846572</v>
      </c>
      <c r="X14" s="39">
        <f t="shared" si="12"/>
        <v>6.0513722043168281</v>
      </c>
      <c r="Y14" s="30" t="s">
        <v>19</v>
      </c>
      <c r="Z14" t="s">
        <v>20</v>
      </c>
    </row>
    <row r="15" spans="1:31" x14ac:dyDescent="0.35">
      <c r="A15" s="17" t="s">
        <v>23</v>
      </c>
      <c r="B15" s="18">
        <v>11</v>
      </c>
      <c r="C15" s="37" t="s">
        <v>25</v>
      </c>
      <c r="D15" s="62">
        <v>6.8571428571428559</v>
      </c>
      <c r="E15" s="64">
        <v>7</v>
      </c>
      <c r="F15" s="36">
        <v>510</v>
      </c>
      <c r="G15" s="66">
        <v>461</v>
      </c>
      <c r="H15" s="64">
        <v>49368</v>
      </c>
      <c r="I15" s="64">
        <v>44237</v>
      </c>
      <c r="J15" s="64">
        <v>2894</v>
      </c>
      <c r="K15" s="36">
        <v>2087</v>
      </c>
      <c r="L15" s="68">
        <f t="shared" si="0"/>
        <v>350747765.72668105</v>
      </c>
      <c r="M15" s="71">
        <f t="shared" si="1"/>
        <v>314293244.86410612</v>
      </c>
      <c r="N15" s="71">
        <f t="shared" si="2"/>
        <v>20561173.918591294</v>
      </c>
      <c r="O15" s="55">
        <f t="shared" si="3"/>
        <v>14827633.022840371</v>
      </c>
      <c r="P15" s="29">
        <f t="shared" si="4"/>
        <v>350747765.72668105</v>
      </c>
      <c r="Q15" s="81">
        <f t="shared" si="5"/>
        <v>314293244.86410612</v>
      </c>
      <c r="R15" s="85">
        <f t="shared" si="6"/>
        <v>20561173.918591294</v>
      </c>
      <c r="S15" s="85">
        <f t="shared" si="7"/>
        <v>14827633.022840371</v>
      </c>
      <c r="T15" s="59">
        <f t="shared" si="8"/>
        <v>35388806.941431664</v>
      </c>
      <c r="U15" s="89">
        <f t="shared" si="9"/>
        <v>89.606627775076973</v>
      </c>
      <c r="V15" s="91">
        <f t="shared" si="10"/>
        <v>5.8620969048776539</v>
      </c>
      <c r="W15" s="91">
        <f t="shared" si="11"/>
        <v>4.2274347755631183</v>
      </c>
      <c r="X15" s="39">
        <f t="shared" si="12"/>
        <v>10.089531680440771</v>
      </c>
      <c r="Y15" s="30" t="s">
        <v>19</v>
      </c>
      <c r="Z15" t="s">
        <v>20</v>
      </c>
    </row>
    <row r="16" spans="1:31" x14ac:dyDescent="0.35">
      <c r="A16" s="17" t="s">
        <v>23</v>
      </c>
      <c r="B16" s="18">
        <v>15</v>
      </c>
      <c r="C16" s="108" t="s">
        <v>26</v>
      </c>
      <c r="D16" s="109">
        <v>3.8571428571428572</v>
      </c>
      <c r="E16" s="110">
        <v>7</v>
      </c>
      <c r="F16" s="111">
        <v>510</v>
      </c>
      <c r="G16" s="112">
        <v>450</v>
      </c>
      <c r="H16" s="110">
        <v>50057</v>
      </c>
      <c r="I16" s="110">
        <v>46388</v>
      </c>
      <c r="J16" s="110">
        <v>1470</v>
      </c>
      <c r="K16" s="111">
        <v>2075</v>
      </c>
      <c r="L16" s="113">
        <f t="shared" si="0"/>
        <v>204939247.05882353</v>
      </c>
      <c r="M16" s="114">
        <f t="shared" si="1"/>
        <v>189917929.41176471</v>
      </c>
      <c r="N16" s="114">
        <f t="shared" si="2"/>
        <v>6018352.9411764704</v>
      </c>
      <c r="O16" s="115">
        <f t="shared" si="3"/>
        <v>8495294.1176470593</v>
      </c>
      <c r="P16" s="116">
        <f t="shared" si="4"/>
        <v>204939247.05882353</v>
      </c>
      <c r="Q16" s="117">
        <f t="shared" si="5"/>
        <v>189917929.41176471</v>
      </c>
      <c r="R16" s="118">
        <f t="shared" si="6"/>
        <v>6018352.9411764704</v>
      </c>
      <c r="S16" s="118">
        <f t="shared" si="7"/>
        <v>8495294.1176470593</v>
      </c>
      <c r="T16" s="119">
        <f t="shared" si="8"/>
        <v>14513647.05882353</v>
      </c>
      <c r="U16" s="120">
        <f t="shared" si="9"/>
        <v>92.670355794394396</v>
      </c>
      <c r="V16" s="121">
        <f t="shared" si="10"/>
        <v>2.9366522164732207</v>
      </c>
      <c r="W16" s="121">
        <f t="shared" si="11"/>
        <v>4.1452743871985938</v>
      </c>
      <c r="X16" s="122">
        <f t="shared" si="12"/>
        <v>7.0819266036718149</v>
      </c>
      <c r="Y16" s="30" t="s">
        <v>19</v>
      </c>
      <c r="Z16" t="s">
        <v>20</v>
      </c>
    </row>
    <row r="17" spans="1:26" x14ac:dyDescent="0.35">
      <c r="A17" s="17" t="s">
        <v>27</v>
      </c>
      <c r="B17" s="18">
        <v>7</v>
      </c>
      <c r="C17" s="37" t="s">
        <v>28</v>
      </c>
      <c r="D17" s="62">
        <v>4</v>
      </c>
      <c r="E17" s="64">
        <v>7</v>
      </c>
      <c r="F17" s="36">
        <v>510</v>
      </c>
      <c r="G17" s="66">
        <v>478</v>
      </c>
      <c r="H17" s="64">
        <v>51181</v>
      </c>
      <c r="I17" s="64">
        <v>34082</v>
      </c>
      <c r="J17" s="64">
        <v>15670</v>
      </c>
      <c r="K17" s="36">
        <v>1223</v>
      </c>
      <c r="L17" s="68">
        <f t="shared" si="0"/>
        <v>204572837.80457789</v>
      </c>
      <c r="M17" s="71">
        <f t="shared" si="1"/>
        <v>136227339.40438101</v>
      </c>
      <c r="N17" s="71">
        <f t="shared" si="2"/>
        <v>62633718.926901303</v>
      </c>
      <c r="O17" s="55">
        <f t="shared" si="3"/>
        <v>4888387.8907211423</v>
      </c>
      <c r="P17" s="29">
        <f t="shared" si="4"/>
        <v>204572837.80457789</v>
      </c>
      <c r="Q17" s="81">
        <f t="shared" si="5"/>
        <v>136227339.40438101</v>
      </c>
      <c r="R17" s="85">
        <f t="shared" si="6"/>
        <v>62633718.926901303</v>
      </c>
      <c r="S17" s="85">
        <f t="shared" si="7"/>
        <v>4888387.8907211423</v>
      </c>
      <c r="T17" s="59">
        <f t="shared" si="8"/>
        <v>67522106.817622453</v>
      </c>
      <c r="U17" s="89">
        <f t="shared" si="9"/>
        <v>66.591117797620214</v>
      </c>
      <c r="V17" s="91">
        <f t="shared" si="10"/>
        <v>30.616830464430159</v>
      </c>
      <c r="W17" s="91">
        <f t="shared" si="11"/>
        <v>2.3895586252710967</v>
      </c>
      <c r="X17" s="39">
        <f t="shared" si="12"/>
        <v>33.006389089701258</v>
      </c>
      <c r="Y17" s="30" t="s">
        <v>19</v>
      </c>
      <c r="Z17" t="s">
        <v>20</v>
      </c>
    </row>
    <row r="18" spans="1:26" x14ac:dyDescent="0.35">
      <c r="A18" s="17" t="s">
        <v>27</v>
      </c>
      <c r="B18" s="18">
        <v>11</v>
      </c>
      <c r="C18" s="37" t="s">
        <v>29</v>
      </c>
      <c r="D18" s="62">
        <v>1.857142857142857</v>
      </c>
      <c r="E18" s="64">
        <v>7</v>
      </c>
      <c r="F18" s="36">
        <v>510</v>
      </c>
      <c r="G18" s="66">
        <v>566</v>
      </c>
      <c r="H18" s="64">
        <v>51836</v>
      </c>
      <c r="I18" s="64">
        <v>40890</v>
      </c>
      <c r="J18" s="64">
        <v>8906</v>
      </c>
      <c r="K18" s="36">
        <v>1709</v>
      </c>
      <c r="L18" s="68">
        <f t="shared" si="0"/>
        <v>81239542.714612335</v>
      </c>
      <c r="M18" s="71">
        <f t="shared" si="1"/>
        <v>64084514.653918102</v>
      </c>
      <c r="N18" s="71">
        <f t="shared" si="2"/>
        <v>13957854.915817916</v>
      </c>
      <c r="O18" s="55">
        <f t="shared" si="3"/>
        <v>2678416.1297027641</v>
      </c>
      <c r="P18" s="29">
        <f t="shared" si="4"/>
        <v>81239542.714612335</v>
      </c>
      <c r="Q18" s="81">
        <f t="shared" si="5"/>
        <v>64084514.653918102</v>
      </c>
      <c r="R18" s="85">
        <f t="shared" si="6"/>
        <v>13957854.915817916</v>
      </c>
      <c r="S18" s="85">
        <f t="shared" si="7"/>
        <v>2678416.1297027641</v>
      </c>
      <c r="T18" s="59">
        <f t="shared" si="8"/>
        <v>16636271.04552068</v>
      </c>
      <c r="U18" s="89">
        <f t="shared" si="9"/>
        <v>78.883401497029098</v>
      </c>
      <c r="V18" s="91">
        <f t="shared" si="10"/>
        <v>17.18110965352265</v>
      </c>
      <c r="W18" s="91">
        <f t="shared" si="11"/>
        <v>3.2969364920132729</v>
      </c>
      <c r="X18" s="39">
        <f t="shared" si="12"/>
        <v>20.47804614553592</v>
      </c>
      <c r="Y18" s="30" t="s">
        <v>19</v>
      </c>
      <c r="Z18" t="s">
        <v>20</v>
      </c>
    </row>
    <row r="19" spans="1:26" x14ac:dyDescent="0.35">
      <c r="A19" s="17" t="s">
        <v>27</v>
      </c>
      <c r="B19" s="18">
        <v>15</v>
      </c>
      <c r="C19" s="108" t="s">
        <v>30</v>
      </c>
      <c r="D19" s="109">
        <v>9.9999999999999982</v>
      </c>
      <c r="E19" s="110">
        <v>7</v>
      </c>
      <c r="F19" s="111">
        <v>510</v>
      </c>
      <c r="G19" s="112">
        <v>480</v>
      </c>
      <c r="H19" s="110">
        <v>50516</v>
      </c>
      <c r="I19" s="110">
        <v>36624</v>
      </c>
      <c r="J19" s="110">
        <v>12231</v>
      </c>
      <c r="K19" s="111">
        <v>1530</v>
      </c>
      <c r="L19" s="113">
        <f t="shared" si="0"/>
        <v>502683725.49019599</v>
      </c>
      <c r="M19" s="114">
        <f t="shared" si="1"/>
        <v>364444705.88235289</v>
      </c>
      <c r="N19" s="114">
        <f t="shared" si="2"/>
        <v>121710441.17647058</v>
      </c>
      <c r="O19" s="115">
        <f t="shared" si="3"/>
        <v>15224999.999999998</v>
      </c>
      <c r="P19" s="116">
        <f t="shared" si="4"/>
        <v>502683725.49019599</v>
      </c>
      <c r="Q19" s="117">
        <f t="shared" si="5"/>
        <v>364444705.88235289</v>
      </c>
      <c r="R19" s="118">
        <f t="shared" si="6"/>
        <v>121710441.17647058</v>
      </c>
      <c r="S19" s="118">
        <f t="shared" si="7"/>
        <v>15224999.999999998</v>
      </c>
      <c r="T19" s="119">
        <f t="shared" si="8"/>
        <v>136935441.17647058</v>
      </c>
      <c r="U19" s="120">
        <f t="shared" si="9"/>
        <v>72.499802042917096</v>
      </c>
      <c r="V19" s="121">
        <f t="shared" si="10"/>
        <v>24.212130810040385</v>
      </c>
      <c r="W19" s="121">
        <f t="shared" si="11"/>
        <v>3.028743368437723</v>
      </c>
      <c r="X19" s="122">
        <f t="shared" si="12"/>
        <v>27.240874178478109</v>
      </c>
      <c r="Y19" s="30" t="s">
        <v>19</v>
      </c>
      <c r="Z19" t="s">
        <v>20</v>
      </c>
    </row>
    <row r="20" spans="1:26" x14ac:dyDescent="0.35">
      <c r="A20" s="17" t="s">
        <v>23</v>
      </c>
      <c r="B20" s="18">
        <v>19</v>
      </c>
      <c r="C20" s="37" t="s">
        <v>31</v>
      </c>
      <c r="D20" s="62">
        <v>0.7142857142857143</v>
      </c>
      <c r="E20" s="64">
        <v>7</v>
      </c>
      <c r="F20" s="36">
        <v>510</v>
      </c>
      <c r="G20" s="66">
        <v>706</v>
      </c>
      <c r="H20" s="64">
        <v>50519</v>
      </c>
      <c r="I20" s="64">
        <v>46404</v>
      </c>
      <c r="J20" s="64">
        <v>1487</v>
      </c>
      <c r="K20" s="36">
        <v>2418</v>
      </c>
      <c r="L20" s="68">
        <f t="shared" si="0"/>
        <v>24413447.758706883</v>
      </c>
      <c r="M20" s="71">
        <f t="shared" si="1"/>
        <v>22424862.522912849</v>
      </c>
      <c r="N20" s="71">
        <f t="shared" si="2"/>
        <v>718596.90051658056</v>
      </c>
      <c r="O20" s="55">
        <f t="shared" si="3"/>
        <v>1168505.2491251458</v>
      </c>
      <c r="P20" s="29">
        <f t="shared" si="4"/>
        <v>24413447.758706883</v>
      </c>
      <c r="Q20" s="81">
        <f t="shared" si="5"/>
        <v>22424862.522912849</v>
      </c>
      <c r="R20" s="85">
        <f t="shared" si="6"/>
        <v>718596.90051658056</v>
      </c>
      <c r="S20" s="85">
        <f t="shared" si="7"/>
        <v>1168505.2491251458</v>
      </c>
      <c r="T20" s="59">
        <f t="shared" si="8"/>
        <v>1887102.1496417264</v>
      </c>
      <c r="U20" s="89">
        <f t="shared" si="9"/>
        <v>91.854549773352602</v>
      </c>
      <c r="V20" s="91">
        <f t="shared" si="10"/>
        <v>2.9434470199330942</v>
      </c>
      <c r="W20" s="91">
        <f t="shared" si="11"/>
        <v>4.7863180189631622</v>
      </c>
      <c r="X20" s="39">
        <f t="shared" si="12"/>
        <v>7.7297650388962564</v>
      </c>
      <c r="Y20" s="30" t="s">
        <v>19</v>
      </c>
      <c r="Z20" t="s">
        <v>20</v>
      </c>
    </row>
    <row r="21" spans="1:26" x14ac:dyDescent="0.35">
      <c r="A21" s="17" t="s">
        <v>23</v>
      </c>
      <c r="B21" s="18">
        <v>21</v>
      </c>
      <c r="C21" s="37" t="s">
        <v>32</v>
      </c>
      <c r="D21" s="62">
        <v>2</v>
      </c>
      <c r="E21" s="64">
        <v>7</v>
      </c>
      <c r="F21" s="36">
        <v>510</v>
      </c>
      <c r="G21" s="66">
        <v>2823</v>
      </c>
      <c r="H21" s="64">
        <v>17574</v>
      </c>
      <c r="I21" s="64">
        <v>14842</v>
      </c>
      <c r="J21" s="64">
        <v>1067</v>
      </c>
      <c r="K21" s="36">
        <v>1011</v>
      </c>
      <c r="L21" s="68">
        <f t="shared" si="0"/>
        <v>5946985.0596986935</v>
      </c>
      <c r="M21" s="71">
        <f t="shared" si="1"/>
        <v>5022485.0492800735</v>
      </c>
      <c r="N21" s="71">
        <f t="shared" si="2"/>
        <v>361069.36717301159</v>
      </c>
      <c r="O21" s="55">
        <f t="shared" si="3"/>
        <v>342119.14734012628</v>
      </c>
      <c r="P21" s="29">
        <f t="shared" si="4"/>
        <v>5946985.0596986935</v>
      </c>
      <c r="Q21" s="81">
        <f t="shared" si="5"/>
        <v>5022485.0492800735</v>
      </c>
      <c r="R21" s="85">
        <f t="shared" si="6"/>
        <v>361069.36717301159</v>
      </c>
      <c r="S21" s="85">
        <f t="shared" si="7"/>
        <v>342119.14734012628</v>
      </c>
      <c r="T21" s="59">
        <f t="shared" si="8"/>
        <v>703188.51451313787</v>
      </c>
      <c r="U21" s="89">
        <f t="shared" si="9"/>
        <v>84.454307499715497</v>
      </c>
      <c r="V21" s="91">
        <f t="shared" si="10"/>
        <v>6.071469215887106</v>
      </c>
      <c r="W21" s="91">
        <f t="shared" si="11"/>
        <v>5.7528166609764426</v>
      </c>
      <c r="X21" s="39">
        <f t="shared" si="12"/>
        <v>11.824285876863549</v>
      </c>
      <c r="Y21" s="30" t="s">
        <v>19</v>
      </c>
      <c r="Z21" t="s">
        <v>20</v>
      </c>
    </row>
    <row r="22" spans="1:26" x14ac:dyDescent="0.35">
      <c r="A22" s="17" t="s">
        <v>23</v>
      </c>
      <c r="B22" s="18">
        <v>23</v>
      </c>
      <c r="C22" s="108" t="s">
        <v>33</v>
      </c>
      <c r="D22" s="109">
        <v>0.85714285714285698</v>
      </c>
      <c r="E22" s="110">
        <v>7</v>
      </c>
      <c r="F22" s="111">
        <v>510</v>
      </c>
      <c r="G22" s="112">
        <v>882</v>
      </c>
      <c r="H22" s="110">
        <v>50951</v>
      </c>
      <c r="I22" s="110">
        <v>45975</v>
      </c>
      <c r="J22" s="110">
        <v>1743</v>
      </c>
      <c r="K22" s="111">
        <v>2820</v>
      </c>
      <c r="L22" s="113">
        <f t="shared" si="0"/>
        <v>23650724.289715882</v>
      </c>
      <c r="M22" s="114">
        <f t="shared" si="1"/>
        <v>21340936.374549817</v>
      </c>
      <c r="N22" s="114">
        <f t="shared" si="2"/>
        <v>809075.63025210076</v>
      </c>
      <c r="O22" s="115">
        <f t="shared" si="3"/>
        <v>1309003.6014405759</v>
      </c>
      <c r="P22" s="116">
        <f t="shared" si="4"/>
        <v>23650724.289715882</v>
      </c>
      <c r="Q22" s="117">
        <f t="shared" si="5"/>
        <v>21340936.374549817</v>
      </c>
      <c r="R22" s="118">
        <f t="shared" si="6"/>
        <v>809075.63025210076</v>
      </c>
      <c r="S22" s="118">
        <f t="shared" si="7"/>
        <v>1309003.6014405759</v>
      </c>
      <c r="T22" s="119">
        <f t="shared" si="8"/>
        <v>2118079.2316926764</v>
      </c>
      <c r="U22" s="120">
        <f t="shared" si="9"/>
        <v>90.233753998940159</v>
      </c>
      <c r="V22" s="121">
        <f t="shared" si="10"/>
        <v>3.4209338383937515</v>
      </c>
      <c r="W22" s="121">
        <f t="shared" si="11"/>
        <v>5.5347294459382539</v>
      </c>
      <c r="X22" s="122">
        <f t="shared" si="12"/>
        <v>8.9556632843320045</v>
      </c>
      <c r="Y22" s="30" t="s">
        <v>19</v>
      </c>
      <c r="Z22" t="s">
        <v>20</v>
      </c>
    </row>
    <row r="23" spans="1:26" x14ac:dyDescent="0.35">
      <c r="A23" s="17" t="s">
        <v>17</v>
      </c>
      <c r="B23" s="18">
        <v>15</v>
      </c>
      <c r="C23" s="37" t="s">
        <v>34</v>
      </c>
      <c r="D23" s="62">
        <v>1</v>
      </c>
      <c r="E23" s="64">
        <v>7</v>
      </c>
      <c r="F23" s="36">
        <v>510</v>
      </c>
      <c r="G23" s="66">
        <v>713</v>
      </c>
      <c r="H23" s="64">
        <v>50714</v>
      </c>
      <c r="I23" s="64">
        <v>41632</v>
      </c>
      <c r="J23" s="64">
        <v>5749</v>
      </c>
      <c r="K23" s="36">
        <v>3102</v>
      </c>
      <c r="L23" s="68">
        <f t="shared" si="0"/>
        <v>33973903.143305011</v>
      </c>
      <c r="M23" s="71">
        <f t="shared" si="1"/>
        <v>27889764.870885242</v>
      </c>
      <c r="N23" s="71">
        <f t="shared" si="2"/>
        <v>3851322.4981437176</v>
      </c>
      <c r="O23" s="55">
        <f t="shared" si="3"/>
        <v>2078066.1661579078</v>
      </c>
      <c r="P23" s="29">
        <f t="shared" si="4"/>
        <v>33973903.143305011</v>
      </c>
      <c r="Q23" s="81">
        <f t="shared" si="5"/>
        <v>27889764.870885242</v>
      </c>
      <c r="R23" s="85">
        <f t="shared" si="6"/>
        <v>3851322.4981437176</v>
      </c>
      <c r="S23" s="85">
        <f t="shared" si="7"/>
        <v>2078066.1661579078</v>
      </c>
      <c r="T23" s="59">
        <f t="shared" si="8"/>
        <v>5929388.6643016255</v>
      </c>
      <c r="U23" s="89">
        <f t="shared" si="9"/>
        <v>82.091730094254046</v>
      </c>
      <c r="V23" s="91">
        <f t="shared" si="10"/>
        <v>11.336120203494103</v>
      </c>
      <c r="W23" s="91">
        <f t="shared" si="11"/>
        <v>6.1166541783333983</v>
      </c>
      <c r="X23" s="39">
        <f t="shared" si="12"/>
        <v>17.452774381827503</v>
      </c>
      <c r="Y23" s="30" t="s">
        <v>19</v>
      </c>
      <c r="Z23" t="s">
        <v>20</v>
      </c>
    </row>
    <row r="24" spans="1:26" x14ac:dyDescent="0.35">
      <c r="A24" s="17" t="s">
        <v>17</v>
      </c>
      <c r="B24" s="18">
        <v>17</v>
      </c>
      <c r="C24" s="37" t="s">
        <v>35</v>
      </c>
      <c r="D24" s="62">
        <v>0.2857142857142857</v>
      </c>
      <c r="E24" s="64">
        <v>7</v>
      </c>
      <c r="F24" s="36">
        <v>510</v>
      </c>
      <c r="G24" s="66">
        <v>162</v>
      </c>
      <c r="H24" s="64">
        <v>50425</v>
      </c>
      <c r="I24" s="64">
        <v>46176</v>
      </c>
      <c r="J24" s="64">
        <v>3202</v>
      </c>
      <c r="K24" s="36">
        <v>1314</v>
      </c>
      <c r="L24" s="68">
        <f t="shared" si="0"/>
        <v>42478576.615831517</v>
      </c>
      <c r="M24" s="71">
        <f t="shared" si="1"/>
        <v>38899172.113289759</v>
      </c>
      <c r="N24" s="71">
        <f t="shared" si="2"/>
        <v>2697400.1452432824</v>
      </c>
      <c r="O24" s="55">
        <f t="shared" si="3"/>
        <v>1106928.1045751635</v>
      </c>
      <c r="P24" s="29">
        <f t="shared" si="4"/>
        <v>42478576.615831517</v>
      </c>
      <c r="Q24" s="81">
        <f t="shared" si="5"/>
        <v>38899172.113289759</v>
      </c>
      <c r="R24" s="85">
        <f t="shared" si="6"/>
        <v>2697400.1452432824</v>
      </c>
      <c r="S24" s="85">
        <f t="shared" si="7"/>
        <v>1106928.1045751635</v>
      </c>
      <c r="T24" s="59">
        <f t="shared" si="8"/>
        <v>3804328.2498184461</v>
      </c>
      <c r="U24" s="89">
        <f t="shared" si="9"/>
        <v>91.573624194348042</v>
      </c>
      <c r="V24" s="91">
        <f t="shared" si="10"/>
        <v>6.3500247892910258</v>
      </c>
      <c r="W24" s="91">
        <f t="shared" si="11"/>
        <v>2.6058502726822015</v>
      </c>
      <c r="X24" s="39">
        <f t="shared" si="12"/>
        <v>8.955875061973229</v>
      </c>
      <c r="Y24" s="30" t="s">
        <v>19</v>
      </c>
      <c r="Z24" t="s">
        <v>20</v>
      </c>
    </row>
    <row r="25" spans="1:26" x14ac:dyDescent="0.35">
      <c r="A25" s="17" t="s">
        <v>17</v>
      </c>
      <c r="B25" s="18">
        <v>19</v>
      </c>
      <c r="C25" s="108" t="s">
        <v>36</v>
      </c>
      <c r="D25" s="109">
        <v>1.2857142857142856</v>
      </c>
      <c r="E25" s="110">
        <v>7</v>
      </c>
      <c r="F25" s="111">
        <v>510</v>
      </c>
      <c r="G25" s="112">
        <v>109</v>
      </c>
      <c r="H25" s="110">
        <v>50965</v>
      </c>
      <c r="I25" s="110">
        <v>47850</v>
      </c>
      <c r="J25" s="110">
        <v>1828</v>
      </c>
      <c r="K25" s="111">
        <v>965</v>
      </c>
      <c r="L25" s="113">
        <f t="shared" si="0"/>
        <v>287142255.80140311</v>
      </c>
      <c r="M25" s="114">
        <f t="shared" si="1"/>
        <v>269592012.95196974</v>
      </c>
      <c r="N25" s="114">
        <f t="shared" si="2"/>
        <v>10299147.328656234</v>
      </c>
      <c r="O25" s="115">
        <f t="shared" si="3"/>
        <v>5436913.1138694007</v>
      </c>
      <c r="P25" s="116">
        <f t="shared" si="4"/>
        <v>287142255.80140311</v>
      </c>
      <c r="Q25" s="117">
        <f t="shared" si="5"/>
        <v>269592012.95196974</v>
      </c>
      <c r="R25" s="118">
        <f t="shared" si="6"/>
        <v>10299147.328656234</v>
      </c>
      <c r="S25" s="118">
        <f t="shared" si="7"/>
        <v>5436913.1138694007</v>
      </c>
      <c r="T25" s="119">
        <f t="shared" si="8"/>
        <v>15736060.442525635</v>
      </c>
      <c r="U25" s="120">
        <f t="shared" si="9"/>
        <v>93.887962327087223</v>
      </c>
      <c r="V25" s="121">
        <f t="shared" si="10"/>
        <v>3.5867752379083688</v>
      </c>
      <c r="W25" s="121">
        <f t="shared" si="11"/>
        <v>1.893456293534779</v>
      </c>
      <c r="X25" s="122">
        <f t="shared" si="12"/>
        <v>5.480231531443148</v>
      </c>
      <c r="Y25" s="30" t="s">
        <v>19</v>
      </c>
      <c r="Z25" t="s">
        <v>20</v>
      </c>
    </row>
    <row r="26" spans="1:26" x14ac:dyDescent="0.35">
      <c r="A26" s="17" t="s">
        <v>23</v>
      </c>
      <c r="B26" s="18">
        <v>9</v>
      </c>
      <c r="C26" s="37" t="s">
        <v>37</v>
      </c>
      <c r="D26" s="62">
        <v>4.1428571428571423</v>
      </c>
      <c r="E26" s="64">
        <v>7</v>
      </c>
      <c r="F26" s="36">
        <v>510</v>
      </c>
      <c r="G26" s="66">
        <v>496</v>
      </c>
      <c r="H26" s="64">
        <v>50799</v>
      </c>
      <c r="I26" s="64">
        <v>46580</v>
      </c>
      <c r="J26" s="64">
        <v>2763</v>
      </c>
      <c r="K26" s="36">
        <v>1301</v>
      </c>
      <c r="L26" s="68">
        <f t="shared" si="0"/>
        <v>202665839.65844399</v>
      </c>
      <c r="M26" s="71">
        <f t="shared" si="1"/>
        <v>185833870.96774191</v>
      </c>
      <c r="N26" s="71">
        <f t="shared" si="2"/>
        <v>11023164.13662239</v>
      </c>
      <c r="O26" s="55">
        <f t="shared" si="3"/>
        <v>5190422.2011385188</v>
      </c>
      <c r="P26" s="29">
        <f t="shared" si="4"/>
        <v>202665839.65844399</v>
      </c>
      <c r="Q26" s="81">
        <f t="shared" si="5"/>
        <v>185833870.96774191</v>
      </c>
      <c r="R26" s="85">
        <f t="shared" si="6"/>
        <v>11023164.13662239</v>
      </c>
      <c r="S26" s="85">
        <f t="shared" si="7"/>
        <v>5190422.2011385188</v>
      </c>
      <c r="T26" s="59">
        <f t="shared" si="8"/>
        <v>16213586.337760909</v>
      </c>
      <c r="U26" s="89">
        <f t="shared" si="9"/>
        <v>91.694718399968494</v>
      </c>
      <c r="V26" s="91">
        <f t="shared" si="10"/>
        <v>5.4390834465245383</v>
      </c>
      <c r="W26" s="91">
        <f t="shared" si="11"/>
        <v>2.5610740368904898</v>
      </c>
      <c r="X26" s="39">
        <f t="shared" si="12"/>
        <v>8.0001574834150286</v>
      </c>
      <c r="Y26" s="30" t="s">
        <v>19</v>
      </c>
      <c r="Z26" t="s">
        <v>20</v>
      </c>
    </row>
    <row r="27" spans="1:26" x14ac:dyDescent="0.35">
      <c r="A27" s="17" t="s">
        <v>23</v>
      </c>
      <c r="B27" s="18">
        <v>13</v>
      </c>
      <c r="C27" s="37" t="s">
        <v>38</v>
      </c>
      <c r="D27" s="62">
        <v>3.5714285714285712</v>
      </c>
      <c r="E27" s="64">
        <v>7</v>
      </c>
      <c r="F27" s="36">
        <v>510</v>
      </c>
      <c r="G27" s="66">
        <v>1118</v>
      </c>
      <c r="H27" s="64">
        <v>50213</v>
      </c>
      <c r="I27" s="64">
        <v>45714</v>
      </c>
      <c r="J27" s="64">
        <v>2117</v>
      </c>
      <c r="K27" s="36">
        <v>2097</v>
      </c>
      <c r="L27" s="68">
        <f t="shared" si="0"/>
        <v>76616699.989477009</v>
      </c>
      <c r="M27" s="71">
        <f t="shared" si="1"/>
        <v>69751973.061138585</v>
      </c>
      <c r="N27" s="71">
        <f t="shared" si="2"/>
        <v>3230190.4661685778</v>
      </c>
      <c r="O27" s="55">
        <f t="shared" si="3"/>
        <v>3199673.7872250862</v>
      </c>
      <c r="P27" s="29">
        <f t="shared" si="4"/>
        <v>76616699.989477009</v>
      </c>
      <c r="Q27" s="81">
        <f t="shared" si="5"/>
        <v>69751973.061138585</v>
      </c>
      <c r="R27" s="85">
        <f t="shared" si="6"/>
        <v>3230190.4661685778</v>
      </c>
      <c r="S27" s="85">
        <f t="shared" si="7"/>
        <v>3199673.7872250862</v>
      </c>
      <c r="T27" s="59">
        <f t="shared" si="8"/>
        <v>6429864.253393664</v>
      </c>
      <c r="U27" s="89">
        <f t="shared" si="9"/>
        <v>91.040168880568771</v>
      </c>
      <c r="V27" s="91">
        <f t="shared" si="10"/>
        <v>4.2160396710015329</v>
      </c>
      <c r="W27" s="91">
        <f t="shared" si="11"/>
        <v>4.1762093481767657</v>
      </c>
      <c r="X27" s="39">
        <f t="shared" si="12"/>
        <v>8.3922490191782995</v>
      </c>
      <c r="Y27" s="30" t="s">
        <v>19</v>
      </c>
      <c r="Z27" t="s">
        <v>20</v>
      </c>
    </row>
    <row r="28" spans="1:26" x14ac:dyDescent="0.35">
      <c r="A28" s="17" t="s">
        <v>23</v>
      </c>
      <c r="B28" s="18">
        <v>17</v>
      </c>
      <c r="C28" s="108" t="s">
        <v>39</v>
      </c>
      <c r="D28" s="109">
        <v>2.8571428571428572</v>
      </c>
      <c r="E28" s="110">
        <v>7</v>
      </c>
      <c r="F28" s="111">
        <v>510</v>
      </c>
      <c r="G28" s="112">
        <v>468</v>
      </c>
      <c r="H28" s="110">
        <v>51493</v>
      </c>
      <c r="I28" s="110">
        <v>44410</v>
      </c>
      <c r="J28" s="110">
        <v>1972</v>
      </c>
      <c r="K28" s="111">
        <v>4927</v>
      </c>
      <c r="L28" s="113">
        <f t="shared" si="0"/>
        <v>150155555.55555555</v>
      </c>
      <c r="M28" s="114">
        <f t="shared" si="1"/>
        <v>129501256.91302162</v>
      </c>
      <c r="N28" s="114">
        <f t="shared" si="2"/>
        <v>5750427.35042735</v>
      </c>
      <c r="O28" s="115">
        <f t="shared" si="3"/>
        <v>14367320.261437908</v>
      </c>
      <c r="P28" s="116">
        <f t="shared" si="4"/>
        <v>150155555.55555555</v>
      </c>
      <c r="Q28" s="117">
        <f t="shared" si="5"/>
        <v>129501256.91302162</v>
      </c>
      <c r="R28" s="118">
        <f t="shared" si="6"/>
        <v>5750427.35042735</v>
      </c>
      <c r="S28" s="118">
        <f t="shared" si="7"/>
        <v>14367320.261437908</v>
      </c>
      <c r="T28" s="119">
        <f t="shared" si="8"/>
        <v>20117747.61186526</v>
      </c>
      <c r="U28" s="120">
        <f t="shared" si="9"/>
        <v>86.244732293709831</v>
      </c>
      <c r="V28" s="121">
        <f t="shared" si="10"/>
        <v>3.8296467481016836</v>
      </c>
      <c r="W28" s="121">
        <f t="shared" si="11"/>
        <v>9.5682908356475629</v>
      </c>
      <c r="X28" s="122">
        <f t="shared" si="12"/>
        <v>13.397937583749249</v>
      </c>
      <c r="Y28" s="30" t="s">
        <v>19</v>
      </c>
      <c r="Z28" t="s">
        <v>20</v>
      </c>
    </row>
    <row r="29" spans="1:26" x14ac:dyDescent="0.35">
      <c r="A29" s="17" t="s">
        <v>27</v>
      </c>
      <c r="B29" s="18">
        <v>9</v>
      </c>
      <c r="C29" s="37" t="s">
        <v>40</v>
      </c>
      <c r="D29" s="62">
        <v>3.2857142857142856</v>
      </c>
      <c r="E29" s="64">
        <v>7</v>
      </c>
      <c r="F29" s="36">
        <v>510</v>
      </c>
      <c r="G29" s="66">
        <v>412</v>
      </c>
      <c r="H29" s="64">
        <v>50485</v>
      </c>
      <c r="I29" s="64">
        <v>42818</v>
      </c>
      <c r="J29" s="64">
        <v>5452</v>
      </c>
      <c r="K29" s="36">
        <v>2093</v>
      </c>
      <c r="L29" s="68">
        <f t="shared" si="0"/>
        <v>192310079.95431182</v>
      </c>
      <c r="M29" s="71">
        <f t="shared" si="1"/>
        <v>163104545.97372931</v>
      </c>
      <c r="N29" s="71">
        <f t="shared" si="2"/>
        <v>20768041.119360365</v>
      </c>
      <c r="O29" s="55">
        <f t="shared" si="3"/>
        <v>7972764.1347801257</v>
      </c>
      <c r="P29" s="29">
        <f t="shared" si="4"/>
        <v>192310079.95431182</v>
      </c>
      <c r="Q29" s="81">
        <f t="shared" si="5"/>
        <v>163104545.97372931</v>
      </c>
      <c r="R29" s="85">
        <f t="shared" si="6"/>
        <v>20768041.119360365</v>
      </c>
      <c r="S29" s="85">
        <f t="shared" si="7"/>
        <v>7972764.1347801257</v>
      </c>
      <c r="T29" s="59">
        <f t="shared" si="8"/>
        <v>28740805.254140489</v>
      </c>
      <c r="U29" s="89">
        <f t="shared" si="9"/>
        <v>84.813310884421128</v>
      </c>
      <c r="V29" s="91">
        <f t="shared" si="10"/>
        <v>10.799247301178568</v>
      </c>
      <c r="W29" s="91">
        <f t="shared" si="11"/>
        <v>4.1457858769931661</v>
      </c>
      <c r="X29" s="39">
        <f t="shared" si="12"/>
        <v>14.945033178171732</v>
      </c>
      <c r="Y29" s="30" t="s">
        <v>19</v>
      </c>
      <c r="Z29" t="s">
        <v>20</v>
      </c>
    </row>
    <row r="30" spans="1:26" x14ac:dyDescent="0.35">
      <c r="A30" s="17" t="s">
        <v>27</v>
      </c>
      <c r="B30" s="18">
        <v>13</v>
      </c>
      <c r="C30" s="37" t="s">
        <v>41</v>
      </c>
      <c r="D30" s="62">
        <v>11.428571428571429</v>
      </c>
      <c r="E30" s="64">
        <v>7</v>
      </c>
      <c r="F30" s="36">
        <v>510</v>
      </c>
      <c r="G30" s="66">
        <v>3084</v>
      </c>
      <c r="H30" s="64">
        <v>51085</v>
      </c>
      <c r="I30" s="64">
        <v>41912</v>
      </c>
      <c r="J30" s="64">
        <v>6672</v>
      </c>
      <c r="K30" s="36">
        <v>2037</v>
      </c>
      <c r="L30" s="68">
        <f t="shared" si="0"/>
        <v>90422827.496757463</v>
      </c>
      <c r="M30" s="71">
        <f t="shared" si="1"/>
        <v>74186190.585183486</v>
      </c>
      <c r="N30" s="71">
        <f t="shared" si="2"/>
        <v>11809750.514991989</v>
      </c>
      <c r="O30" s="55">
        <f t="shared" si="3"/>
        <v>3605584.8020141907</v>
      </c>
      <c r="P30" s="29">
        <f t="shared" si="4"/>
        <v>90422827.496757463</v>
      </c>
      <c r="Q30" s="81">
        <f t="shared" si="5"/>
        <v>74186190.585183486</v>
      </c>
      <c r="R30" s="85">
        <f t="shared" si="6"/>
        <v>11809750.514991989</v>
      </c>
      <c r="S30" s="85">
        <f t="shared" si="7"/>
        <v>3605584.8020141907</v>
      </c>
      <c r="T30" s="59">
        <f t="shared" si="8"/>
        <v>15415335.31700618</v>
      </c>
      <c r="U30" s="89">
        <f t="shared" si="9"/>
        <v>82.04365273563667</v>
      </c>
      <c r="V30" s="91">
        <f t="shared" si="10"/>
        <v>13.060585299011452</v>
      </c>
      <c r="W30" s="91">
        <f t="shared" si="11"/>
        <v>3.9874718606244488</v>
      </c>
      <c r="X30" s="39">
        <f t="shared" si="12"/>
        <v>17.048057159635899</v>
      </c>
      <c r="Y30" s="30" t="s">
        <v>19</v>
      </c>
      <c r="Z30" t="s">
        <v>20</v>
      </c>
    </row>
    <row r="31" spans="1:26" x14ac:dyDescent="0.35">
      <c r="A31" s="17" t="s">
        <v>27</v>
      </c>
      <c r="B31" s="18">
        <v>17</v>
      </c>
      <c r="C31" s="93" t="s">
        <v>42</v>
      </c>
      <c r="D31" s="94">
        <v>6.8571428571428559</v>
      </c>
      <c r="E31" s="95">
        <v>7</v>
      </c>
      <c r="F31" s="96">
        <v>510</v>
      </c>
      <c r="G31" s="97">
        <v>450</v>
      </c>
      <c r="H31" s="95">
        <v>50602</v>
      </c>
      <c r="I31" s="95">
        <v>38082</v>
      </c>
      <c r="J31" s="95">
        <v>10570</v>
      </c>
      <c r="K31" s="96">
        <v>1715</v>
      </c>
      <c r="L31" s="98">
        <f t="shared" si="0"/>
        <v>368303184.31372541</v>
      </c>
      <c r="M31" s="99">
        <f t="shared" si="1"/>
        <v>277177223.52941167</v>
      </c>
      <c r="N31" s="99">
        <f t="shared" si="2"/>
        <v>76933019.607843116</v>
      </c>
      <c r="O31" s="100">
        <f t="shared" si="3"/>
        <v>12482509.803921567</v>
      </c>
      <c r="P31" s="101">
        <f t="shared" si="4"/>
        <v>368303184.31372541</v>
      </c>
      <c r="Q31" s="102">
        <f t="shared" si="5"/>
        <v>277177223.52941167</v>
      </c>
      <c r="R31" s="103">
        <f t="shared" si="6"/>
        <v>76933019.607843116</v>
      </c>
      <c r="S31" s="103">
        <f t="shared" si="7"/>
        <v>12482509.803921567</v>
      </c>
      <c r="T31" s="104">
        <f t="shared" si="8"/>
        <v>89415529.411764681</v>
      </c>
      <c r="U31" s="105">
        <f t="shared" si="9"/>
        <v>75.257894944863821</v>
      </c>
      <c r="V31" s="106">
        <f t="shared" si="10"/>
        <v>20.888502430733961</v>
      </c>
      <c r="W31" s="106">
        <f t="shared" si="11"/>
        <v>3.3891941029998822</v>
      </c>
      <c r="X31" s="107">
        <f t="shared" si="12"/>
        <v>24.277696533733842</v>
      </c>
      <c r="Y31" s="30" t="s">
        <v>19</v>
      </c>
      <c r="Z31" t="s">
        <v>20</v>
      </c>
    </row>
    <row r="32" spans="1:26" x14ac:dyDescent="0.35">
      <c r="A32" s="17" t="s">
        <v>17</v>
      </c>
      <c r="B32" s="18">
        <v>30</v>
      </c>
      <c r="C32" s="37" t="s">
        <v>43</v>
      </c>
      <c r="D32" s="62">
        <v>11.571428571428571</v>
      </c>
      <c r="E32" s="64">
        <v>7</v>
      </c>
      <c r="F32" s="36">
        <v>510</v>
      </c>
      <c r="G32" s="66">
        <v>414</v>
      </c>
      <c r="H32" s="64">
        <v>50426</v>
      </c>
      <c r="I32" s="64">
        <v>43176</v>
      </c>
      <c r="J32" s="64">
        <v>6172</v>
      </c>
      <c r="K32" s="36">
        <v>979</v>
      </c>
      <c r="L32" s="68">
        <f t="shared" si="0"/>
        <v>673206445.0127877</v>
      </c>
      <c r="M32" s="71">
        <f t="shared" si="1"/>
        <v>576416163.68286443</v>
      </c>
      <c r="N32" s="71">
        <f t="shared" si="2"/>
        <v>82398567.774936065</v>
      </c>
      <c r="O32" s="55">
        <f t="shared" si="3"/>
        <v>13070025.575447571</v>
      </c>
      <c r="P32" s="29">
        <f t="shared" si="4"/>
        <v>673206445.0127877</v>
      </c>
      <c r="Q32" s="81">
        <f t="shared" si="5"/>
        <v>576416163.68286443</v>
      </c>
      <c r="R32" s="85">
        <f t="shared" si="6"/>
        <v>82398567.774936065</v>
      </c>
      <c r="S32" s="85">
        <f t="shared" si="7"/>
        <v>13070025.575447571</v>
      </c>
      <c r="T32" s="59">
        <f t="shared" si="8"/>
        <v>95468593.350383639</v>
      </c>
      <c r="U32" s="89">
        <f t="shared" si="9"/>
        <v>85.622496331257693</v>
      </c>
      <c r="V32" s="91">
        <f t="shared" si="10"/>
        <v>12.239717605996907</v>
      </c>
      <c r="W32" s="91">
        <f t="shared" si="11"/>
        <v>1.9414587712687901</v>
      </c>
      <c r="X32" s="39">
        <f t="shared" si="12"/>
        <v>14.181176377265698</v>
      </c>
      <c r="Y32" s="30" t="s">
        <v>19</v>
      </c>
      <c r="Z32" t="s">
        <v>20</v>
      </c>
    </row>
    <row r="33" spans="1:26" x14ac:dyDescent="0.35">
      <c r="A33" s="17" t="s">
        <v>17</v>
      </c>
      <c r="B33" s="18">
        <v>32</v>
      </c>
      <c r="C33" s="37" t="s">
        <v>44</v>
      </c>
      <c r="D33" s="62">
        <v>12.142857142857141</v>
      </c>
      <c r="E33" s="64">
        <v>7</v>
      </c>
      <c r="F33" s="36">
        <v>510</v>
      </c>
      <c r="G33" s="66">
        <v>493</v>
      </c>
      <c r="H33" s="64">
        <v>50627</v>
      </c>
      <c r="I33" s="64">
        <v>41046</v>
      </c>
      <c r="J33" s="64">
        <v>8804</v>
      </c>
      <c r="K33" s="36">
        <v>711</v>
      </c>
      <c r="L33" s="68">
        <f t="shared" si="0"/>
        <v>595611764.70588219</v>
      </c>
      <c r="M33" s="71">
        <f t="shared" si="1"/>
        <v>482894117.64705878</v>
      </c>
      <c r="N33" s="71">
        <f t="shared" si="2"/>
        <v>103576470.58823527</v>
      </c>
      <c r="O33" s="55">
        <f t="shared" si="3"/>
        <v>8364705.8823529389</v>
      </c>
      <c r="P33" s="29">
        <f t="shared" si="4"/>
        <v>595611764.70588219</v>
      </c>
      <c r="Q33" s="81">
        <f t="shared" si="5"/>
        <v>482894117.64705878</v>
      </c>
      <c r="R33" s="85">
        <f t="shared" si="6"/>
        <v>103576470.58823527</v>
      </c>
      <c r="S33" s="85">
        <f t="shared" si="7"/>
        <v>8364705.8823529389</v>
      </c>
      <c r="T33" s="59">
        <f t="shared" si="8"/>
        <v>111941176.47058821</v>
      </c>
      <c r="U33" s="89">
        <f t="shared" si="9"/>
        <v>81.075315543089673</v>
      </c>
      <c r="V33" s="91">
        <f t="shared" si="10"/>
        <v>17.389930274359536</v>
      </c>
      <c r="W33" s="91">
        <f t="shared" si="11"/>
        <v>1.4043889624113615</v>
      </c>
      <c r="X33" s="39">
        <f t="shared" si="12"/>
        <v>18.794319236770892</v>
      </c>
      <c r="Y33" s="30" t="s">
        <v>19</v>
      </c>
      <c r="Z33" t="s">
        <v>20</v>
      </c>
    </row>
    <row r="34" spans="1:26" x14ac:dyDescent="0.35">
      <c r="A34" s="17" t="s">
        <v>17</v>
      </c>
      <c r="B34" s="18">
        <v>34</v>
      </c>
      <c r="C34" s="108" t="s">
        <v>45</v>
      </c>
      <c r="D34" s="109">
        <v>14.714285714285714</v>
      </c>
      <c r="E34" s="110">
        <v>7</v>
      </c>
      <c r="F34" s="111">
        <v>510</v>
      </c>
      <c r="G34" s="112">
        <v>348</v>
      </c>
      <c r="H34" s="110">
        <v>50309</v>
      </c>
      <c r="I34" s="110">
        <v>42808</v>
      </c>
      <c r="J34" s="110">
        <v>6251</v>
      </c>
      <c r="K34" s="111">
        <v>1156</v>
      </c>
      <c r="L34" s="113">
        <f t="shared" si="0"/>
        <v>1016044509.8039216</v>
      </c>
      <c r="M34" s="114">
        <f t="shared" si="1"/>
        <v>864553725.49019611</v>
      </c>
      <c r="N34" s="114">
        <f t="shared" si="2"/>
        <v>126245686.2745098</v>
      </c>
      <c r="O34" s="115">
        <f t="shared" si="3"/>
        <v>23346666.666666668</v>
      </c>
      <c r="P34" s="116">
        <f t="shared" si="4"/>
        <v>1016044509.8039216</v>
      </c>
      <c r="Q34" s="117">
        <f t="shared" si="5"/>
        <v>864553725.49019611</v>
      </c>
      <c r="R34" s="118">
        <f t="shared" si="6"/>
        <v>126245686.2745098</v>
      </c>
      <c r="S34" s="118">
        <f t="shared" si="7"/>
        <v>23346666.666666668</v>
      </c>
      <c r="T34" s="119">
        <f t="shared" si="8"/>
        <v>149592352.94117647</v>
      </c>
      <c r="U34" s="120">
        <f t="shared" si="9"/>
        <v>85.09014291677434</v>
      </c>
      <c r="V34" s="121">
        <f t="shared" si="10"/>
        <v>12.425212188673996</v>
      </c>
      <c r="W34" s="121">
        <f t="shared" si="11"/>
        <v>2.2977995984813853</v>
      </c>
      <c r="X34" s="122">
        <f t="shared" si="12"/>
        <v>14.723011787155381</v>
      </c>
      <c r="Y34" s="30" t="s">
        <v>19</v>
      </c>
      <c r="Z34" t="s">
        <v>20</v>
      </c>
    </row>
    <row r="35" spans="1:26" x14ac:dyDescent="0.35">
      <c r="A35" s="17" t="s">
        <v>23</v>
      </c>
      <c r="B35" s="18">
        <v>6</v>
      </c>
      <c r="C35" s="37" t="s">
        <v>46</v>
      </c>
      <c r="D35" s="62">
        <v>44.428571428571423</v>
      </c>
      <c r="E35" s="64">
        <v>7</v>
      </c>
      <c r="F35" s="36">
        <v>510</v>
      </c>
      <c r="G35" s="66">
        <v>455</v>
      </c>
      <c r="H35" s="64">
        <v>49797</v>
      </c>
      <c r="I35" s="64">
        <v>41473</v>
      </c>
      <c r="J35" s="64">
        <v>6079</v>
      </c>
      <c r="K35" s="36">
        <v>1994</v>
      </c>
      <c r="L35" s="68">
        <f t="shared" si="0"/>
        <v>2322529504.848093</v>
      </c>
      <c r="M35" s="71">
        <f t="shared" si="1"/>
        <v>1934298575.3070457</v>
      </c>
      <c r="N35" s="71">
        <f t="shared" si="2"/>
        <v>283524245.63671619</v>
      </c>
      <c r="O35" s="55">
        <f t="shared" si="3"/>
        <v>93000056.884292156</v>
      </c>
      <c r="P35" s="29">
        <f t="shared" si="4"/>
        <v>2322529504.848093</v>
      </c>
      <c r="Q35" s="81">
        <f t="shared" si="5"/>
        <v>1934298575.3070457</v>
      </c>
      <c r="R35" s="85">
        <f t="shared" si="6"/>
        <v>283524245.63671619</v>
      </c>
      <c r="S35" s="85">
        <f t="shared" si="7"/>
        <v>93000056.884292156</v>
      </c>
      <c r="T35" s="59">
        <f t="shared" si="8"/>
        <v>376524302.52100837</v>
      </c>
      <c r="U35" s="89">
        <f t="shared" si="9"/>
        <v>83.28413358234431</v>
      </c>
      <c r="V35" s="91">
        <f t="shared" si="10"/>
        <v>12.207562704580596</v>
      </c>
      <c r="W35" s="91">
        <f t="shared" si="11"/>
        <v>4.0042572845753757</v>
      </c>
      <c r="X35" s="39">
        <f t="shared" si="12"/>
        <v>16.211819989155973</v>
      </c>
      <c r="Y35" s="30" t="s">
        <v>19</v>
      </c>
      <c r="Z35" t="s">
        <v>20</v>
      </c>
    </row>
    <row r="36" spans="1:26" x14ac:dyDescent="0.35">
      <c r="A36" s="17" t="s">
        <v>23</v>
      </c>
      <c r="B36" s="18">
        <v>10</v>
      </c>
      <c r="C36" s="37" t="s">
        <v>47</v>
      </c>
      <c r="D36" s="62">
        <v>44.999999999999993</v>
      </c>
      <c r="E36" s="64">
        <v>7</v>
      </c>
      <c r="F36" s="36">
        <v>510</v>
      </c>
      <c r="G36" s="66">
        <v>452</v>
      </c>
      <c r="H36" s="64">
        <v>49796</v>
      </c>
      <c r="I36" s="64">
        <v>39015</v>
      </c>
      <c r="J36" s="64">
        <v>8800</v>
      </c>
      <c r="K36" s="36">
        <v>1822</v>
      </c>
      <c r="L36" s="68">
        <f t="shared" si="0"/>
        <v>2367966996.3560643</v>
      </c>
      <c r="M36" s="71">
        <f t="shared" si="1"/>
        <v>1855294247.7876103</v>
      </c>
      <c r="N36" s="71">
        <f t="shared" si="2"/>
        <v>418469547.11087966</v>
      </c>
      <c r="O36" s="55">
        <f t="shared" si="3"/>
        <v>86642217.595002592</v>
      </c>
      <c r="P36" s="29">
        <f t="shared" si="4"/>
        <v>2367966996.3560643</v>
      </c>
      <c r="Q36" s="81">
        <f t="shared" si="5"/>
        <v>1855294247.7876103</v>
      </c>
      <c r="R36" s="85">
        <f t="shared" si="6"/>
        <v>418469547.11087966</v>
      </c>
      <c r="S36" s="85">
        <f t="shared" si="7"/>
        <v>86642217.595002592</v>
      </c>
      <c r="T36" s="59">
        <f t="shared" si="8"/>
        <v>505111764.70588225</v>
      </c>
      <c r="U36" s="89">
        <f t="shared" si="9"/>
        <v>78.349666639890742</v>
      </c>
      <c r="V36" s="91">
        <f t="shared" si="10"/>
        <v>17.672102176881676</v>
      </c>
      <c r="W36" s="91">
        <f t="shared" si="11"/>
        <v>3.6589284279861838</v>
      </c>
      <c r="X36" s="39">
        <f t="shared" si="12"/>
        <v>21.331030604867859</v>
      </c>
      <c r="Y36" s="30" t="s">
        <v>19</v>
      </c>
      <c r="Z36" t="s">
        <v>20</v>
      </c>
    </row>
    <row r="37" spans="1:26" x14ac:dyDescent="0.35">
      <c r="A37" s="17" t="s">
        <v>23</v>
      </c>
      <c r="B37" s="18">
        <v>14</v>
      </c>
      <c r="C37" s="108" t="s">
        <v>48</v>
      </c>
      <c r="D37" s="109">
        <v>51.857142857142854</v>
      </c>
      <c r="E37" s="110">
        <v>7</v>
      </c>
      <c r="F37" s="111">
        <v>510</v>
      </c>
      <c r="G37" s="112">
        <v>467</v>
      </c>
      <c r="H37" s="110">
        <v>49971</v>
      </c>
      <c r="I37" s="110">
        <v>41396</v>
      </c>
      <c r="J37" s="110">
        <v>6448</v>
      </c>
      <c r="K37" s="111">
        <v>1872</v>
      </c>
      <c r="L37" s="113">
        <f t="shared" si="0"/>
        <v>2650433137.6747704</v>
      </c>
      <c r="M37" s="114">
        <f t="shared" si="1"/>
        <v>2195620062.9802241</v>
      </c>
      <c r="N37" s="114">
        <f t="shared" si="2"/>
        <v>341998216.4000504</v>
      </c>
      <c r="O37" s="115">
        <f t="shared" si="3"/>
        <v>99289804.761304945</v>
      </c>
      <c r="P37" s="116">
        <f t="shared" si="4"/>
        <v>2650433137.6747704</v>
      </c>
      <c r="Q37" s="117">
        <f t="shared" si="5"/>
        <v>2195620062.9802241</v>
      </c>
      <c r="R37" s="118">
        <f t="shared" si="6"/>
        <v>341998216.4000504</v>
      </c>
      <c r="S37" s="118">
        <f t="shared" si="7"/>
        <v>99289804.761304945</v>
      </c>
      <c r="T37" s="119">
        <f t="shared" si="8"/>
        <v>441288021.16135538</v>
      </c>
      <c r="U37" s="120">
        <f t="shared" si="9"/>
        <v>82.840047227391878</v>
      </c>
      <c r="V37" s="121">
        <f t="shared" si="10"/>
        <v>12.903484020732023</v>
      </c>
      <c r="W37" s="121">
        <f t="shared" si="11"/>
        <v>3.7461727802125231</v>
      </c>
      <c r="X37" s="122">
        <f t="shared" si="12"/>
        <v>16.649656800944548</v>
      </c>
      <c r="Y37" s="30" t="s">
        <v>19</v>
      </c>
      <c r="Z37" t="s">
        <v>20</v>
      </c>
    </row>
    <row r="38" spans="1:26" x14ac:dyDescent="0.35">
      <c r="A38" s="17" t="s">
        <v>27</v>
      </c>
      <c r="B38" s="18">
        <v>6</v>
      </c>
      <c r="C38" s="37" t="s">
        <v>49</v>
      </c>
      <c r="D38" s="62">
        <v>64.285714285714278</v>
      </c>
      <c r="E38" s="64">
        <v>7</v>
      </c>
      <c r="F38" s="36">
        <v>510</v>
      </c>
      <c r="G38" s="66">
        <v>418</v>
      </c>
      <c r="H38" s="64">
        <v>50173</v>
      </c>
      <c r="I38" s="64">
        <v>37033</v>
      </c>
      <c r="J38" s="64">
        <v>11745</v>
      </c>
      <c r="K38" s="36">
        <v>1136</v>
      </c>
      <c r="L38" s="68">
        <f t="shared" si="0"/>
        <v>3685660849.9859266</v>
      </c>
      <c r="M38" s="71">
        <f t="shared" si="1"/>
        <v>2720408950.1829433</v>
      </c>
      <c r="N38" s="71">
        <f t="shared" si="2"/>
        <v>862776526.87869394</v>
      </c>
      <c r="O38" s="55">
        <f t="shared" si="3"/>
        <v>83449479.313256383</v>
      </c>
      <c r="P38" s="29">
        <f t="shared" si="4"/>
        <v>3685660849.9859266</v>
      </c>
      <c r="Q38" s="81">
        <f t="shared" si="5"/>
        <v>2720408950.1829433</v>
      </c>
      <c r="R38" s="85">
        <f t="shared" si="6"/>
        <v>862776526.87869394</v>
      </c>
      <c r="S38" s="85">
        <f t="shared" si="7"/>
        <v>83449479.313256383</v>
      </c>
      <c r="T38" s="59">
        <f t="shared" si="8"/>
        <v>946226006.19195032</v>
      </c>
      <c r="U38" s="89">
        <f t="shared" si="9"/>
        <v>73.81061527116178</v>
      </c>
      <c r="V38" s="91">
        <f t="shared" si="10"/>
        <v>23.409004843242386</v>
      </c>
      <c r="W38" s="91">
        <f t="shared" si="11"/>
        <v>2.2641659856895142</v>
      </c>
      <c r="X38" s="39">
        <f t="shared" si="12"/>
        <v>25.673170828931898</v>
      </c>
      <c r="Y38" s="30" t="s">
        <v>19</v>
      </c>
      <c r="Z38" t="s">
        <v>20</v>
      </c>
    </row>
    <row r="39" spans="1:26" x14ac:dyDescent="0.35">
      <c r="A39" s="17" t="s">
        <v>27</v>
      </c>
      <c r="B39" s="18">
        <v>10</v>
      </c>
      <c r="C39" s="37" t="s">
        <v>50</v>
      </c>
      <c r="D39" s="62">
        <v>67</v>
      </c>
      <c r="E39" s="64">
        <v>7</v>
      </c>
      <c r="F39" s="36">
        <v>510</v>
      </c>
      <c r="G39" s="66">
        <v>495</v>
      </c>
      <c r="H39" s="64">
        <v>50253</v>
      </c>
      <c r="I39" s="64">
        <v>35325</v>
      </c>
      <c r="J39" s="64">
        <v>13733</v>
      </c>
      <c r="K39" s="36">
        <v>980</v>
      </c>
      <c r="L39" s="68">
        <f t="shared" si="0"/>
        <v>3248917661.3190732</v>
      </c>
      <c r="M39" s="71">
        <f t="shared" si="1"/>
        <v>2283804278.0748663</v>
      </c>
      <c r="N39" s="71">
        <f t="shared" si="2"/>
        <v>887855177.65894234</v>
      </c>
      <c r="O39" s="55">
        <f t="shared" si="3"/>
        <v>63358193.701723114</v>
      </c>
      <c r="P39" s="29">
        <f t="shared" si="4"/>
        <v>3248917661.3190732</v>
      </c>
      <c r="Q39" s="81">
        <f t="shared" si="5"/>
        <v>2283804278.0748663</v>
      </c>
      <c r="R39" s="85">
        <f t="shared" si="6"/>
        <v>887855177.65894234</v>
      </c>
      <c r="S39" s="85">
        <f t="shared" si="7"/>
        <v>63358193.701723114</v>
      </c>
      <c r="T39" s="59">
        <f t="shared" si="8"/>
        <v>951213371.36066544</v>
      </c>
      <c r="U39" s="89">
        <f t="shared" si="9"/>
        <v>70.294310787415668</v>
      </c>
      <c r="V39" s="91">
        <f t="shared" si="10"/>
        <v>27.327721728056037</v>
      </c>
      <c r="W39" s="91">
        <f t="shared" si="11"/>
        <v>1.9501323304081348</v>
      </c>
      <c r="X39" s="39">
        <f t="shared" si="12"/>
        <v>29.277854058464168</v>
      </c>
      <c r="Y39" s="30" t="s">
        <v>19</v>
      </c>
      <c r="Z39" t="s">
        <v>20</v>
      </c>
    </row>
    <row r="40" spans="1:26" x14ac:dyDescent="0.35">
      <c r="A40" s="17" t="s">
        <v>27</v>
      </c>
      <c r="B40" s="18">
        <v>14</v>
      </c>
      <c r="C40" s="108" t="s">
        <v>51</v>
      </c>
      <c r="D40" s="109">
        <v>55.285714285714285</v>
      </c>
      <c r="E40" s="110">
        <v>7</v>
      </c>
      <c r="F40" s="111">
        <v>510</v>
      </c>
      <c r="G40" s="112">
        <v>468</v>
      </c>
      <c r="H40" s="110">
        <v>50212</v>
      </c>
      <c r="I40" s="110">
        <v>38238</v>
      </c>
      <c r="J40" s="110">
        <v>10347</v>
      </c>
      <c r="K40" s="111">
        <v>1431</v>
      </c>
      <c r="L40" s="113">
        <f t="shared" si="0"/>
        <v>2833229140.2714934</v>
      </c>
      <c r="M40" s="114">
        <f t="shared" si="1"/>
        <v>2157592126.6968327</v>
      </c>
      <c r="N40" s="114">
        <f t="shared" si="2"/>
        <v>583832986.42533934</v>
      </c>
      <c r="O40" s="115">
        <f t="shared" si="3"/>
        <v>80744660.63348417</v>
      </c>
      <c r="P40" s="116">
        <f t="shared" si="4"/>
        <v>2833229140.2714934</v>
      </c>
      <c r="Q40" s="117">
        <f t="shared" si="5"/>
        <v>2157592126.6968327</v>
      </c>
      <c r="R40" s="118">
        <f t="shared" si="6"/>
        <v>583832986.42533934</v>
      </c>
      <c r="S40" s="118">
        <f t="shared" si="7"/>
        <v>80744660.63348417</v>
      </c>
      <c r="T40" s="119">
        <f t="shared" si="8"/>
        <v>664577647.05882347</v>
      </c>
      <c r="U40" s="120">
        <f t="shared" si="9"/>
        <v>76.15311081016489</v>
      </c>
      <c r="V40" s="121">
        <f t="shared" si="10"/>
        <v>20.606627897713693</v>
      </c>
      <c r="W40" s="121">
        <f t="shared" si="11"/>
        <v>2.8499163546562576</v>
      </c>
      <c r="X40" s="122">
        <f t="shared" si="12"/>
        <v>23.456544252369948</v>
      </c>
      <c r="Y40" s="30" t="s">
        <v>19</v>
      </c>
      <c r="Z40" t="s">
        <v>20</v>
      </c>
    </row>
    <row r="41" spans="1:26" x14ac:dyDescent="0.35">
      <c r="A41" s="17" t="s">
        <v>23</v>
      </c>
      <c r="B41" s="18">
        <v>18</v>
      </c>
      <c r="C41" s="37" t="s">
        <v>52</v>
      </c>
      <c r="D41" s="62">
        <v>7.2857142857142856</v>
      </c>
      <c r="E41" s="64">
        <v>7</v>
      </c>
      <c r="F41" s="36">
        <v>510</v>
      </c>
      <c r="G41" s="66">
        <v>866</v>
      </c>
      <c r="H41" s="64">
        <v>51186</v>
      </c>
      <c r="I41" s="64">
        <v>45783</v>
      </c>
      <c r="J41" s="64">
        <v>2770</v>
      </c>
      <c r="K41" s="36">
        <v>2412</v>
      </c>
      <c r="L41" s="68">
        <f t="shared" si="0"/>
        <v>205689699.76905313</v>
      </c>
      <c r="M41" s="71">
        <f t="shared" si="1"/>
        <v>183977875.28868359</v>
      </c>
      <c r="N41" s="71">
        <f t="shared" si="2"/>
        <v>11131177.829099307</v>
      </c>
      <c r="O41" s="55">
        <f t="shared" si="3"/>
        <v>9692563.51039261</v>
      </c>
      <c r="P41" s="29">
        <f t="shared" si="4"/>
        <v>205689699.76905313</v>
      </c>
      <c r="Q41" s="81">
        <f t="shared" si="5"/>
        <v>183977875.28868359</v>
      </c>
      <c r="R41" s="85">
        <f t="shared" si="6"/>
        <v>11131177.829099307</v>
      </c>
      <c r="S41" s="85">
        <f t="shared" si="7"/>
        <v>9692563.51039261</v>
      </c>
      <c r="T41" s="59">
        <f t="shared" si="8"/>
        <v>20823741.339491919</v>
      </c>
      <c r="U41" s="89">
        <f t="shared" si="9"/>
        <v>89.444379322470979</v>
      </c>
      <c r="V41" s="91">
        <f t="shared" si="10"/>
        <v>5.4116359942171686</v>
      </c>
      <c r="W41" s="91">
        <f t="shared" si="11"/>
        <v>4.7122259992966828</v>
      </c>
      <c r="X41" s="39">
        <f t="shared" si="12"/>
        <v>10.123861993513851</v>
      </c>
      <c r="Y41" s="30" t="s">
        <v>19</v>
      </c>
      <c r="Z41" t="s">
        <v>20</v>
      </c>
    </row>
    <row r="42" spans="1:26" x14ac:dyDescent="0.35">
      <c r="A42" s="17" t="s">
        <v>23</v>
      </c>
      <c r="B42" s="18">
        <v>20</v>
      </c>
      <c r="C42" s="37" t="s">
        <v>53</v>
      </c>
      <c r="D42" s="62">
        <v>6.4285714285714279</v>
      </c>
      <c r="E42" s="64">
        <v>7</v>
      </c>
      <c r="F42" s="36">
        <v>510</v>
      </c>
      <c r="G42" s="66">
        <v>442</v>
      </c>
      <c r="H42" s="64">
        <v>50278</v>
      </c>
      <c r="I42" s="64">
        <v>46131</v>
      </c>
      <c r="J42" s="64">
        <v>1702</v>
      </c>
      <c r="K42" s="36">
        <v>2307</v>
      </c>
      <c r="L42" s="68">
        <f t="shared" si="0"/>
        <v>349282885.28080916</v>
      </c>
      <c r="M42" s="71">
        <f t="shared" si="1"/>
        <v>320473542.72025549</v>
      </c>
      <c r="N42" s="71">
        <f t="shared" si="2"/>
        <v>11823848.815544315</v>
      </c>
      <c r="O42" s="55">
        <f t="shared" si="3"/>
        <v>16026803.30050572</v>
      </c>
      <c r="P42" s="29">
        <f t="shared" si="4"/>
        <v>349282885.28080916</v>
      </c>
      <c r="Q42" s="81">
        <f t="shared" si="5"/>
        <v>320473542.72025549</v>
      </c>
      <c r="R42" s="85">
        <f t="shared" si="6"/>
        <v>11823848.815544315</v>
      </c>
      <c r="S42" s="85">
        <f t="shared" si="7"/>
        <v>16026803.30050572</v>
      </c>
      <c r="T42" s="59">
        <f t="shared" si="8"/>
        <v>27850652.116050035</v>
      </c>
      <c r="U42" s="89">
        <f t="shared" si="9"/>
        <v>91.751859660288787</v>
      </c>
      <c r="V42" s="91">
        <f t="shared" si="10"/>
        <v>3.3851784080512344</v>
      </c>
      <c r="W42" s="91">
        <f t="shared" si="11"/>
        <v>4.5884880066828426</v>
      </c>
      <c r="X42" s="39">
        <f t="shared" si="12"/>
        <v>7.9736664147340761</v>
      </c>
      <c r="Y42" s="30" t="s">
        <v>19</v>
      </c>
      <c r="Z42" t="s">
        <v>20</v>
      </c>
    </row>
    <row r="43" spans="1:26" x14ac:dyDescent="0.35">
      <c r="A43" s="17" t="s">
        <v>23</v>
      </c>
      <c r="B43" s="18">
        <v>22</v>
      </c>
      <c r="C43" s="108" t="s">
        <v>54</v>
      </c>
      <c r="D43" s="109">
        <v>5.1428571428571423</v>
      </c>
      <c r="E43" s="110">
        <v>7</v>
      </c>
      <c r="F43" s="111">
        <v>510</v>
      </c>
      <c r="G43" s="112">
        <v>599</v>
      </c>
      <c r="H43" s="110">
        <v>50647</v>
      </c>
      <c r="I43" s="110">
        <v>45943</v>
      </c>
      <c r="J43" s="110">
        <v>2322</v>
      </c>
      <c r="K43" s="111">
        <v>2179</v>
      </c>
      <c r="L43" s="113">
        <f t="shared" si="0"/>
        <v>207700944.7117745</v>
      </c>
      <c r="M43" s="114">
        <f t="shared" si="1"/>
        <v>188410063.83187664</v>
      </c>
      <c r="N43" s="114">
        <f t="shared" si="2"/>
        <v>9522411.8629087675</v>
      </c>
      <c r="O43" s="115">
        <f t="shared" si="3"/>
        <v>8935975.6456839815</v>
      </c>
      <c r="P43" s="116">
        <f t="shared" si="4"/>
        <v>207700944.7117745</v>
      </c>
      <c r="Q43" s="117">
        <f t="shared" si="5"/>
        <v>188410063.83187664</v>
      </c>
      <c r="R43" s="118">
        <f t="shared" si="6"/>
        <v>9522411.8629087675</v>
      </c>
      <c r="S43" s="118">
        <f t="shared" si="7"/>
        <v>8935975.6456839815</v>
      </c>
      <c r="T43" s="119">
        <f t="shared" si="8"/>
        <v>18458387.508592747</v>
      </c>
      <c r="U43" s="120">
        <f t="shared" si="9"/>
        <v>90.712184334708866</v>
      </c>
      <c r="V43" s="121">
        <f t="shared" si="10"/>
        <v>4.5846743143720259</v>
      </c>
      <c r="W43" s="121">
        <f t="shared" si="11"/>
        <v>4.3023278772681497</v>
      </c>
      <c r="X43" s="122">
        <f t="shared" si="12"/>
        <v>8.8870021916401747</v>
      </c>
      <c r="Y43" s="30" t="s">
        <v>19</v>
      </c>
      <c r="Z43" t="s">
        <v>20</v>
      </c>
    </row>
    <row r="44" spans="1:26" x14ac:dyDescent="0.35">
      <c r="A44" s="17" t="s">
        <v>17</v>
      </c>
      <c r="B44" s="18">
        <v>31</v>
      </c>
      <c r="C44" s="37" t="s">
        <v>55</v>
      </c>
      <c r="D44" s="62">
        <v>23.999999999999996</v>
      </c>
      <c r="E44" s="64">
        <v>7</v>
      </c>
      <c r="F44" s="36">
        <v>510</v>
      </c>
      <c r="G44" s="66">
        <v>342</v>
      </c>
      <c r="H44" s="64">
        <v>49591</v>
      </c>
      <c r="I44" s="64">
        <v>45533</v>
      </c>
      <c r="J44" s="64">
        <v>2364</v>
      </c>
      <c r="K44" s="36">
        <v>1594</v>
      </c>
      <c r="L44" s="68">
        <f t="shared" si="0"/>
        <v>1662245283.7977293</v>
      </c>
      <c r="M44" s="71">
        <f t="shared" si="1"/>
        <v>1526224809.0815272</v>
      </c>
      <c r="N44" s="71">
        <f t="shared" si="2"/>
        <v>79239133.126934975</v>
      </c>
      <c r="O44" s="55">
        <f t="shared" si="3"/>
        <v>53429432.404540755</v>
      </c>
      <c r="P44" s="29">
        <f t="shared" si="4"/>
        <v>1662245283.7977293</v>
      </c>
      <c r="Q44" s="81">
        <f t="shared" si="5"/>
        <v>1526224809.0815272</v>
      </c>
      <c r="R44" s="85">
        <f t="shared" si="6"/>
        <v>79239133.126934975</v>
      </c>
      <c r="S44" s="85">
        <f t="shared" si="7"/>
        <v>53429432.404540755</v>
      </c>
      <c r="T44" s="59">
        <f t="shared" si="8"/>
        <v>132668565.53147572</v>
      </c>
      <c r="U44" s="89">
        <f t="shared" si="9"/>
        <v>91.817063580085104</v>
      </c>
      <c r="V44" s="91">
        <f t="shared" si="10"/>
        <v>4.7669940110100626</v>
      </c>
      <c r="W44" s="91">
        <f t="shared" si="11"/>
        <v>3.2142929160533167</v>
      </c>
      <c r="X44" s="39">
        <f t="shared" si="12"/>
        <v>7.9812869270633779</v>
      </c>
      <c r="Y44" s="30" t="s">
        <v>19</v>
      </c>
      <c r="Z44" t="s">
        <v>20</v>
      </c>
    </row>
    <row r="45" spans="1:26" x14ac:dyDescent="0.35">
      <c r="A45" s="17" t="s">
        <v>17</v>
      </c>
      <c r="B45" s="18">
        <v>33</v>
      </c>
      <c r="C45" s="37" t="s">
        <v>56</v>
      </c>
      <c r="D45" s="62">
        <v>21.857142857142854</v>
      </c>
      <c r="E45" s="64">
        <v>7</v>
      </c>
      <c r="F45" s="36">
        <v>510</v>
      </c>
      <c r="G45" s="66">
        <v>334</v>
      </c>
      <c r="H45" s="64">
        <v>49801</v>
      </c>
      <c r="I45" s="64">
        <v>42853</v>
      </c>
      <c r="J45" s="64">
        <v>5423</v>
      </c>
      <c r="K45" s="36">
        <v>1397</v>
      </c>
      <c r="L45" s="68">
        <f t="shared" si="0"/>
        <v>1556654011.9760478</v>
      </c>
      <c r="M45" s="71">
        <f t="shared" si="1"/>
        <v>1339477005.9880238</v>
      </c>
      <c r="N45" s="71">
        <f t="shared" si="2"/>
        <v>169509341.31736526</v>
      </c>
      <c r="O45" s="55">
        <f t="shared" si="3"/>
        <v>43666706.586826339</v>
      </c>
      <c r="P45" s="29">
        <f t="shared" si="4"/>
        <v>1556654011.9760478</v>
      </c>
      <c r="Q45" s="81">
        <f t="shared" si="5"/>
        <v>1339477005.9880238</v>
      </c>
      <c r="R45" s="85">
        <f t="shared" si="6"/>
        <v>169509341.31736526</v>
      </c>
      <c r="S45" s="85">
        <f t="shared" si="7"/>
        <v>43666706.586826339</v>
      </c>
      <c r="T45" s="59">
        <f t="shared" si="8"/>
        <v>213176047.90419161</v>
      </c>
      <c r="U45" s="89">
        <f t="shared" si="9"/>
        <v>86.048472922230474</v>
      </c>
      <c r="V45" s="91">
        <f t="shared" si="10"/>
        <v>10.889339571494549</v>
      </c>
      <c r="W45" s="91">
        <f t="shared" si="11"/>
        <v>2.8051645549286159</v>
      </c>
      <c r="X45" s="39">
        <f t="shared" si="12"/>
        <v>13.694504126423166</v>
      </c>
      <c r="Y45" s="30" t="s">
        <v>19</v>
      </c>
      <c r="Z45" t="s">
        <v>20</v>
      </c>
    </row>
    <row r="46" spans="1:26" x14ac:dyDescent="0.35">
      <c r="A46" s="17" t="s">
        <v>17</v>
      </c>
      <c r="B46" s="18">
        <v>35</v>
      </c>
      <c r="C46" s="108" t="s">
        <v>57</v>
      </c>
      <c r="D46" s="109">
        <v>24.857142857142854</v>
      </c>
      <c r="E46" s="110">
        <v>7</v>
      </c>
      <c r="F46" s="111">
        <v>510</v>
      </c>
      <c r="G46" s="112">
        <v>355</v>
      </c>
      <c r="H46" s="110">
        <v>49562</v>
      </c>
      <c r="I46" s="110">
        <v>43136</v>
      </c>
      <c r="J46" s="110">
        <v>4387</v>
      </c>
      <c r="K46" s="111">
        <v>1958</v>
      </c>
      <c r="L46" s="113">
        <f t="shared" si="0"/>
        <v>1657596367.8541837</v>
      </c>
      <c r="M46" s="114">
        <f t="shared" si="1"/>
        <v>1442679410.1077049</v>
      </c>
      <c r="N46" s="114">
        <f t="shared" si="2"/>
        <v>146722797.01739848</v>
      </c>
      <c r="O46" s="115">
        <f t="shared" si="3"/>
        <v>65485123.446561709</v>
      </c>
      <c r="P46" s="116">
        <f t="shared" si="4"/>
        <v>1657596367.8541837</v>
      </c>
      <c r="Q46" s="117">
        <f t="shared" si="5"/>
        <v>1442679410.1077049</v>
      </c>
      <c r="R46" s="118">
        <f t="shared" si="6"/>
        <v>146722797.01739848</v>
      </c>
      <c r="S46" s="118">
        <f t="shared" si="7"/>
        <v>65485123.446561709</v>
      </c>
      <c r="T46" s="119">
        <f t="shared" si="8"/>
        <v>212207920.46396017</v>
      </c>
      <c r="U46" s="120">
        <f t="shared" si="9"/>
        <v>87.0344215326258</v>
      </c>
      <c r="V46" s="121">
        <f t="shared" si="10"/>
        <v>8.8515394858964527</v>
      </c>
      <c r="W46" s="121">
        <f t="shared" si="11"/>
        <v>3.9506073201242886</v>
      </c>
      <c r="X46" s="122">
        <f t="shared" si="12"/>
        <v>12.80214680602074</v>
      </c>
      <c r="Y46" s="30" t="s">
        <v>19</v>
      </c>
      <c r="Z46" t="s">
        <v>20</v>
      </c>
    </row>
    <row r="47" spans="1:26" x14ac:dyDescent="0.35">
      <c r="A47" s="17" t="s">
        <v>23</v>
      </c>
      <c r="B47" s="18">
        <v>8</v>
      </c>
      <c r="C47" s="37" t="s">
        <v>58</v>
      </c>
      <c r="D47" s="62">
        <v>47.714285714285708</v>
      </c>
      <c r="E47" s="64">
        <v>7</v>
      </c>
      <c r="F47" s="36">
        <v>510</v>
      </c>
      <c r="G47" s="66">
        <v>399</v>
      </c>
      <c r="H47" s="64">
        <v>49829</v>
      </c>
      <c r="I47" s="64">
        <v>42691</v>
      </c>
      <c r="J47" s="64">
        <v>4558</v>
      </c>
      <c r="K47" s="36">
        <v>2329</v>
      </c>
      <c r="L47" s="68">
        <f t="shared" si="0"/>
        <v>2846196043.0487981</v>
      </c>
      <c r="M47" s="71">
        <f t="shared" si="1"/>
        <v>2438478702.6389499</v>
      </c>
      <c r="N47" s="71">
        <f t="shared" si="2"/>
        <v>260349627.00869817</v>
      </c>
      <c r="O47" s="55">
        <f t="shared" si="3"/>
        <v>133030776.94235587</v>
      </c>
      <c r="P47" s="29">
        <f t="shared" si="4"/>
        <v>2846196043.0487981</v>
      </c>
      <c r="Q47" s="81">
        <f t="shared" si="5"/>
        <v>2438478702.6389499</v>
      </c>
      <c r="R47" s="85">
        <f t="shared" si="6"/>
        <v>260349627.00869817</v>
      </c>
      <c r="S47" s="85">
        <f t="shared" si="7"/>
        <v>133030776.94235587</v>
      </c>
      <c r="T47" s="59">
        <f t="shared" si="8"/>
        <v>393380403.95105404</v>
      </c>
      <c r="U47" s="89">
        <f t="shared" si="9"/>
        <v>85.675008529169759</v>
      </c>
      <c r="V47" s="91">
        <f t="shared" si="10"/>
        <v>9.1472837102891891</v>
      </c>
      <c r="W47" s="91">
        <f t="shared" si="11"/>
        <v>4.6739850287984908</v>
      </c>
      <c r="X47" s="39">
        <f t="shared" si="12"/>
        <v>13.821268739087678</v>
      </c>
      <c r="Y47" s="30" t="s">
        <v>19</v>
      </c>
      <c r="Z47" t="s">
        <v>20</v>
      </c>
    </row>
    <row r="48" spans="1:26" x14ac:dyDescent="0.35">
      <c r="A48" s="17" t="s">
        <v>23</v>
      </c>
      <c r="B48" s="18">
        <v>12</v>
      </c>
      <c r="C48" s="37" t="s">
        <v>59</v>
      </c>
      <c r="D48" s="62">
        <v>54.285714285714278</v>
      </c>
      <c r="E48" s="64">
        <v>7</v>
      </c>
      <c r="F48" s="36">
        <v>510</v>
      </c>
      <c r="G48" s="66">
        <v>424</v>
      </c>
      <c r="H48" s="64">
        <v>49808</v>
      </c>
      <c r="I48" s="64">
        <v>42367</v>
      </c>
      <c r="J48" s="64">
        <v>5254</v>
      </c>
      <c r="K48" s="36">
        <v>1986</v>
      </c>
      <c r="L48" s="68">
        <f t="shared" si="0"/>
        <v>3045972031.076581</v>
      </c>
      <c r="M48" s="71">
        <f t="shared" si="1"/>
        <v>2590923085.4605989</v>
      </c>
      <c r="N48" s="71">
        <f t="shared" si="2"/>
        <v>321304550.49944502</v>
      </c>
      <c r="O48" s="55">
        <f t="shared" si="3"/>
        <v>121452386.23751386</v>
      </c>
      <c r="P48" s="29">
        <f t="shared" si="4"/>
        <v>3045972031.076581</v>
      </c>
      <c r="Q48" s="81">
        <f t="shared" si="5"/>
        <v>2590923085.4605989</v>
      </c>
      <c r="R48" s="85">
        <f t="shared" si="6"/>
        <v>321304550.49944502</v>
      </c>
      <c r="S48" s="85">
        <f t="shared" si="7"/>
        <v>121452386.23751386</v>
      </c>
      <c r="T48" s="59">
        <f t="shared" si="8"/>
        <v>442756936.73695886</v>
      </c>
      <c r="U48" s="89">
        <f t="shared" si="9"/>
        <v>85.060632830067462</v>
      </c>
      <c r="V48" s="91">
        <f t="shared" si="10"/>
        <v>10.548506264053968</v>
      </c>
      <c r="W48" s="91">
        <f t="shared" si="11"/>
        <v>3.9873112752971411</v>
      </c>
      <c r="X48" s="39">
        <f t="shared" si="12"/>
        <v>14.535817539351108</v>
      </c>
      <c r="Y48" s="30" t="s">
        <v>19</v>
      </c>
      <c r="Z48" t="s">
        <v>20</v>
      </c>
    </row>
    <row r="49" spans="1:26" x14ac:dyDescent="0.35">
      <c r="A49" s="17" t="s">
        <v>23</v>
      </c>
      <c r="B49" s="18">
        <v>16</v>
      </c>
      <c r="C49" s="108" t="s">
        <v>60</v>
      </c>
      <c r="D49" s="109">
        <v>65.428571428571416</v>
      </c>
      <c r="E49" s="110">
        <v>7</v>
      </c>
      <c r="F49" s="111">
        <v>510</v>
      </c>
      <c r="G49" s="112">
        <v>479</v>
      </c>
      <c r="H49" s="110">
        <v>49833</v>
      </c>
      <c r="I49" s="110">
        <v>42719</v>
      </c>
      <c r="J49" s="110">
        <v>4687</v>
      </c>
      <c r="K49" s="111">
        <v>2259</v>
      </c>
      <c r="L49" s="113">
        <f t="shared" si="0"/>
        <v>3251292673.4618688</v>
      </c>
      <c r="M49" s="114">
        <f t="shared" si="1"/>
        <v>2787148510.3770103</v>
      </c>
      <c r="N49" s="114">
        <f t="shared" si="2"/>
        <v>305797538.99054396</v>
      </c>
      <c r="O49" s="115">
        <f t="shared" si="3"/>
        <v>147385671.12857667</v>
      </c>
      <c r="P49" s="116">
        <f t="shared" si="4"/>
        <v>3251292673.4618688</v>
      </c>
      <c r="Q49" s="117">
        <f t="shared" si="5"/>
        <v>2787148510.3770103</v>
      </c>
      <c r="R49" s="118">
        <f t="shared" si="6"/>
        <v>305797538.99054396</v>
      </c>
      <c r="S49" s="118">
        <f t="shared" si="7"/>
        <v>147385671.12857667</v>
      </c>
      <c r="T49" s="119">
        <f t="shared" si="8"/>
        <v>453183210.1191206</v>
      </c>
      <c r="U49" s="120">
        <f t="shared" si="9"/>
        <v>85.724319226215556</v>
      </c>
      <c r="V49" s="121">
        <f t="shared" si="10"/>
        <v>9.4054140830373445</v>
      </c>
      <c r="W49" s="121">
        <f t="shared" si="11"/>
        <v>4.5331406899042799</v>
      </c>
      <c r="X49" s="122">
        <f t="shared" si="12"/>
        <v>13.938554772941623</v>
      </c>
      <c r="Y49" s="30" t="s">
        <v>19</v>
      </c>
      <c r="Z49" t="s">
        <v>20</v>
      </c>
    </row>
    <row r="50" spans="1:26" x14ac:dyDescent="0.35">
      <c r="A50" s="17" t="s">
        <v>27</v>
      </c>
      <c r="B50" s="18">
        <v>8</v>
      </c>
      <c r="C50" s="37" t="s">
        <v>61</v>
      </c>
      <c r="D50" s="62">
        <v>62.999999999999993</v>
      </c>
      <c r="E50" s="64">
        <v>7</v>
      </c>
      <c r="F50" s="36">
        <v>510</v>
      </c>
      <c r="G50" s="66">
        <v>350</v>
      </c>
      <c r="H50" s="64">
        <v>49890</v>
      </c>
      <c r="I50" s="64">
        <v>41954</v>
      </c>
      <c r="J50" s="64">
        <v>5261</v>
      </c>
      <c r="K50" s="36">
        <v>2391</v>
      </c>
      <c r="L50" s="68">
        <f t="shared" si="0"/>
        <v>4289366117.647058</v>
      </c>
      <c r="M50" s="71">
        <f t="shared" si="1"/>
        <v>3607056847.0588226</v>
      </c>
      <c r="N50" s="71">
        <f t="shared" si="2"/>
        <v>452322211.76470578</v>
      </c>
      <c r="O50" s="55">
        <f t="shared" si="3"/>
        <v>205569741.17647055</v>
      </c>
      <c r="P50" s="29">
        <f t="shared" si="4"/>
        <v>4289366117.647058</v>
      </c>
      <c r="Q50" s="81">
        <f t="shared" si="5"/>
        <v>3607056847.0588226</v>
      </c>
      <c r="R50" s="85">
        <f t="shared" si="6"/>
        <v>452322211.76470578</v>
      </c>
      <c r="S50" s="85">
        <f t="shared" si="7"/>
        <v>205569741.17647055</v>
      </c>
      <c r="T50" s="59">
        <f t="shared" si="8"/>
        <v>657891952.9411763</v>
      </c>
      <c r="U50" s="89">
        <f t="shared" si="9"/>
        <v>84.093004610142302</v>
      </c>
      <c r="V50" s="91">
        <f t="shared" si="10"/>
        <v>10.545199438765284</v>
      </c>
      <c r="W50" s="91">
        <f t="shared" si="11"/>
        <v>4.7925435959110043</v>
      </c>
      <c r="X50" s="39">
        <f t="shared" si="12"/>
        <v>15.337743034676286</v>
      </c>
      <c r="Y50" s="30" t="s">
        <v>19</v>
      </c>
      <c r="Z50" t="s">
        <v>20</v>
      </c>
    </row>
    <row r="51" spans="1:26" x14ac:dyDescent="0.35">
      <c r="A51" s="17" t="s">
        <v>27</v>
      </c>
      <c r="B51" s="18">
        <v>12</v>
      </c>
      <c r="C51" s="37" t="s">
        <v>62</v>
      </c>
      <c r="D51" s="62">
        <v>54.285714285714278</v>
      </c>
      <c r="E51" s="64">
        <v>7</v>
      </c>
      <c r="F51" s="36">
        <v>510</v>
      </c>
      <c r="G51" s="66">
        <v>408</v>
      </c>
      <c r="H51" s="64">
        <v>50247</v>
      </c>
      <c r="I51" s="64">
        <v>38790</v>
      </c>
      <c r="J51" s="64">
        <v>9593</v>
      </c>
      <c r="K51" s="36">
        <v>1643</v>
      </c>
      <c r="L51" s="68">
        <f t="shared" si="0"/>
        <v>3193321453.2871966</v>
      </c>
      <c r="M51" s="71">
        <f t="shared" si="1"/>
        <v>2465200692.041522</v>
      </c>
      <c r="N51" s="71">
        <f t="shared" si="2"/>
        <v>609658938.86966538</v>
      </c>
      <c r="O51" s="55">
        <f t="shared" si="3"/>
        <v>104416724.33679353</v>
      </c>
      <c r="P51" s="29">
        <f t="shared" si="4"/>
        <v>3193321453.2871966</v>
      </c>
      <c r="Q51" s="81">
        <f t="shared" si="5"/>
        <v>2465200692.041522</v>
      </c>
      <c r="R51" s="85">
        <f t="shared" si="6"/>
        <v>609658938.86966538</v>
      </c>
      <c r="S51" s="85">
        <f t="shared" si="7"/>
        <v>104416724.33679353</v>
      </c>
      <c r="T51" s="59">
        <f t="shared" si="8"/>
        <v>714075663.20645893</v>
      </c>
      <c r="U51" s="89">
        <f t="shared" si="9"/>
        <v>77.198638724699975</v>
      </c>
      <c r="V51" s="91">
        <f t="shared" si="10"/>
        <v>19.09168706589448</v>
      </c>
      <c r="W51" s="91">
        <f t="shared" si="11"/>
        <v>3.2698469560371763</v>
      </c>
      <c r="X51" s="39">
        <f t="shared" si="12"/>
        <v>22.361534021931657</v>
      </c>
      <c r="Y51" s="30" t="s">
        <v>19</v>
      </c>
      <c r="Z51" t="s">
        <v>20</v>
      </c>
    </row>
    <row r="52" spans="1:26" ht="15" thickBot="1" x14ac:dyDescent="0.4">
      <c r="A52" s="17" t="s">
        <v>27</v>
      </c>
      <c r="B52" s="18">
        <v>16</v>
      </c>
      <c r="C52" s="38" t="s">
        <v>63</v>
      </c>
      <c r="D52" s="63">
        <v>58.428571428571423</v>
      </c>
      <c r="E52" s="65">
        <v>7</v>
      </c>
      <c r="F52" s="46">
        <v>510</v>
      </c>
      <c r="G52" s="67">
        <v>434</v>
      </c>
      <c r="H52" s="65">
        <v>50247</v>
      </c>
      <c r="I52" s="65">
        <v>37783</v>
      </c>
      <c r="J52" s="65">
        <v>10740</v>
      </c>
      <c r="K52" s="46">
        <v>1512</v>
      </c>
      <c r="L52" s="69">
        <f t="shared" si="0"/>
        <v>3231117739.2247219</v>
      </c>
      <c r="M52" s="72">
        <f t="shared" si="1"/>
        <v>2429624087.8286796</v>
      </c>
      <c r="N52" s="72">
        <f t="shared" si="2"/>
        <v>690632366.4949851</v>
      </c>
      <c r="O52" s="56">
        <f t="shared" si="3"/>
        <v>97228690.702087283</v>
      </c>
      <c r="P52" s="47">
        <f t="shared" si="4"/>
        <v>3231117739.2247219</v>
      </c>
      <c r="Q52" s="82">
        <f t="shared" si="5"/>
        <v>2429624087.8286796</v>
      </c>
      <c r="R52" s="86">
        <f t="shared" si="6"/>
        <v>690632366.4949851</v>
      </c>
      <c r="S52" s="86">
        <f t="shared" si="7"/>
        <v>97228690.702087283</v>
      </c>
      <c r="T52" s="60">
        <f>SUM(R52:S52)</f>
        <v>787861057.19707239</v>
      </c>
      <c r="U52" s="90">
        <f t="shared" si="9"/>
        <v>75.194538977451387</v>
      </c>
      <c r="V52" s="92">
        <f t="shared" si="10"/>
        <v>21.374410412561943</v>
      </c>
      <c r="W52" s="92">
        <f t="shared" si="11"/>
        <v>3.0091348737238048</v>
      </c>
      <c r="X52" s="40">
        <f t="shared" si="12"/>
        <v>24.383545286285752</v>
      </c>
      <c r="Y52" s="30" t="s">
        <v>19</v>
      </c>
      <c r="Z52" t="s">
        <v>20</v>
      </c>
    </row>
    <row r="53" spans="1:26" x14ac:dyDescent="0.35">
      <c r="K53" s="136"/>
    </row>
    <row r="58" spans="1:26" x14ac:dyDescent="0.35">
      <c r="O58" s="124"/>
    </row>
  </sheetData>
  <pageMargins left="0.7" right="0.7" top="0.75" bottom="0.75" header="0.3" footer="0.3"/>
  <pageSetup scale="8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activeCell="D55" sqref="D55"/>
    </sheetView>
  </sheetViews>
  <sheetFormatPr defaultColWidth="8.81640625" defaultRowHeight="14.5" x14ac:dyDescent="0.35"/>
  <cols>
    <col min="1" max="1" width="23.7265625" customWidth="1"/>
    <col min="2" max="2" width="17" bestFit="1" customWidth="1"/>
    <col min="3" max="4" width="15.81640625" customWidth="1"/>
    <col min="5" max="7" width="18.54296875" customWidth="1"/>
    <col min="8" max="8" width="17.90625" bestFit="1" customWidth="1"/>
  </cols>
  <sheetData>
    <row r="1" spans="1:19" x14ac:dyDescent="0.35">
      <c r="A1" t="s">
        <v>76</v>
      </c>
    </row>
    <row r="3" spans="1:19" x14ac:dyDescent="0.35">
      <c r="D3" t="s">
        <v>71</v>
      </c>
      <c r="E3" t="s">
        <v>72</v>
      </c>
      <c r="F3" t="s">
        <v>96</v>
      </c>
      <c r="G3" t="s">
        <v>97</v>
      </c>
      <c r="H3" t="s">
        <v>73</v>
      </c>
      <c r="I3" t="s">
        <v>96</v>
      </c>
      <c r="J3" t="s">
        <v>97</v>
      </c>
      <c r="S3" t="e">
        <f>STA</f>
        <v>#NAME?</v>
      </c>
    </row>
    <row r="4" spans="1:19" x14ac:dyDescent="0.35">
      <c r="A4" s="32" t="s">
        <v>18</v>
      </c>
      <c r="B4" s="8">
        <v>22543032.748719536</v>
      </c>
      <c r="C4" s="8"/>
      <c r="D4">
        <v>24</v>
      </c>
      <c r="E4" s="34">
        <f>AVERAGE((B4+B5+B6)/3)</f>
        <v>61384703.114507921</v>
      </c>
      <c r="F4" s="34">
        <f>STDEV(B4:B6)</f>
        <v>51015367.848483026</v>
      </c>
      <c r="G4" s="34">
        <f>STDEV(B4:B6)/SQRT(3)</f>
        <v>29453736.360129457</v>
      </c>
      <c r="H4" s="34">
        <f>(B13+B14+B15)/3</f>
        <v>16262761.315580914</v>
      </c>
      <c r="I4" s="34">
        <f>STDEV(B13:B15)</f>
        <v>9749440.0803764462</v>
      </c>
      <c r="J4" s="34">
        <f>STDEV(B13:B15)/SQRT(3)</f>
        <v>5628841.854853468</v>
      </c>
    </row>
    <row r="5" spans="1:19" x14ac:dyDescent="0.35">
      <c r="A5" s="32" t="s">
        <v>21</v>
      </c>
      <c r="B5" s="8">
        <v>119159954.459203</v>
      </c>
      <c r="C5" s="8"/>
      <c r="E5" s="34"/>
      <c r="F5" s="34"/>
      <c r="G5" s="34"/>
      <c r="H5" s="34"/>
    </row>
    <row r="6" spans="1:19" x14ac:dyDescent="0.35">
      <c r="A6" s="32" t="s">
        <v>22</v>
      </c>
      <c r="B6" s="8">
        <v>42451122.13560123</v>
      </c>
      <c r="C6" s="8"/>
      <c r="E6" s="34"/>
      <c r="F6" s="34"/>
      <c r="G6" s="34"/>
      <c r="H6" s="34"/>
    </row>
    <row r="7" spans="1:19" x14ac:dyDescent="0.35">
      <c r="A7" s="32" t="s">
        <v>24</v>
      </c>
      <c r="B7" s="8">
        <v>291976917.51560962</v>
      </c>
      <c r="C7" s="8"/>
      <c r="D7">
        <v>48</v>
      </c>
      <c r="E7" s="34">
        <f>(B7+B8+B9)/3</f>
        <v>265396030.59716013</v>
      </c>
      <c r="F7" s="34">
        <f>STDEV(B7:B9)</f>
        <v>66311480.42002923</v>
      </c>
      <c r="G7" s="34">
        <f>STDEV(B7:B9)/SQRT(3)</f>
        <v>38284951.070866473</v>
      </c>
      <c r="H7" s="34">
        <f>(B16+B17+B18)/3</f>
        <v>112126983.31204824</v>
      </c>
      <c r="I7" s="34">
        <f>STDEV(B16:B18)</f>
        <v>136479772.97601026</v>
      </c>
      <c r="J7" s="34">
        <f>STDEV(B16:B18)/SQRT(3)</f>
        <v>78796633.666638538</v>
      </c>
    </row>
    <row r="8" spans="1:19" x14ac:dyDescent="0.35">
      <c r="A8" s="32" t="s">
        <v>25</v>
      </c>
      <c r="B8" s="8">
        <v>314293244.86410612</v>
      </c>
      <c r="C8" s="8"/>
      <c r="E8" s="34"/>
      <c r="F8" s="34"/>
      <c r="G8" s="34"/>
      <c r="H8" s="34"/>
    </row>
    <row r="9" spans="1:19" x14ac:dyDescent="0.35">
      <c r="A9" s="32" t="s">
        <v>26</v>
      </c>
      <c r="B9" s="8">
        <v>189917929.41176471</v>
      </c>
      <c r="C9" s="8"/>
      <c r="E9" s="34"/>
      <c r="F9" s="34"/>
      <c r="G9" s="34"/>
      <c r="H9" s="34"/>
    </row>
    <row r="10" spans="1:19" x14ac:dyDescent="0.35">
      <c r="A10" s="32" t="s">
        <v>28</v>
      </c>
      <c r="B10" s="8">
        <v>136227339.40438101</v>
      </c>
      <c r="C10" s="8"/>
      <c r="D10">
        <v>72</v>
      </c>
      <c r="E10" s="34">
        <f>(B10+B11+B12)/3</f>
        <v>188252186.64688399</v>
      </c>
      <c r="F10" s="34">
        <f>STDEV(B10:B12)</f>
        <v>156792855.91712973</v>
      </c>
      <c r="G10" s="34">
        <f>STDEV(B10:B12)/SQRT(3)</f>
        <v>90524397.570765063</v>
      </c>
      <c r="H10" s="34">
        <f>(B19+B20+B21)/3</f>
        <v>128362366.98063403</v>
      </c>
      <c r="I10" s="34">
        <f>STDEV(B19:B21)</f>
        <v>58049328.661995254</v>
      </c>
      <c r="J10" s="34">
        <f>STDEV(B19:B21)/SQRT(3)</f>
        <v>33514795.529280022</v>
      </c>
    </row>
    <row r="11" spans="1:19" x14ac:dyDescent="0.35">
      <c r="A11" s="32" t="s">
        <v>29</v>
      </c>
      <c r="B11" s="8">
        <v>64084514.653918102</v>
      </c>
      <c r="C11" s="8"/>
      <c r="E11" s="34"/>
      <c r="F11" s="34"/>
      <c r="G11" s="34"/>
      <c r="H11" s="34"/>
    </row>
    <row r="12" spans="1:19" x14ac:dyDescent="0.35">
      <c r="A12" s="32" t="s">
        <v>30</v>
      </c>
      <c r="B12" s="8">
        <v>364444705.88235289</v>
      </c>
      <c r="C12" s="8"/>
      <c r="E12" s="34"/>
      <c r="F12" s="34"/>
      <c r="G12" s="34"/>
      <c r="H12" s="34"/>
    </row>
    <row r="13" spans="1:19" x14ac:dyDescent="0.35">
      <c r="A13" s="32" t="s">
        <v>31</v>
      </c>
      <c r="B13" s="8">
        <v>22424862.522912849</v>
      </c>
      <c r="C13" s="8"/>
      <c r="D13">
        <v>96</v>
      </c>
      <c r="E13" s="34"/>
      <c r="F13" s="34"/>
      <c r="G13" s="34"/>
      <c r="H13" s="34">
        <f>(B22+B23+B24)/3</f>
        <v>171489320.02944151</v>
      </c>
      <c r="I13" s="34">
        <f>STDEV(B22:B24)</f>
        <v>101754941.85008997</v>
      </c>
      <c r="J13" s="34">
        <f>STDEV(B22:B24)/SQRT(3)</f>
        <v>58748243.068524159</v>
      </c>
    </row>
    <row r="14" spans="1:19" x14ac:dyDescent="0.35">
      <c r="A14" s="32" t="s">
        <v>32</v>
      </c>
      <c r="B14" s="8">
        <v>5022485.0492800735</v>
      </c>
      <c r="C14" s="8"/>
      <c r="E14" s="34"/>
      <c r="F14" s="34"/>
      <c r="G14" s="34"/>
    </row>
    <row r="15" spans="1:19" x14ac:dyDescent="0.35">
      <c r="A15" s="32" t="s">
        <v>33</v>
      </c>
      <c r="B15" s="8">
        <v>21340936.374549817</v>
      </c>
      <c r="C15" s="8"/>
      <c r="E15" s="34"/>
      <c r="F15" s="34"/>
      <c r="G15" s="34"/>
    </row>
    <row r="16" spans="1:19" x14ac:dyDescent="0.35">
      <c r="A16" s="32" t="s">
        <v>34</v>
      </c>
      <c r="B16" s="8">
        <v>27889764.870885242</v>
      </c>
      <c r="C16" s="8"/>
      <c r="E16" s="34"/>
      <c r="F16" s="34"/>
      <c r="G16" s="34"/>
    </row>
    <row r="17" spans="1:10" x14ac:dyDescent="0.35">
      <c r="A17" s="32" t="s">
        <v>35</v>
      </c>
      <c r="B17" s="8">
        <v>38899172.113289759</v>
      </c>
      <c r="C17" s="8"/>
      <c r="E17" s="34"/>
      <c r="F17" s="34"/>
      <c r="G17" s="34"/>
    </row>
    <row r="18" spans="1:10" x14ac:dyDescent="0.35">
      <c r="A18" s="32" t="s">
        <v>36</v>
      </c>
      <c r="B18" s="8">
        <v>269592012.95196974</v>
      </c>
      <c r="C18" s="8"/>
      <c r="E18" s="34"/>
      <c r="F18" s="34"/>
      <c r="G18" s="34"/>
    </row>
    <row r="19" spans="1:10" x14ac:dyDescent="0.35">
      <c r="A19" s="32" t="s">
        <v>37</v>
      </c>
      <c r="B19" s="8">
        <v>185833870.96774191</v>
      </c>
      <c r="C19" s="8"/>
      <c r="E19" s="34"/>
      <c r="F19" s="34"/>
      <c r="G19" s="34"/>
    </row>
    <row r="20" spans="1:10" x14ac:dyDescent="0.35">
      <c r="A20" s="32" t="s">
        <v>38</v>
      </c>
      <c r="B20" s="8">
        <v>69751973.061138585</v>
      </c>
      <c r="C20" s="8"/>
      <c r="E20" s="34"/>
      <c r="F20" s="34"/>
      <c r="G20" s="34"/>
    </row>
    <row r="21" spans="1:10" x14ac:dyDescent="0.35">
      <c r="A21" s="32" t="s">
        <v>39</v>
      </c>
      <c r="B21" s="8">
        <v>129501256.91302162</v>
      </c>
      <c r="C21" s="8"/>
      <c r="E21" s="34"/>
      <c r="F21" s="34"/>
      <c r="G21" s="34"/>
    </row>
    <row r="22" spans="1:10" x14ac:dyDescent="0.35">
      <c r="A22" s="32" t="s">
        <v>40</v>
      </c>
      <c r="B22" s="8">
        <v>163104545.97372931</v>
      </c>
      <c r="C22" s="8"/>
      <c r="E22" s="34"/>
      <c r="F22" s="34"/>
      <c r="G22" s="34"/>
    </row>
    <row r="23" spans="1:10" x14ac:dyDescent="0.35">
      <c r="A23" s="32" t="s">
        <v>41</v>
      </c>
      <c r="B23" s="8">
        <v>74186190.585183486</v>
      </c>
      <c r="C23" s="8"/>
      <c r="D23" s="8"/>
    </row>
    <row r="24" spans="1:10" x14ac:dyDescent="0.35">
      <c r="A24" s="32" t="s">
        <v>42</v>
      </c>
      <c r="B24" s="8">
        <v>277177223.52941167</v>
      </c>
      <c r="C24" s="8"/>
      <c r="D24" s="8"/>
    </row>
    <row r="26" spans="1:10" x14ac:dyDescent="0.35">
      <c r="D26" t="s">
        <v>71</v>
      </c>
      <c r="E26" t="s">
        <v>75</v>
      </c>
      <c r="F26" t="s">
        <v>96</v>
      </c>
      <c r="G26" t="s">
        <v>97</v>
      </c>
      <c r="H26" t="s">
        <v>74</v>
      </c>
      <c r="I26" t="s">
        <v>96</v>
      </c>
      <c r="J26" t="s">
        <v>97</v>
      </c>
    </row>
    <row r="27" spans="1:10" x14ac:dyDescent="0.35">
      <c r="A27" s="32" t="s">
        <v>43</v>
      </c>
      <c r="B27" s="8">
        <v>576416163.68286443</v>
      </c>
      <c r="C27" s="8"/>
      <c r="D27">
        <v>24</v>
      </c>
      <c r="E27" s="34">
        <f>(B27+B28+B29)/3</f>
        <v>641288002.27337313</v>
      </c>
      <c r="F27" s="34">
        <f>STDEV(B27:B29)</f>
        <v>198927827.73239383</v>
      </c>
      <c r="G27" s="34">
        <f>STDEV(B27:B29)/SQRT(3)</f>
        <v>114851034.89060509</v>
      </c>
      <c r="H27" s="34">
        <f>(B36+B37+B38)/3</f>
        <v>230953827.28027192</v>
      </c>
      <c r="I27" s="34">
        <f>STDEV(B36:B38)</f>
        <v>77558014.822211117</v>
      </c>
      <c r="J27" s="34">
        <f>STDEV(B36:B38)/SQRT(3)</f>
        <v>44778140.735416576</v>
      </c>
    </row>
    <row r="28" spans="1:10" x14ac:dyDescent="0.35">
      <c r="A28" s="32" t="s">
        <v>44</v>
      </c>
      <c r="B28" s="8">
        <v>482894117.64705878</v>
      </c>
      <c r="C28" s="8"/>
      <c r="E28" s="34"/>
      <c r="F28" s="34"/>
      <c r="G28" s="34"/>
      <c r="H28" s="34"/>
    </row>
    <row r="29" spans="1:10" x14ac:dyDescent="0.35">
      <c r="A29" s="32" t="s">
        <v>45</v>
      </c>
      <c r="B29" s="8">
        <v>864553725.49019611</v>
      </c>
      <c r="C29" s="8"/>
      <c r="E29" s="34"/>
      <c r="F29" s="34"/>
      <c r="G29" s="34"/>
      <c r="H29" s="34"/>
    </row>
    <row r="30" spans="1:10" x14ac:dyDescent="0.35">
      <c r="A30" s="32" t="s">
        <v>46</v>
      </c>
      <c r="B30" s="8">
        <v>1934298575.3070457</v>
      </c>
      <c r="C30" s="8"/>
      <c r="D30">
        <v>48</v>
      </c>
      <c r="E30" s="34">
        <f>(B30+B31+B32)/3</f>
        <v>1995070962.0249603</v>
      </c>
      <c r="F30" s="34">
        <f>STDEV(B30:B32)</f>
        <v>178116190.62334868</v>
      </c>
      <c r="G30" s="34">
        <f>STDEV(B30:B32)/SQRT(3)</f>
        <v>102835430.60342106</v>
      </c>
      <c r="H30" s="34">
        <f>(B39+B40+B41)/3</f>
        <v>1436127075.0590851</v>
      </c>
      <c r="I30" s="34">
        <f>STDEV(B39:B41)</f>
        <v>93546166.736026719</v>
      </c>
      <c r="J30" s="34">
        <f>STDEV(B39:B41)/SQRT(3)</f>
        <v>54008904.546702646</v>
      </c>
    </row>
    <row r="31" spans="1:10" x14ac:dyDescent="0.35">
      <c r="A31" s="32" t="s">
        <v>47</v>
      </c>
      <c r="B31" s="8">
        <v>1855294247.7876103</v>
      </c>
      <c r="C31" s="8"/>
      <c r="E31" s="34"/>
      <c r="F31" s="34"/>
      <c r="G31" s="34"/>
      <c r="H31" s="34"/>
    </row>
    <row r="32" spans="1:10" x14ac:dyDescent="0.35">
      <c r="A32" s="32" t="s">
        <v>48</v>
      </c>
      <c r="B32" s="8">
        <v>2195620062.9802241</v>
      </c>
      <c r="C32" s="8"/>
      <c r="E32" s="34"/>
      <c r="F32" s="34"/>
      <c r="G32" s="34"/>
      <c r="H32" s="34"/>
    </row>
    <row r="33" spans="1:10" x14ac:dyDescent="0.35">
      <c r="A33" s="32" t="s">
        <v>49</v>
      </c>
      <c r="B33" s="8">
        <v>2720408950.1829433</v>
      </c>
      <c r="C33" s="8"/>
      <c r="D33">
        <v>72</v>
      </c>
      <c r="E33" s="34">
        <f>(B33+B34+B35)/3</f>
        <v>2387268451.6515474</v>
      </c>
      <c r="F33" s="34">
        <f>STDEV(B33:B35)</f>
        <v>295329173.3137399</v>
      </c>
      <c r="G33" s="34">
        <f>STDEV(B33:B35)/SQRT(3)</f>
        <v>170508377.71223739</v>
      </c>
      <c r="H33" s="34">
        <f>(B42+B43+B44)/3</f>
        <v>2605516766.1588531</v>
      </c>
      <c r="I33" s="34">
        <f>STDEV(B42:B44)</f>
        <v>174792420.72889191</v>
      </c>
      <c r="J33" s="34">
        <f>STDEV(B42:B44)/SQRT(3)</f>
        <v>100916451.16013207</v>
      </c>
    </row>
    <row r="34" spans="1:10" x14ac:dyDescent="0.35">
      <c r="A34" s="32" t="s">
        <v>50</v>
      </c>
      <c r="B34" s="8">
        <v>2283804278.0748663</v>
      </c>
      <c r="C34" s="8"/>
      <c r="E34" s="34"/>
      <c r="F34" s="34"/>
      <c r="G34" s="34"/>
      <c r="H34" s="34"/>
    </row>
    <row r="35" spans="1:10" x14ac:dyDescent="0.35">
      <c r="A35" s="32" t="s">
        <v>51</v>
      </c>
      <c r="B35" s="8">
        <v>2157592126.6968327</v>
      </c>
      <c r="C35" s="8"/>
      <c r="E35" s="34"/>
      <c r="F35" s="34"/>
      <c r="G35" s="34"/>
      <c r="H35" s="34"/>
    </row>
    <row r="36" spans="1:10" x14ac:dyDescent="0.35">
      <c r="A36" s="32" t="s">
        <v>52</v>
      </c>
      <c r="B36" s="8">
        <v>183977875.28868359</v>
      </c>
      <c r="C36" s="8"/>
      <c r="D36">
        <v>96</v>
      </c>
      <c r="E36" s="34"/>
      <c r="F36" s="34"/>
      <c r="G36" s="34"/>
      <c r="H36" s="34">
        <f>(B45+B46+B47)/3</f>
        <v>2833960542.3096747</v>
      </c>
      <c r="I36" s="34">
        <f>STDEV(B45:B47)</f>
        <v>669757303.80819333</v>
      </c>
      <c r="J36" s="34">
        <f>STDEV(B45:B47)/SQRT(3)</f>
        <v>386684559.64537841</v>
      </c>
    </row>
    <row r="37" spans="1:10" x14ac:dyDescent="0.35">
      <c r="A37" s="32" t="s">
        <v>53</v>
      </c>
      <c r="B37" s="8">
        <v>320473542.72025549</v>
      </c>
      <c r="C37" s="8"/>
    </row>
    <row r="38" spans="1:10" x14ac:dyDescent="0.35">
      <c r="A38" s="32" t="s">
        <v>54</v>
      </c>
      <c r="B38" s="8">
        <v>188410063.83187664</v>
      </c>
      <c r="C38" s="8"/>
    </row>
    <row r="39" spans="1:10" x14ac:dyDescent="0.35">
      <c r="A39" s="32" t="s">
        <v>55</v>
      </c>
      <c r="B39" s="8">
        <v>1526224809.0815272</v>
      </c>
      <c r="C39" s="8"/>
    </row>
    <row r="40" spans="1:10" x14ac:dyDescent="0.35">
      <c r="A40" s="32" t="s">
        <v>56</v>
      </c>
      <c r="B40" s="8">
        <v>1339477005.9880238</v>
      </c>
      <c r="C40" s="8"/>
    </row>
    <row r="41" spans="1:10" x14ac:dyDescent="0.35">
      <c r="A41" s="32" t="s">
        <v>57</v>
      </c>
      <c r="B41" s="8">
        <v>1442679410.1077049</v>
      </c>
      <c r="C41" s="8"/>
    </row>
    <row r="42" spans="1:10" x14ac:dyDescent="0.35">
      <c r="A42" s="32" t="s">
        <v>58</v>
      </c>
      <c r="B42" s="8">
        <v>2438478702.6389499</v>
      </c>
      <c r="C42" s="8"/>
    </row>
    <row r="43" spans="1:10" x14ac:dyDescent="0.35">
      <c r="A43" s="32" t="s">
        <v>59</v>
      </c>
      <c r="B43" s="8">
        <v>2590923085.4605989</v>
      </c>
      <c r="C43" s="8"/>
    </row>
    <row r="44" spans="1:10" x14ac:dyDescent="0.35">
      <c r="A44" s="32" t="s">
        <v>60</v>
      </c>
      <c r="B44" s="8">
        <v>2787148510.3770103</v>
      </c>
      <c r="C44" s="8"/>
    </row>
    <row r="45" spans="1:10" x14ac:dyDescent="0.35">
      <c r="A45" s="32" t="s">
        <v>61</v>
      </c>
      <c r="B45" s="8">
        <v>3607056847.0588226</v>
      </c>
      <c r="C45" s="8"/>
    </row>
    <row r="46" spans="1:10" x14ac:dyDescent="0.35">
      <c r="A46" s="32" t="s">
        <v>62</v>
      </c>
      <c r="B46" s="8">
        <v>2465200692.041522</v>
      </c>
      <c r="C46" s="8"/>
    </row>
    <row r="47" spans="1:10" ht="15" thickBot="1" x14ac:dyDescent="0.4">
      <c r="A47" s="33" t="s">
        <v>63</v>
      </c>
      <c r="B47" s="8">
        <v>2429624087.8286796</v>
      </c>
      <c r="C47" s="8"/>
    </row>
    <row r="50" spans="1:2" x14ac:dyDescent="0.35">
      <c r="A50" t="s">
        <v>98</v>
      </c>
      <c r="B50" s="134"/>
    </row>
    <row r="51" spans="1:2" x14ac:dyDescent="0.35">
      <c r="A51" s="32" t="s">
        <v>100</v>
      </c>
      <c r="B51" s="135">
        <f>B4*100/B27</f>
        <v>3.910895316447506</v>
      </c>
    </row>
    <row r="52" spans="1:2" x14ac:dyDescent="0.35">
      <c r="A52" s="32" t="s">
        <v>101</v>
      </c>
      <c r="B52" s="135">
        <f>B5*100/B28</f>
        <v>24.676207496545963</v>
      </c>
    </row>
    <row r="53" spans="1:2" x14ac:dyDescent="0.35">
      <c r="A53" s="32" t="s">
        <v>102</v>
      </c>
      <c r="B53" s="135">
        <f t="shared" ref="B53:B71" si="0">B6*100/B29</f>
        <v>4.9101774573386665</v>
      </c>
    </row>
    <row r="54" spans="1:2" x14ac:dyDescent="0.35">
      <c r="A54" s="32" t="s">
        <v>103</v>
      </c>
      <c r="B54" s="135">
        <f t="shared" si="0"/>
        <v>15.094718118647322</v>
      </c>
    </row>
    <row r="55" spans="1:2" x14ac:dyDescent="0.35">
      <c r="A55" s="32" t="s">
        <v>104</v>
      </c>
      <c r="B55" s="135">
        <f t="shared" si="0"/>
        <v>16.940344920429336</v>
      </c>
    </row>
    <row r="56" spans="1:2" x14ac:dyDescent="0.35">
      <c r="A56" s="32" t="s">
        <v>105</v>
      </c>
      <c r="B56" s="135">
        <f t="shared" si="0"/>
        <v>8.6498539803821828</v>
      </c>
    </row>
    <row r="57" spans="1:2" x14ac:dyDescent="0.35">
      <c r="A57" s="32" t="s">
        <v>106</v>
      </c>
      <c r="B57" s="135">
        <f t="shared" si="0"/>
        <v>5.0076051762445468</v>
      </c>
    </row>
    <row r="58" spans="1:2" x14ac:dyDescent="0.35">
      <c r="A58" s="32" t="s">
        <v>107</v>
      </c>
      <c r="B58" s="135">
        <f t="shared" si="0"/>
        <v>2.8060423246048987</v>
      </c>
    </row>
    <row r="59" spans="1:2" x14ac:dyDescent="0.35">
      <c r="A59" s="32" t="s">
        <v>108</v>
      </c>
      <c r="B59" s="135">
        <f t="shared" si="0"/>
        <v>16.891269734113269</v>
      </c>
    </row>
    <row r="60" spans="1:2" x14ac:dyDescent="0.35">
      <c r="A60" s="32" t="s">
        <v>109</v>
      </c>
      <c r="B60" s="135">
        <f t="shared" si="0"/>
        <v>12.188890912956529</v>
      </c>
    </row>
    <row r="61" spans="1:2" x14ac:dyDescent="0.35">
      <c r="A61" s="32" t="s">
        <v>110</v>
      </c>
      <c r="B61" s="135">
        <f t="shared" si="0"/>
        <v>1.5672073914894904</v>
      </c>
    </row>
    <row r="62" spans="1:2" x14ac:dyDescent="0.35">
      <c r="A62" s="32" t="s">
        <v>111</v>
      </c>
      <c r="B62" s="135">
        <f t="shared" si="0"/>
        <v>11.326855869861022</v>
      </c>
    </row>
    <row r="63" spans="1:2" x14ac:dyDescent="0.35">
      <c r="A63" s="32" t="s">
        <v>112</v>
      </c>
      <c r="B63" s="135">
        <f t="shared" si="0"/>
        <v>1.8273693826055111</v>
      </c>
    </row>
    <row r="64" spans="1:2" x14ac:dyDescent="0.35">
      <c r="A64" s="32" t="s">
        <v>113</v>
      </c>
      <c r="B64" s="135">
        <f t="shared" si="0"/>
        <v>2.9040567280658158</v>
      </c>
    </row>
    <row r="65" spans="1:2" x14ac:dyDescent="0.35">
      <c r="A65" s="32" t="s">
        <v>114</v>
      </c>
      <c r="B65" s="135">
        <f t="shared" si="0"/>
        <v>18.686896829826043</v>
      </c>
    </row>
    <row r="66" spans="1:2" x14ac:dyDescent="0.35">
      <c r="A66" s="32" t="s">
        <v>115</v>
      </c>
      <c r="B66" s="135">
        <f t="shared" si="0"/>
        <v>7.6208937468525075</v>
      </c>
    </row>
    <row r="67" spans="1:2" x14ac:dyDescent="0.35">
      <c r="A67" s="32" t="s">
        <v>116</v>
      </c>
      <c r="B67" s="135">
        <f t="shared" si="0"/>
        <v>2.6921668749089283</v>
      </c>
    </row>
    <row r="68" spans="1:2" x14ac:dyDescent="0.35">
      <c r="A68" s="32" t="s">
        <v>117</v>
      </c>
      <c r="B68" s="135">
        <f t="shared" si="0"/>
        <v>4.6463708851848846</v>
      </c>
    </row>
    <row r="69" spans="1:2" x14ac:dyDescent="0.35">
      <c r="A69" s="32" t="s">
        <v>118</v>
      </c>
      <c r="B69" s="135">
        <f t="shared" si="0"/>
        <v>4.521818005355918</v>
      </c>
    </row>
    <row r="70" spans="1:2" x14ac:dyDescent="0.35">
      <c r="A70" s="32" t="s">
        <v>119</v>
      </c>
      <c r="B70" s="135">
        <f t="shared" si="0"/>
        <v>3.0093367580449288</v>
      </c>
    </row>
    <row r="71" spans="1:2" x14ac:dyDescent="0.35">
      <c r="A71" s="32" t="s">
        <v>120</v>
      </c>
      <c r="B71" s="135">
        <f t="shared" si="0"/>
        <v>11.408234916584195</v>
      </c>
    </row>
    <row r="72" spans="1:2" x14ac:dyDescent="0.35">
      <c r="B72" s="135"/>
    </row>
    <row r="73" spans="1:2" x14ac:dyDescent="0.35">
      <c r="A73" t="s">
        <v>99</v>
      </c>
      <c r="B73" s="135">
        <f>AVERAGE(B51:B71)</f>
        <v>8.6327244203090245</v>
      </c>
    </row>
  </sheetData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D23</xm:sqref>
            </x14:sparkline>
            <x14:sparkline>
              <xm:sqref>D24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L18" sqref="L18"/>
    </sheetView>
  </sheetViews>
  <sheetFormatPr defaultRowHeight="14.5" x14ac:dyDescent="0.35"/>
  <cols>
    <col min="1" max="1" width="20" customWidth="1"/>
  </cols>
  <sheetData>
    <row r="1" spans="1:6" ht="72.5" x14ac:dyDescent="0.35">
      <c r="A1" s="24" t="s">
        <v>121</v>
      </c>
      <c r="B1" s="24" t="s">
        <v>122</v>
      </c>
      <c r="C1" s="24" t="s">
        <v>123</v>
      </c>
      <c r="D1" s="24" t="s">
        <v>124</v>
      </c>
      <c r="E1" s="24" t="s">
        <v>125</v>
      </c>
      <c r="F1" s="24" t="s">
        <v>126</v>
      </c>
    </row>
    <row r="2" spans="1:6" x14ac:dyDescent="0.35">
      <c r="A2" t="s">
        <v>127</v>
      </c>
      <c r="B2">
        <v>379</v>
      </c>
      <c r="C2">
        <v>49752</v>
      </c>
      <c r="D2">
        <v>41737</v>
      </c>
      <c r="E2">
        <v>4624</v>
      </c>
      <c r="F2">
        <v>3382</v>
      </c>
    </row>
    <row r="3" spans="1:6" x14ac:dyDescent="0.35">
      <c r="A3" t="s">
        <v>128</v>
      </c>
      <c r="B3">
        <v>155</v>
      </c>
      <c r="C3">
        <v>50284</v>
      </c>
      <c r="D3">
        <v>45113</v>
      </c>
      <c r="E3">
        <v>3987</v>
      </c>
      <c r="F3">
        <v>1300</v>
      </c>
    </row>
    <row r="4" spans="1:6" x14ac:dyDescent="0.35">
      <c r="A4" t="s">
        <v>129</v>
      </c>
      <c r="B4">
        <v>498</v>
      </c>
      <c r="C4">
        <v>50185</v>
      </c>
      <c r="D4">
        <v>44260</v>
      </c>
      <c r="E4">
        <v>4201</v>
      </c>
      <c r="F4">
        <v>1771</v>
      </c>
    </row>
    <row r="5" spans="1:6" x14ac:dyDescent="0.35">
      <c r="A5" t="s">
        <v>130</v>
      </c>
      <c r="B5">
        <v>179</v>
      </c>
      <c r="C5">
        <v>51195</v>
      </c>
      <c r="D5">
        <v>47871</v>
      </c>
      <c r="E5">
        <v>1341</v>
      </c>
      <c r="F5">
        <v>1757</v>
      </c>
    </row>
    <row r="6" spans="1:6" x14ac:dyDescent="0.35">
      <c r="A6" t="s">
        <v>131</v>
      </c>
      <c r="B6">
        <v>461</v>
      </c>
      <c r="C6">
        <v>49368</v>
      </c>
      <c r="D6">
        <v>44237</v>
      </c>
      <c r="E6">
        <v>2894</v>
      </c>
      <c r="F6">
        <v>2087</v>
      </c>
    </row>
    <row r="7" spans="1:6" x14ac:dyDescent="0.35">
      <c r="A7" t="s">
        <v>132</v>
      </c>
      <c r="B7">
        <v>450</v>
      </c>
      <c r="C7">
        <v>50057</v>
      </c>
      <c r="D7">
        <v>46388</v>
      </c>
      <c r="E7">
        <v>1470</v>
      </c>
      <c r="F7">
        <v>2075</v>
      </c>
    </row>
    <row r="8" spans="1:6" x14ac:dyDescent="0.35">
      <c r="A8" t="s">
        <v>133</v>
      </c>
      <c r="B8">
        <v>478</v>
      </c>
      <c r="C8">
        <v>51181</v>
      </c>
      <c r="D8">
        <v>34082</v>
      </c>
      <c r="E8">
        <v>15670</v>
      </c>
      <c r="F8">
        <v>1223</v>
      </c>
    </row>
    <row r="9" spans="1:6" x14ac:dyDescent="0.35">
      <c r="A9" t="s">
        <v>134</v>
      </c>
      <c r="B9">
        <v>566</v>
      </c>
      <c r="C9">
        <v>51836</v>
      </c>
      <c r="D9">
        <v>40890</v>
      </c>
      <c r="E9">
        <v>8906</v>
      </c>
      <c r="F9">
        <v>1709</v>
      </c>
    </row>
    <row r="10" spans="1:6" x14ac:dyDescent="0.35">
      <c r="A10" t="s">
        <v>135</v>
      </c>
      <c r="B10">
        <v>480</v>
      </c>
      <c r="C10">
        <v>50516</v>
      </c>
      <c r="D10">
        <v>36624</v>
      </c>
      <c r="E10">
        <v>12231</v>
      </c>
      <c r="F10">
        <v>1530</v>
      </c>
    </row>
    <row r="11" spans="1:6" x14ac:dyDescent="0.35">
      <c r="A11" t="s">
        <v>136</v>
      </c>
      <c r="B11">
        <v>706</v>
      </c>
      <c r="C11">
        <v>50519</v>
      </c>
      <c r="D11">
        <v>46404</v>
      </c>
      <c r="E11">
        <v>1487</v>
      </c>
      <c r="F11">
        <v>2418</v>
      </c>
    </row>
    <row r="12" spans="1:6" x14ac:dyDescent="0.35">
      <c r="A12" t="s">
        <v>137</v>
      </c>
      <c r="B12">
        <v>2823</v>
      </c>
      <c r="C12">
        <v>17574</v>
      </c>
      <c r="D12">
        <v>14842</v>
      </c>
      <c r="E12">
        <v>1067</v>
      </c>
      <c r="F12">
        <v>1011</v>
      </c>
    </row>
    <row r="13" spans="1:6" x14ac:dyDescent="0.35">
      <c r="A13" t="s">
        <v>138</v>
      </c>
      <c r="B13">
        <v>882</v>
      </c>
      <c r="C13">
        <v>50951</v>
      </c>
      <c r="D13">
        <v>45975</v>
      </c>
      <c r="E13">
        <v>1743</v>
      </c>
      <c r="F13">
        <v>2820</v>
      </c>
    </row>
    <row r="14" spans="1:6" x14ac:dyDescent="0.35">
      <c r="A14" t="s">
        <v>139</v>
      </c>
      <c r="B14">
        <v>713</v>
      </c>
      <c r="C14">
        <v>50714</v>
      </c>
      <c r="D14">
        <v>41632</v>
      </c>
      <c r="E14">
        <v>5749</v>
      </c>
      <c r="F14">
        <v>3102</v>
      </c>
    </row>
    <row r="15" spans="1:6" x14ac:dyDescent="0.35">
      <c r="A15" t="s">
        <v>140</v>
      </c>
      <c r="B15">
        <v>162</v>
      </c>
      <c r="C15">
        <v>50425</v>
      </c>
      <c r="D15">
        <v>46176</v>
      </c>
      <c r="E15">
        <v>3202</v>
      </c>
      <c r="F15">
        <v>1314</v>
      </c>
    </row>
    <row r="16" spans="1:6" x14ac:dyDescent="0.35">
      <c r="A16" t="s">
        <v>141</v>
      </c>
      <c r="B16">
        <v>109</v>
      </c>
      <c r="C16">
        <v>50965</v>
      </c>
      <c r="D16">
        <v>47850</v>
      </c>
      <c r="E16">
        <v>1828</v>
      </c>
      <c r="F16">
        <v>965</v>
      </c>
    </row>
    <row r="17" spans="1:6" x14ac:dyDescent="0.35">
      <c r="A17" t="s">
        <v>142</v>
      </c>
      <c r="B17">
        <v>496</v>
      </c>
      <c r="C17">
        <v>50799</v>
      </c>
      <c r="D17">
        <v>46580</v>
      </c>
      <c r="E17">
        <v>2763</v>
      </c>
      <c r="F17">
        <v>1301</v>
      </c>
    </row>
    <row r="18" spans="1:6" x14ac:dyDescent="0.35">
      <c r="A18" t="s">
        <v>143</v>
      </c>
      <c r="B18">
        <v>1118</v>
      </c>
      <c r="C18">
        <v>50213</v>
      </c>
      <c r="D18">
        <v>45714</v>
      </c>
      <c r="E18">
        <v>2117</v>
      </c>
      <c r="F18">
        <v>2097</v>
      </c>
    </row>
    <row r="19" spans="1:6" x14ac:dyDescent="0.35">
      <c r="A19" t="s">
        <v>144</v>
      </c>
      <c r="B19">
        <v>468</v>
      </c>
      <c r="C19">
        <v>51493</v>
      </c>
      <c r="D19">
        <v>44410</v>
      </c>
      <c r="E19">
        <v>1972</v>
      </c>
      <c r="F19">
        <v>4927</v>
      </c>
    </row>
    <row r="20" spans="1:6" x14ac:dyDescent="0.35">
      <c r="A20" t="s">
        <v>145</v>
      </c>
      <c r="B20">
        <v>412</v>
      </c>
      <c r="C20">
        <v>50485</v>
      </c>
      <c r="D20">
        <v>42818</v>
      </c>
      <c r="E20">
        <v>5452</v>
      </c>
      <c r="F20">
        <v>2093</v>
      </c>
    </row>
    <row r="21" spans="1:6" x14ac:dyDescent="0.35">
      <c r="A21" t="s">
        <v>146</v>
      </c>
      <c r="B21">
        <v>3084</v>
      </c>
      <c r="C21">
        <v>51085</v>
      </c>
      <c r="D21">
        <v>41912</v>
      </c>
      <c r="E21">
        <v>6672</v>
      </c>
      <c r="F21">
        <v>2037</v>
      </c>
    </row>
    <row r="22" spans="1:6" x14ac:dyDescent="0.35">
      <c r="A22" t="s">
        <v>147</v>
      </c>
      <c r="B22">
        <v>450</v>
      </c>
      <c r="C22">
        <v>50602</v>
      </c>
      <c r="D22">
        <v>38082</v>
      </c>
      <c r="E22">
        <v>10570</v>
      </c>
      <c r="F22">
        <v>1715</v>
      </c>
    </row>
    <row r="23" spans="1:6" x14ac:dyDescent="0.35">
      <c r="A23" t="s">
        <v>148</v>
      </c>
      <c r="B23">
        <v>414</v>
      </c>
      <c r="C23">
        <v>50426</v>
      </c>
      <c r="D23">
        <v>43176</v>
      </c>
      <c r="E23">
        <v>6172</v>
      </c>
      <c r="F23">
        <v>979</v>
      </c>
    </row>
    <row r="24" spans="1:6" x14ac:dyDescent="0.35">
      <c r="A24" t="s">
        <v>149</v>
      </c>
      <c r="B24">
        <v>493</v>
      </c>
      <c r="C24">
        <v>50627</v>
      </c>
      <c r="D24">
        <v>41046</v>
      </c>
      <c r="E24">
        <v>8804</v>
      </c>
      <c r="F24">
        <v>711</v>
      </c>
    </row>
    <row r="25" spans="1:6" x14ac:dyDescent="0.35">
      <c r="A25" t="s">
        <v>150</v>
      </c>
      <c r="B25">
        <v>348</v>
      </c>
      <c r="C25">
        <v>50309</v>
      </c>
      <c r="D25">
        <v>42808</v>
      </c>
      <c r="E25">
        <v>6251</v>
      </c>
      <c r="F25">
        <v>1156</v>
      </c>
    </row>
    <row r="26" spans="1:6" x14ac:dyDescent="0.35">
      <c r="A26" t="s">
        <v>151</v>
      </c>
      <c r="B26">
        <v>455</v>
      </c>
      <c r="C26">
        <v>49797</v>
      </c>
      <c r="D26">
        <v>41473</v>
      </c>
      <c r="E26">
        <v>6079</v>
      </c>
      <c r="F26">
        <v>1994</v>
      </c>
    </row>
    <row r="27" spans="1:6" x14ac:dyDescent="0.35">
      <c r="A27" t="s">
        <v>152</v>
      </c>
      <c r="B27">
        <v>452</v>
      </c>
      <c r="C27">
        <v>49796</v>
      </c>
      <c r="D27">
        <v>39015</v>
      </c>
      <c r="E27">
        <v>8800</v>
      </c>
      <c r="F27">
        <v>1822</v>
      </c>
    </row>
    <row r="28" spans="1:6" x14ac:dyDescent="0.35">
      <c r="A28" t="s">
        <v>153</v>
      </c>
      <c r="B28">
        <v>467</v>
      </c>
      <c r="C28">
        <v>49971</v>
      </c>
      <c r="D28">
        <v>41396</v>
      </c>
      <c r="E28">
        <v>6448</v>
      </c>
      <c r="F28">
        <v>1872</v>
      </c>
    </row>
    <row r="29" spans="1:6" x14ac:dyDescent="0.35">
      <c r="A29" t="s">
        <v>154</v>
      </c>
      <c r="B29">
        <v>418</v>
      </c>
      <c r="C29">
        <v>50173</v>
      </c>
      <c r="D29">
        <v>37033</v>
      </c>
      <c r="E29">
        <v>11745</v>
      </c>
      <c r="F29">
        <v>1136</v>
      </c>
    </row>
    <row r="30" spans="1:6" x14ac:dyDescent="0.35">
      <c r="A30" t="s">
        <v>155</v>
      </c>
      <c r="B30">
        <v>495</v>
      </c>
      <c r="C30">
        <v>50253</v>
      </c>
      <c r="D30">
        <v>35325</v>
      </c>
      <c r="E30">
        <v>13733</v>
      </c>
      <c r="F30">
        <v>980</v>
      </c>
    </row>
    <row r="31" spans="1:6" x14ac:dyDescent="0.35">
      <c r="A31" t="s">
        <v>156</v>
      </c>
      <c r="B31">
        <v>468</v>
      </c>
      <c r="C31">
        <v>50212</v>
      </c>
      <c r="D31">
        <v>38238</v>
      </c>
      <c r="E31">
        <v>10347</v>
      </c>
      <c r="F31">
        <v>1431</v>
      </c>
    </row>
    <row r="32" spans="1:6" x14ac:dyDescent="0.35">
      <c r="A32" t="s">
        <v>157</v>
      </c>
      <c r="B32">
        <v>866</v>
      </c>
      <c r="C32">
        <v>51186</v>
      </c>
      <c r="D32">
        <v>45783</v>
      </c>
      <c r="E32">
        <v>2770</v>
      </c>
      <c r="F32">
        <v>2412</v>
      </c>
    </row>
    <row r="33" spans="1:6" x14ac:dyDescent="0.35">
      <c r="A33" t="s">
        <v>158</v>
      </c>
      <c r="B33">
        <v>442</v>
      </c>
      <c r="C33">
        <v>50278</v>
      </c>
      <c r="D33">
        <v>46131</v>
      </c>
      <c r="E33">
        <v>1702</v>
      </c>
      <c r="F33">
        <v>2307</v>
      </c>
    </row>
    <row r="34" spans="1:6" x14ac:dyDescent="0.35">
      <c r="A34" t="s">
        <v>159</v>
      </c>
      <c r="B34">
        <v>599</v>
      </c>
      <c r="C34">
        <v>50647</v>
      </c>
      <c r="D34">
        <v>45943</v>
      </c>
      <c r="E34">
        <v>2322</v>
      </c>
      <c r="F34">
        <v>2179</v>
      </c>
    </row>
    <row r="35" spans="1:6" x14ac:dyDescent="0.35">
      <c r="A35" t="s">
        <v>160</v>
      </c>
      <c r="B35">
        <v>342</v>
      </c>
      <c r="C35">
        <v>49591</v>
      </c>
      <c r="D35">
        <v>45533</v>
      </c>
      <c r="E35">
        <v>2364</v>
      </c>
      <c r="F35">
        <v>1594</v>
      </c>
    </row>
    <row r="36" spans="1:6" x14ac:dyDescent="0.35">
      <c r="A36" t="s">
        <v>161</v>
      </c>
      <c r="B36">
        <v>334</v>
      </c>
      <c r="C36">
        <v>49801</v>
      </c>
      <c r="D36">
        <v>42853</v>
      </c>
      <c r="E36">
        <v>5423</v>
      </c>
      <c r="F36">
        <v>1397</v>
      </c>
    </row>
    <row r="37" spans="1:6" x14ac:dyDescent="0.35">
      <c r="A37" t="s">
        <v>162</v>
      </c>
      <c r="B37">
        <v>355</v>
      </c>
      <c r="C37">
        <v>49562</v>
      </c>
      <c r="D37">
        <v>43136</v>
      </c>
      <c r="E37">
        <v>4387</v>
      </c>
      <c r="F37">
        <v>1958</v>
      </c>
    </row>
    <row r="38" spans="1:6" x14ac:dyDescent="0.35">
      <c r="A38" t="s">
        <v>163</v>
      </c>
      <c r="B38">
        <v>399</v>
      </c>
      <c r="C38">
        <v>49829</v>
      </c>
      <c r="D38">
        <v>42691</v>
      </c>
      <c r="E38">
        <v>4558</v>
      </c>
      <c r="F38">
        <v>2329</v>
      </c>
    </row>
    <row r="39" spans="1:6" x14ac:dyDescent="0.35">
      <c r="A39" t="s">
        <v>164</v>
      </c>
      <c r="B39">
        <v>424</v>
      </c>
      <c r="C39">
        <v>49808</v>
      </c>
      <c r="D39">
        <v>42367</v>
      </c>
      <c r="E39">
        <v>5254</v>
      </c>
      <c r="F39">
        <v>1986</v>
      </c>
    </row>
    <row r="40" spans="1:6" x14ac:dyDescent="0.35">
      <c r="A40" t="s">
        <v>165</v>
      </c>
      <c r="B40">
        <v>479</v>
      </c>
      <c r="C40">
        <v>49833</v>
      </c>
      <c r="D40">
        <v>42719</v>
      </c>
      <c r="E40">
        <v>4687</v>
      </c>
      <c r="F40">
        <v>2259</v>
      </c>
    </row>
    <row r="41" spans="1:6" x14ac:dyDescent="0.35">
      <c r="A41" t="s">
        <v>166</v>
      </c>
      <c r="B41">
        <v>350</v>
      </c>
      <c r="C41">
        <v>49890</v>
      </c>
      <c r="D41">
        <v>41954</v>
      </c>
      <c r="E41">
        <v>5261</v>
      </c>
      <c r="F41">
        <v>2391</v>
      </c>
    </row>
    <row r="42" spans="1:6" x14ac:dyDescent="0.35">
      <c r="A42" t="s">
        <v>167</v>
      </c>
      <c r="B42">
        <v>408</v>
      </c>
      <c r="C42">
        <v>50247</v>
      </c>
      <c r="D42">
        <v>38790</v>
      </c>
      <c r="E42">
        <v>9593</v>
      </c>
      <c r="F42">
        <v>1643</v>
      </c>
    </row>
    <row r="43" spans="1:6" x14ac:dyDescent="0.35">
      <c r="A43" t="s">
        <v>168</v>
      </c>
      <c r="B43">
        <v>434</v>
      </c>
      <c r="C43">
        <v>50247</v>
      </c>
      <c r="D43">
        <v>37783</v>
      </c>
      <c r="E43">
        <v>10740</v>
      </c>
      <c r="F43">
        <v>1512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cell number vs time</vt:lpstr>
      <vt:lpstr>Raw Data</vt:lpstr>
    </vt:vector>
  </TitlesOfParts>
  <Company>UFZ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Stückrath</dc:creator>
  <cp:lastModifiedBy>Kathrin Stückrath</cp:lastModifiedBy>
  <cp:lastPrinted>2023-11-28T13:54:15Z</cp:lastPrinted>
  <dcterms:created xsi:type="dcterms:W3CDTF">2023-10-13T14:40:09Z</dcterms:created>
  <dcterms:modified xsi:type="dcterms:W3CDTF">2023-11-28T14:41:25Z</dcterms:modified>
</cp:coreProperties>
</file>