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ransamineni/Library/CloudStorage/Box-Box/Kumar group files_Charan/Lab work 2022/NP removal manuscript/"/>
    </mc:Choice>
  </mc:AlternateContent>
  <xr:revisionPtr revIDLastSave="0" documentId="13_ncr:1_{4EA7ACDA-4916-D647-BA43-6B059132DBDD}" xr6:coauthVersionLast="47" xr6:coauthVersionMax="47" xr10:uidLastSave="{00000000-0000-0000-0000-000000000000}"/>
  <bookViews>
    <workbookView xWindow="1040" yWindow="500" windowWidth="27760" windowHeight="17500" xr2:uid="{A8D0AB99-863A-2C49-B6B3-773260BC8EC9}"/>
  </bookViews>
  <sheets>
    <sheet name="sPsL+Cotton filters" sheetId="1" r:id="rId1"/>
    <sheet name="AgNPs+Cotton filte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L22" i="1"/>
  <c r="B5" i="2"/>
  <c r="L14" i="2"/>
  <c r="L17" i="2" s="1"/>
  <c r="L15" i="2"/>
  <c r="L19" i="2" s="1"/>
  <c r="L18" i="2"/>
  <c r="B20" i="2"/>
  <c r="L20" i="2"/>
  <c r="L21" i="2"/>
  <c r="L28" i="2"/>
  <c r="B7" i="2" s="1"/>
  <c r="B20" i="1"/>
  <c r="L28" i="1"/>
  <c r="B7" i="1" s="1"/>
  <c r="L21" i="1"/>
  <c r="L20" i="1"/>
  <c r="L18" i="1"/>
  <c r="L15" i="1"/>
  <c r="L19" i="1" s="1"/>
  <c r="L14" i="1"/>
  <c r="B5" i="1"/>
  <c r="L17" i="1" l="1"/>
  <c r="B19" i="1"/>
  <c r="B8" i="1"/>
  <c r="B17" i="1" s="1"/>
  <c r="L22" i="2"/>
  <c r="B8" i="2"/>
  <c r="B19" i="2"/>
  <c r="B16" i="1" l="1"/>
  <c r="B15" i="1" s="1"/>
  <c r="B16" i="2"/>
  <c r="B17" i="2"/>
  <c r="B22" i="1" l="1"/>
  <c r="B21" i="1"/>
  <c r="B15" i="2"/>
  <c r="B23" i="1" l="1"/>
  <c r="B21" i="2"/>
  <c r="B22" i="2"/>
  <c r="B23" i="2" l="1"/>
</calcChain>
</file>

<file path=xl/sharedStrings.xml><?xml version="1.0" encoding="utf-8"?>
<sst xmlns="http://schemas.openxmlformats.org/spreadsheetml/2006/main" count="120" uniqueCount="50">
  <si>
    <t>Influent concentration (C0)</t>
  </si>
  <si>
    <t>Effluent concentration (Ce)</t>
  </si>
  <si>
    <t>Geometric factor (epsilon)</t>
  </si>
  <si>
    <t>Collector diameter (dc)</t>
  </si>
  <si>
    <t>m</t>
  </si>
  <si>
    <t>#/mL</t>
  </si>
  <si>
    <t>Porosity</t>
  </si>
  <si>
    <t>Single collector efficiency (𝜂)</t>
  </si>
  <si>
    <t xml:space="preserve">Non-dimensional numbers </t>
  </si>
  <si>
    <t xml:space="preserve">Peclet number </t>
  </si>
  <si>
    <t xml:space="preserve">Fuchs number </t>
  </si>
  <si>
    <t xml:space="preserve">Stokes number </t>
  </si>
  <si>
    <t xml:space="preserve">Vanderwaals factor </t>
  </si>
  <si>
    <t xml:space="preserve">Interception number </t>
  </si>
  <si>
    <t xml:space="preserve">Gravitational number </t>
  </si>
  <si>
    <t>Collector diameter</t>
  </si>
  <si>
    <t xml:space="preserve">Particle diameter </t>
  </si>
  <si>
    <t xml:space="preserve">Pore diameter </t>
  </si>
  <si>
    <t>gravitational constant</t>
  </si>
  <si>
    <t>m/s2</t>
  </si>
  <si>
    <t xml:space="preserve">Hamaker constant </t>
  </si>
  <si>
    <t xml:space="preserve">Dynamic viscosity water </t>
  </si>
  <si>
    <t>J</t>
  </si>
  <si>
    <t>Pa.s</t>
  </si>
  <si>
    <t>Superficial velocity</t>
  </si>
  <si>
    <t>Settling velocity</t>
  </si>
  <si>
    <t>m/s</t>
  </si>
  <si>
    <t>Particle density</t>
  </si>
  <si>
    <t>Fluid density</t>
  </si>
  <si>
    <t>kg/m3</t>
  </si>
  <si>
    <t>Diffusivity</t>
  </si>
  <si>
    <t>Boltzmann constant</t>
  </si>
  <si>
    <t>Temperature</t>
  </si>
  <si>
    <t>K</t>
  </si>
  <si>
    <t>J/K</t>
  </si>
  <si>
    <t>m2/s</t>
  </si>
  <si>
    <t>Filter Characteristics</t>
  </si>
  <si>
    <t>Solid fraction (𝜙) or 1-p</t>
  </si>
  <si>
    <t>Solidity (𝜙) or 1-p</t>
  </si>
  <si>
    <t>Length of filter</t>
  </si>
  <si>
    <t>Rubow and Liu model</t>
  </si>
  <si>
    <t>Diffusion term</t>
  </si>
  <si>
    <t xml:space="preserve">Interception term </t>
  </si>
  <si>
    <t>Inhomgeneity factor</t>
  </si>
  <si>
    <t xml:space="preserve">Kubawara number </t>
  </si>
  <si>
    <t>LN removal</t>
  </si>
  <si>
    <t>Sticking coefficient</t>
  </si>
  <si>
    <t>Control sticking coefficient</t>
  </si>
  <si>
    <t>Control effluent conc.</t>
  </si>
  <si>
    <t>Ratio of sticking coeff.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</si>
</sst>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1" fontId="0" fillId="0" borderId="0" xfId="0" applyNumberFormat="1"/>
    <xf numFmtId="0" fontId="1" fillId="0" borderId="0" xfId="0" applyFont="1"/>
    <xf numFmtId="11" fontId="0" fillId="2" borderId="0" xfId="0" applyNumberFormat="1" applyFill="1"/>
    <xf numFmtId="0" fontId="0" fillId="3" borderId="0" xfId="0" applyFill="1"/>
    <xf numFmtId="0" fontId="0" fillId="4" borderId="0" xfId="0" applyFill="1"/>
    <xf numFmtId="164" fontId="0" fillId="5" borderId="0" xfId="0" applyNumberFormat="1" applyFill="1"/>
    <xf numFmtId="11" fontId="0" fillId="6" borderId="0" xfId="0" applyNumberFormat="1" applyFill="1"/>
    <xf numFmtId="11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FE98C-1DDC-AD44-B678-C4D65448CA0B}">
  <dimension ref="A1:M30"/>
  <sheetViews>
    <sheetView tabSelected="1" workbookViewId="0">
      <selection activeCell="B35" sqref="B35"/>
    </sheetView>
  </sheetViews>
  <sheetFormatPr baseColWidth="10" defaultRowHeight="16" x14ac:dyDescent="0.2"/>
  <cols>
    <col min="1" max="1" width="41.83203125" customWidth="1"/>
    <col min="2" max="2" width="12.1640625" customWidth="1"/>
    <col min="11" max="11" width="41.6640625" customWidth="1"/>
  </cols>
  <sheetData>
    <row r="1" spans="1:13" x14ac:dyDescent="0.2">
      <c r="K1" s="2" t="s">
        <v>8</v>
      </c>
    </row>
    <row r="2" spans="1:13" x14ac:dyDescent="0.2">
      <c r="A2" t="s">
        <v>0</v>
      </c>
      <c r="B2" s="1">
        <v>10000000000</v>
      </c>
      <c r="C2" t="s">
        <v>5</v>
      </c>
      <c r="K2" t="s">
        <v>15</v>
      </c>
      <c r="L2" s="1">
        <v>1.2E-5</v>
      </c>
      <c r="M2" t="s">
        <v>4</v>
      </c>
    </row>
    <row r="3" spans="1:13" x14ac:dyDescent="0.2">
      <c r="A3" t="s">
        <v>1</v>
      </c>
      <c r="B3" s="1">
        <v>3390000</v>
      </c>
      <c r="C3" t="s">
        <v>5</v>
      </c>
      <c r="E3" s="1">
        <f>10^(10-3.47)</f>
        <v>3388441.5613920246</v>
      </c>
      <c r="K3" t="s">
        <v>16</v>
      </c>
      <c r="L3" s="1">
        <v>1.9999999999999999E-7</v>
      </c>
      <c r="M3" t="s">
        <v>4</v>
      </c>
    </row>
    <row r="4" spans="1:13" x14ac:dyDescent="0.2">
      <c r="A4" t="s">
        <v>39</v>
      </c>
      <c r="B4">
        <v>7.4999999999999997E-2</v>
      </c>
      <c r="C4" t="s">
        <v>4</v>
      </c>
      <c r="K4" t="s">
        <v>17</v>
      </c>
      <c r="L4" s="1">
        <v>6.1999999999999999E-6</v>
      </c>
      <c r="M4" t="s">
        <v>4</v>
      </c>
    </row>
    <row r="5" spans="1:13" x14ac:dyDescent="0.2">
      <c r="A5" t="s">
        <v>2</v>
      </c>
      <c r="B5">
        <f>4/PI()</f>
        <v>1.2732395447351628</v>
      </c>
      <c r="K5" t="s">
        <v>18</v>
      </c>
      <c r="L5" s="1">
        <v>9.8000000000000007</v>
      </c>
      <c r="M5" t="s">
        <v>19</v>
      </c>
    </row>
    <row r="6" spans="1:13" x14ac:dyDescent="0.2">
      <c r="A6" t="s">
        <v>3</v>
      </c>
      <c r="B6" s="1">
        <v>1.2E-5</v>
      </c>
      <c r="C6" t="s">
        <v>4</v>
      </c>
      <c r="K6" t="s">
        <v>20</v>
      </c>
      <c r="L6" s="1">
        <v>9.9999999999999995E-21</v>
      </c>
      <c r="M6" t="s">
        <v>22</v>
      </c>
    </row>
    <row r="7" spans="1:13" x14ac:dyDescent="0.2">
      <c r="A7" t="s">
        <v>37</v>
      </c>
      <c r="B7" s="1">
        <f>L28</f>
        <v>0.39425659408544761</v>
      </c>
      <c r="K7" t="s">
        <v>21</v>
      </c>
      <c r="L7" s="1">
        <v>1E-3</v>
      </c>
      <c r="M7" t="s">
        <v>23</v>
      </c>
    </row>
    <row r="8" spans="1:13" x14ac:dyDescent="0.2">
      <c r="A8" t="s">
        <v>6</v>
      </c>
      <c r="B8" s="1">
        <f>1-B7</f>
        <v>0.60574340591455234</v>
      </c>
      <c r="K8" t="s">
        <v>24</v>
      </c>
      <c r="L8" s="8">
        <v>2.8294212105225841E-3</v>
      </c>
      <c r="M8" t="s">
        <v>26</v>
      </c>
    </row>
    <row r="9" spans="1:13" x14ac:dyDescent="0.2">
      <c r="A9" t="s">
        <v>48</v>
      </c>
      <c r="B9" s="1">
        <v>9800000000</v>
      </c>
      <c r="C9" t="s">
        <v>5</v>
      </c>
      <c r="K9" t="s">
        <v>27</v>
      </c>
      <c r="L9" s="1">
        <v>1050</v>
      </c>
      <c r="M9" t="s">
        <v>29</v>
      </c>
    </row>
    <row r="10" spans="1:13" x14ac:dyDescent="0.2">
      <c r="K10" t="s">
        <v>28</v>
      </c>
      <c r="L10" s="1">
        <v>1000</v>
      </c>
      <c r="M10" t="s">
        <v>29</v>
      </c>
    </row>
    <row r="11" spans="1:13" x14ac:dyDescent="0.2">
      <c r="K11" t="s">
        <v>31</v>
      </c>
      <c r="L11" s="1">
        <v>1.3800000000000001E-23</v>
      </c>
      <c r="M11" t="s">
        <v>34</v>
      </c>
    </row>
    <row r="12" spans="1:13" x14ac:dyDescent="0.2">
      <c r="K12" t="s">
        <v>32</v>
      </c>
      <c r="L12" s="1">
        <v>298</v>
      </c>
      <c r="M12" t="s">
        <v>33</v>
      </c>
    </row>
    <row r="14" spans="1:13" x14ac:dyDescent="0.2">
      <c r="A14" s="4" t="s">
        <v>40</v>
      </c>
      <c r="K14" t="s">
        <v>30</v>
      </c>
      <c r="L14" s="1">
        <f>(L11*L12)/(3*PI()*L7*L3)</f>
        <v>2.1816959599037014E-12</v>
      </c>
      <c r="M14" t="s">
        <v>35</v>
      </c>
    </row>
    <row r="15" spans="1:13" x14ac:dyDescent="0.2">
      <c r="A15" t="s">
        <v>7</v>
      </c>
      <c r="B15" s="1">
        <f>B16+B17</f>
        <v>1.1723800037713943E-2</v>
      </c>
      <c r="K15" t="s">
        <v>25</v>
      </c>
      <c r="L15" s="1">
        <f>(L5*(L9-L10)*(L3^2))/(18*L7*L10)</f>
        <v>1.0888888888888885E-12</v>
      </c>
      <c r="M15" t="s">
        <v>26</v>
      </c>
    </row>
    <row r="16" spans="1:13" x14ac:dyDescent="0.2">
      <c r="A16" t="s">
        <v>41</v>
      </c>
      <c r="B16" s="1">
        <f>2.86*(B8^(1/3))*(B19^(-1/3))*(L17^(-2/3))</f>
        <v>9.3853087539022655E-3</v>
      </c>
    </row>
    <row r="17" spans="1:12" x14ac:dyDescent="0.2">
      <c r="A17" t="s">
        <v>42</v>
      </c>
      <c r="B17" s="1">
        <f>(B8*L21^2)/(B19*(1+L21))</f>
        <v>2.3384912838116763E-3</v>
      </c>
      <c r="K17" t="s">
        <v>9</v>
      </c>
      <c r="L17" s="1">
        <f>(L8*L2)/L14</f>
        <v>15562.688454430505</v>
      </c>
    </row>
    <row r="18" spans="1:12" x14ac:dyDescent="0.2">
      <c r="A18" s="5" t="s">
        <v>43</v>
      </c>
      <c r="B18" s="5">
        <v>1.67</v>
      </c>
      <c r="K18" t="s">
        <v>10</v>
      </c>
      <c r="L18" s="1">
        <f>1+(L3/L4)</f>
        <v>1.032258064516129</v>
      </c>
    </row>
    <row r="19" spans="1:12" x14ac:dyDescent="0.2">
      <c r="A19" t="s">
        <v>44</v>
      </c>
      <c r="B19" s="1">
        <f>(-LN(B7)/2)-0.75+B7-(B7^2/4)</f>
        <v>7.0773692407532646E-2</v>
      </c>
      <c r="K19" t="s">
        <v>11</v>
      </c>
      <c r="L19" s="1">
        <f>(L15*L8)/(L5*L2)</f>
        <v>2.6198344541875768E-11</v>
      </c>
    </row>
    <row r="20" spans="1:12" x14ac:dyDescent="0.2">
      <c r="A20" t="s">
        <v>45</v>
      </c>
      <c r="B20">
        <f>-LN(B3/B2)</f>
        <v>7.9895104505838237</v>
      </c>
      <c r="K20" t="s">
        <v>12</v>
      </c>
      <c r="L20" s="1">
        <f>(4*L6)/(9*PI()*L7*(L3^2)*L8)</f>
        <v>1.2499999999999999E-2</v>
      </c>
    </row>
    <row r="21" spans="1:12" x14ac:dyDescent="0.2">
      <c r="A21" t="s">
        <v>46</v>
      </c>
      <c r="B21" s="6">
        <f>(B20*B6)/(B5*B7*B4*B15)</f>
        <v>0.21721142508088198</v>
      </c>
      <c r="K21" t="s">
        <v>13</v>
      </c>
      <c r="L21" s="1">
        <f>L3/L2</f>
        <v>1.6666666666666666E-2</v>
      </c>
    </row>
    <row r="22" spans="1:12" x14ac:dyDescent="0.2">
      <c r="A22" t="s">
        <v>47</v>
      </c>
      <c r="B22" s="7">
        <f>(-LN(B9/B2)*B6)/(B5*B7*B4*B15)</f>
        <v>5.4925253231375391E-4</v>
      </c>
      <c r="K22" t="s">
        <v>14</v>
      </c>
      <c r="L22" s="1">
        <f>L15/L8</f>
        <v>3.8484510006474948E-10</v>
      </c>
    </row>
    <row r="23" spans="1:12" x14ac:dyDescent="0.2">
      <c r="A23" t="s">
        <v>49</v>
      </c>
      <c r="B23" s="1">
        <f>B21/B22</f>
        <v>395.46731658362671</v>
      </c>
    </row>
    <row r="27" spans="1:12" x14ac:dyDescent="0.2">
      <c r="K27" s="2" t="s">
        <v>36</v>
      </c>
    </row>
    <row r="28" spans="1:12" x14ac:dyDescent="0.2">
      <c r="K28" t="s">
        <v>38</v>
      </c>
      <c r="L28" s="3">
        <f>(PI()*L30^2)/(2*SQRT(3)*(L30+L29)^2)</f>
        <v>0.39425659408544761</v>
      </c>
    </row>
    <row r="29" spans="1:12" x14ac:dyDescent="0.2">
      <c r="K29" t="s">
        <v>17</v>
      </c>
      <c r="L29" s="1">
        <v>6.1999999999999999E-6</v>
      </c>
    </row>
    <row r="30" spans="1:12" x14ac:dyDescent="0.2">
      <c r="K30" t="s">
        <v>15</v>
      </c>
      <c r="L30" s="1">
        <v>1.2E-5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AEAC-92D5-D144-8A0E-6CD7F2BD298E}">
  <dimension ref="A1:M30"/>
  <sheetViews>
    <sheetView workbookViewId="0">
      <selection activeCell="E30" sqref="E30"/>
    </sheetView>
  </sheetViews>
  <sheetFormatPr baseColWidth="10" defaultRowHeight="16" x14ac:dyDescent="0.2"/>
  <cols>
    <col min="1" max="1" width="41.83203125" customWidth="1"/>
    <col min="2" max="2" width="12.1640625" customWidth="1"/>
    <col min="11" max="11" width="41.6640625" customWidth="1"/>
  </cols>
  <sheetData>
    <row r="1" spans="1:13" x14ac:dyDescent="0.2">
      <c r="K1" s="2" t="s">
        <v>8</v>
      </c>
    </row>
    <row r="2" spans="1:13" x14ac:dyDescent="0.2">
      <c r="A2" t="s">
        <v>0</v>
      </c>
      <c r="B2" s="1">
        <v>10000000000</v>
      </c>
      <c r="C2" t="s">
        <v>5</v>
      </c>
      <c r="K2" t="s">
        <v>15</v>
      </c>
      <c r="L2" s="1">
        <v>1.2E-5</v>
      </c>
      <c r="M2" t="s">
        <v>4</v>
      </c>
    </row>
    <row r="3" spans="1:13" x14ac:dyDescent="0.2">
      <c r="A3" t="s">
        <v>1</v>
      </c>
      <c r="B3" s="1">
        <v>1000000</v>
      </c>
      <c r="C3" t="s">
        <v>5</v>
      </c>
      <c r="K3" t="s">
        <v>16</v>
      </c>
      <c r="L3" s="1">
        <v>4.9999999999999998E-8</v>
      </c>
      <c r="M3" t="s">
        <v>4</v>
      </c>
    </row>
    <row r="4" spans="1:13" x14ac:dyDescent="0.2">
      <c r="A4" t="s">
        <v>39</v>
      </c>
      <c r="B4">
        <v>0.08</v>
      </c>
      <c r="C4" t="s">
        <v>4</v>
      </c>
      <c r="K4" t="s">
        <v>17</v>
      </c>
      <c r="L4" s="1">
        <v>6.1999999999999999E-6</v>
      </c>
      <c r="M4" t="s">
        <v>4</v>
      </c>
    </row>
    <row r="5" spans="1:13" x14ac:dyDescent="0.2">
      <c r="A5" t="s">
        <v>2</v>
      </c>
      <c r="B5">
        <f>4/PI()</f>
        <v>1.2732395447351628</v>
      </c>
      <c r="K5" t="s">
        <v>18</v>
      </c>
      <c r="L5" s="1">
        <v>9.8000000000000007</v>
      </c>
      <c r="M5" t="s">
        <v>19</v>
      </c>
    </row>
    <row r="6" spans="1:13" x14ac:dyDescent="0.2">
      <c r="A6" t="s">
        <v>3</v>
      </c>
      <c r="B6" s="1">
        <v>1.2E-5</v>
      </c>
      <c r="C6" t="s">
        <v>4</v>
      </c>
      <c r="K6" t="s">
        <v>20</v>
      </c>
      <c r="L6" s="1">
        <v>9.9999999999999995E-21</v>
      </c>
      <c r="M6" t="s">
        <v>22</v>
      </c>
    </row>
    <row r="7" spans="1:13" x14ac:dyDescent="0.2">
      <c r="A7" t="s">
        <v>37</v>
      </c>
      <c r="B7" s="1">
        <f>L28</f>
        <v>0.39425659408544761</v>
      </c>
      <c r="K7" t="s">
        <v>21</v>
      </c>
      <c r="L7" s="1">
        <v>1E-3</v>
      </c>
      <c r="M7" t="s">
        <v>23</v>
      </c>
    </row>
    <row r="8" spans="1:13" x14ac:dyDescent="0.2">
      <c r="A8" t="s">
        <v>6</v>
      </c>
      <c r="B8" s="1">
        <f>1-B7</f>
        <v>0.60574340591455234</v>
      </c>
      <c r="K8" t="s">
        <v>24</v>
      </c>
      <c r="L8" s="1">
        <v>1.9000000000000001E-4</v>
      </c>
      <c r="M8" t="s">
        <v>26</v>
      </c>
    </row>
    <row r="9" spans="1:13" x14ac:dyDescent="0.2">
      <c r="A9" t="s">
        <v>48</v>
      </c>
      <c r="B9" s="1">
        <v>9800000000</v>
      </c>
      <c r="C9" t="s">
        <v>5</v>
      </c>
      <c r="K9" t="s">
        <v>27</v>
      </c>
      <c r="L9" s="1">
        <v>15000</v>
      </c>
      <c r="M9" t="s">
        <v>29</v>
      </c>
    </row>
    <row r="10" spans="1:13" x14ac:dyDescent="0.2">
      <c r="K10" t="s">
        <v>28</v>
      </c>
      <c r="L10" s="1">
        <v>1000</v>
      </c>
      <c r="M10" t="s">
        <v>29</v>
      </c>
    </row>
    <row r="11" spans="1:13" x14ac:dyDescent="0.2">
      <c r="K11" t="s">
        <v>31</v>
      </c>
      <c r="L11" s="1">
        <v>1.3800000000000001E-23</v>
      </c>
      <c r="M11" t="s">
        <v>34</v>
      </c>
    </row>
    <row r="12" spans="1:13" x14ac:dyDescent="0.2">
      <c r="K12" t="s">
        <v>32</v>
      </c>
      <c r="L12" s="1">
        <v>298</v>
      </c>
      <c r="M12" t="s">
        <v>33</v>
      </c>
    </row>
    <row r="14" spans="1:13" x14ac:dyDescent="0.2">
      <c r="A14" s="4" t="s">
        <v>40</v>
      </c>
      <c r="K14" t="s">
        <v>30</v>
      </c>
      <c r="L14" s="1">
        <f>(L11*L12)/(3*PI()*L7*L3)</f>
        <v>8.7267838396148055E-12</v>
      </c>
      <c r="M14" t="s">
        <v>35</v>
      </c>
    </row>
    <row r="15" spans="1:13" x14ac:dyDescent="0.2">
      <c r="A15" t="s">
        <v>7</v>
      </c>
      <c r="B15" s="1">
        <f>B16+B17</f>
        <v>0.14329573663712908</v>
      </c>
      <c r="K15" t="s">
        <v>25</v>
      </c>
      <c r="L15" s="1">
        <f>(L5*(L9-L10)*(L3^2))/(18*L7*L10)</f>
        <v>1.905555555555555E-11</v>
      </c>
      <c r="M15" t="s">
        <v>26</v>
      </c>
    </row>
    <row r="16" spans="1:13" x14ac:dyDescent="0.2">
      <c r="A16" t="s">
        <v>41</v>
      </c>
      <c r="B16" s="1">
        <f>2.86*(B8^(1/3))*(B19^(-1/3))*(L17^(-2/3))</f>
        <v>0.14314776156626546</v>
      </c>
    </row>
    <row r="17" spans="1:12" x14ac:dyDescent="0.2">
      <c r="A17" t="s">
        <v>42</v>
      </c>
      <c r="B17" s="1">
        <f>(B8*L21^2)/(B19*(1+L21))</f>
        <v>1.4797507086360191E-4</v>
      </c>
      <c r="K17" t="s">
        <v>9</v>
      </c>
      <c r="L17" s="1">
        <f>(L8*L2)/L14</f>
        <v>261.26463562097786</v>
      </c>
    </row>
    <row r="18" spans="1:12" x14ac:dyDescent="0.2">
      <c r="A18" s="5" t="s">
        <v>43</v>
      </c>
      <c r="B18" s="5">
        <v>1.67</v>
      </c>
      <c r="K18" t="s">
        <v>10</v>
      </c>
      <c r="L18" s="1">
        <f>1+(L3/L4)</f>
        <v>1.0080645161290323</v>
      </c>
    </row>
    <row r="19" spans="1:12" x14ac:dyDescent="0.2">
      <c r="A19" t="s">
        <v>44</v>
      </c>
      <c r="B19" s="1">
        <f>(-LN(B7)/2)-0.75+B7-(B7^2/4)</f>
        <v>7.0773692407532646E-2</v>
      </c>
      <c r="K19" t="s">
        <v>11</v>
      </c>
      <c r="L19" s="1">
        <f>(L15*L8)/(L5*L2)</f>
        <v>3.0787037037037025E-11</v>
      </c>
    </row>
    <row r="20" spans="1:12" x14ac:dyDescent="0.2">
      <c r="A20" t="s">
        <v>45</v>
      </c>
      <c r="B20">
        <f>-LN(B3/B2)</f>
        <v>9.2103403719761818</v>
      </c>
      <c r="K20" t="s">
        <v>12</v>
      </c>
      <c r="L20" s="1">
        <f>(4*L6)/(9*PI()*L7*(L3^2)*L8)</f>
        <v>2.9783381163395619</v>
      </c>
    </row>
    <row r="21" spans="1:12" x14ac:dyDescent="0.2">
      <c r="A21" t="s">
        <v>46</v>
      </c>
      <c r="B21" s="6">
        <f>(B20*B6)/(B5*B7*B4*B15)</f>
        <v>1.9206338787828368E-2</v>
      </c>
      <c r="K21" t="s">
        <v>13</v>
      </c>
      <c r="L21" s="1">
        <f>L3/L2</f>
        <v>4.1666666666666666E-3</v>
      </c>
    </row>
    <row r="22" spans="1:12" x14ac:dyDescent="0.2">
      <c r="A22" t="s">
        <v>47</v>
      </c>
      <c r="B22" s="7">
        <f>(-LN(B9/B2)*B6)/(B5*B7*B4*B15)</f>
        <v>4.2128740687176591E-5</v>
      </c>
      <c r="K22" t="s">
        <v>14</v>
      </c>
      <c r="L22" s="1">
        <f>L15/L8</f>
        <v>1.0029239766081868E-7</v>
      </c>
    </row>
    <row r="23" spans="1:12" x14ac:dyDescent="0.2">
      <c r="A23" t="s">
        <v>49</v>
      </c>
      <c r="B23" s="1">
        <f>B21/B22</f>
        <v>455.89634236739749</v>
      </c>
    </row>
    <row r="27" spans="1:12" x14ac:dyDescent="0.2">
      <c r="K27" s="2" t="s">
        <v>36</v>
      </c>
    </row>
    <row r="28" spans="1:12" x14ac:dyDescent="0.2">
      <c r="K28" t="s">
        <v>38</v>
      </c>
      <c r="L28" s="3">
        <f>(PI()*L30^2)/(2*SQRT(3)*(L30+L29)^2)</f>
        <v>0.39425659408544761</v>
      </c>
    </row>
    <row r="29" spans="1:12" x14ac:dyDescent="0.2">
      <c r="K29" t="s">
        <v>17</v>
      </c>
      <c r="L29" s="1">
        <v>6.1999999999999999E-6</v>
      </c>
    </row>
    <row r="30" spans="1:12" x14ac:dyDescent="0.2">
      <c r="K30" t="s">
        <v>15</v>
      </c>
      <c r="L30" s="1">
        <v>1.2E-5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sPsL+Cotton filters</vt:lpstr>
      <vt:lpstr>AgNPs+Cotton filters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2021-12-06T13:07:03Z</dcterms:created>
  <dcterms:modified xsi:type="dcterms:W3CDTF">2022-08-15T19:12:29Z</dcterms:modified>
</cp:coreProperties>
</file>