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.sharepoint.com/teams/SolidStateInformatics/Shared Documents/General/Project information/Salt-cc/"/>
    </mc:Choice>
  </mc:AlternateContent>
  <xr:revisionPtr revIDLastSave="17" documentId="8_{1076D000-B0F9-4126-8100-D1D0120D4E3A}" xr6:coauthVersionLast="47" xr6:coauthVersionMax="47" xr10:uidLastSave="{16CA7C1B-568B-4E0E-8878-43380F5A6C30}"/>
  <bookViews>
    <workbookView xWindow="28680" yWindow="-120" windowWidth="29040" windowHeight="15840" xr2:uid="{57933BB0-8357-4E85-9735-F3624C01F6BD}"/>
  </bookViews>
  <sheets>
    <sheet name="energies" sheetId="1" r:id="rId1"/>
    <sheet name="transition" sheetId="2" r:id="rId2"/>
    <sheet name="NMR fit" sheetId="6" r:id="rId3"/>
    <sheet name="PUGDUT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7" i="1"/>
  <c r="K47" i="1"/>
  <c r="J48" i="1"/>
  <c r="K48" i="1"/>
  <c r="J49" i="1"/>
  <c r="K49" i="1"/>
  <c r="J50" i="1"/>
  <c r="K50" i="1"/>
  <c r="J51" i="1"/>
  <c r="K51" i="1"/>
  <c r="J52" i="1"/>
  <c r="K52" i="1"/>
  <c r="J54" i="1"/>
  <c r="K54" i="1"/>
  <c r="J55" i="1"/>
  <c r="K55" i="1"/>
  <c r="J56" i="1"/>
  <c r="K56" i="1"/>
  <c r="I40" i="1"/>
  <c r="I41" i="1"/>
  <c r="I42" i="1"/>
  <c r="I43" i="1"/>
  <c r="I44" i="1"/>
  <c r="I45" i="1"/>
  <c r="I47" i="1"/>
  <c r="I48" i="1"/>
  <c r="I49" i="1"/>
  <c r="I50" i="1"/>
  <c r="I51" i="1"/>
  <c r="I52" i="1"/>
  <c r="I54" i="1"/>
  <c r="I55" i="1"/>
  <c r="I56" i="1"/>
  <c r="I39" i="1"/>
  <c r="H1" i="1"/>
  <c r="G1" i="1"/>
  <c r="F1" i="1"/>
  <c r="B5" i="8"/>
  <c r="B10" i="8"/>
  <c r="B11" i="8" s="1"/>
  <c r="B6" i="8"/>
  <c r="I3" i="6" a="1"/>
  <c r="I3" i="6" s="1"/>
  <c r="L3" i="6" a="1"/>
  <c r="L3" i="6" s="1"/>
  <c r="I20" i="6" a="1"/>
  <c r="I20" i="6" s="1"/>
  <c r="L20" i="6" a="1"/>
  <c r="L20" i="6" s="1"/>
  <c r="M54" i="6"/>
  <c r="J54" i="6"/>
  <c r="M41" i="6"/>
  <c r="J41" i="6"/>
  <c r="L49" i="6" a="1"/>
  <c r="L49" i="6" s="1"/>
  <c r="I49" i="6" a="1"/>
  <c r="I49" i="6" s="1"/>
  <c r="L36" i="6" a="1"/>
  <c r="L36" i="6" s="1"/>
  <c r="I36" i="6" a="1"/>
  <c r="I36" i="6" s="1"/>
  <c r="C16" i="6"/>
  <c r="D16" i="6"/>
  <c r="E16" i="6"/>
  <c r="F16" i="6"/>
  <c r="C32" i="6"/>
  <c r="D32" i="6"/>
  <c r="E32" i="6"/>
  <c r="F32" i="6"/>
  <c r="C45" i="6"/>
  <c r="D45" i="6"/>
  <c r="E45" i="6"/>
  <c r="F45" i="6"/>
  <c r="C62" i="6"/>
  <c r="D62" i="6"/>
  <c r="E62" i="6"/>
  <c r="F62" i="6"/>
  <c r="D38" i="2"/>
  <c r="D28" i="2"/>
  <c r="H37" i="2" s="1"/>
  <c r="C38" i="2"/>
  <c r="G38" i="2" s="1"/>
  <c r="C28" i="2"/>
  <c r="G28" i="2" s="1"/>
  <c r="B38" i="2"/>
  <c r="B28" i="2"/>
  <c r="F31" i="2" s="1"/>
  <c r="H27" i="2"/>
  <c r="G27" i="2"/>
  <c r="F27" i="2"/>
  <c r="H38" i="2" l="1"/>
  <c r="F38" i="2"/>
  <c r="F28" i="2"/>
  <c r="F37" i="2"/>
  <c r="F30" i="2"/>
  <c r="F29" i="2"/>
  <c r="J5" i="6"/>
  <c r="I7" i="6"/>
  <c r="J6" i="6"/>
  <c r="I6" i="6"/>
  <c r="I5" i="6"/>
  <c r="I4" i="6"/>
  <c r="J3" i="6"/>
  <c r="J7" i="6"/>
  <c r="J4" i="6"/>
  <c r="M5" i="6"/>
  <c r="L4" i="6"/>
  <c r="L7" i="6"/>
  <c r="L6" i="6"/>
  <c r="L5" i="6"/>
  <c r="M3" i="6"/>
  <c r="M7" i="6"/>
  <c r="M6" i="6"/>
  <c r="M4" i="6"/>
  <c r="I22" i="6"/>
  <c r="I24" i="6"/>
  <c r="J23" i="6"/>
  <c r="I23" i="6"/>
  <c r="J22" i="6"/>
  <c r="J21" i="6"/>
  <c r="J24" i="6"/>
  <c r="I21" i="6"/>
  <c r="J20" i="6"/>
  <c r="L23" i="6"/>
  <c r="M24" i="6"/>
  <c r="L24" i="6"/>
  <c r="L22" i="6"/>
  <c r="M21" i="6"/>
  <c r="M23" i="6"/>
  <c r="M20" i="6"/>
  <c r="M22" i="6"/>
  <c r="L21" i="6"/>
  <c r="M25" i="6"/>
  <c r="L50" i="6"/>
  <c r="L53" i="6"/>
  <c r="L52" i="6"/>
  <c r="L51" i="6"/>
  <c r="M49" i="6"/>
  <c r="M53" i="6"/>
  <c r="M52" i="6"/>
  <c r="M51" i="6"/>
  <c r="M50" i="6"/>
  <c r="J51" i="6"/>
  <c r="I51" i="6"/>
  <c r="J53" i="6"/>
  <c r="J52" i="6"/>
  <c r="J50" i="6"/>
  <c r="I50" i="6"/>
  <c r="I53" i="6"/>
  <c r="I52" i="6"/>
  <c r="J49" i="6"/>
  <c r="L38" i="6"/>
  <c r="M40" i="6"/>
  <c r="M39" i="6"/>
  <c r="M37" i="6"/>
  <c r="L37" i="6"/>
  <c r="L40" i="6"/>
  <c r="L39" i="6"/>
  <c r="M36" i="6"/>
  <c r="M38" i="6"/>
  <c r="J37" i="6"/>
  <c r="I37" i="6"/>
  <c r="J40" i="6"/>
  <c r="J39" i="6"/>
  <c r="J38" i="6"/>
  <c r="I38" i="6"/>
  <c r="J36" i="6"/>
  <c r="I40" i="6"/>
  <c r="I39" i="6"/>
  <c r="G37" i="2"/>
  <c r="G33" i="2"/>
  <c r="H32" i="2"/>
  <c r="G32" i="2"/>
  <c r="H31" i="2"/>
  <c r="G31" i="2"/>
  <c r="F36" i="2"/>
  <c r="H36" i="2"/>
  <c r="H30" i="2"/>
  <c r="F35" i="2"/>
  <c r="G36" i="2"/>
  <c r="G30" i="2"/>
  <c r="F34" i="2"/>
  <c r="H35" i="2"/>
  <c r="H29" i="2"/>
  <c r="H33" i="2"/>
  <c r="F33" i="2"/>
  <c r="G35" i="2"/>
  <c r="G29" i="2"/>
  <c r="F32" i="2"/>
  <c r="H34" i="2"/>
  <c r="H28" i="2"/>
  <c r="G34" i="2"/>
  <c r="D25" i="2"/>
  <c r="D15" i="2"/>
  <c r="H18" i="2" s="1"/>
  <c r="C25" i="2"/>
  <c r="C15" i="2"/>
  <c r="G19" i="2" s="1"/>
  <c r="B25" i="2"/>
  <c r="B15" i="2"/>
  <c r="F15" i="2" s="1"/>
  <c r="H14" i="2"/>
  <c r="G14" i="2"/>
  <c r="F14" i="2"/>
  <c r="D51" i="2"/>
  <c r="D41" i="2"/>
  <c r="H41" i="2" s="1"/>
  <c r="C51" i="2"/>
  <c r="C41" i="2"/>
  <c r="G47" i="2" s="1"/>
  <c r="B51" i="2"/>
  <c r="B41" i="2"/>
  <c r="F45" i="2" s="1"/>
  <c r="H40" i="2"/>
  <c r="G40" i="2"/>
  <c r="F40" i="2"/>
  <c r="G24" i="2" l="1"/>
  <c r="F25" i="2"/>
  <c r="G23" i="2"/>
  <c r="H23" i="2"/>
  <c r="H22" i="2"/>
  <c r="H15" i="2"/>
  <c r="J25" i="6"/>
  <c r="H50" i="2"/>
  <c r="H20" i="2"/>
  <c r="G25" i="2"/>
  <c r="H49" i="2"/>
  <c r="H25" i="2"/>
  <c r="G18" i="2"/>
  <c r="G22" i="2"/>
  <c r="G48" i="2"/>
  <c r="F24" i="2"/>
  <c r="H17" i="2"/>
  <c r="H21" i="2"/>
  <c r="G50" i="2"/>
  <c r="H46" i="2"/>
  <c r="F23" i="2"/>
  <c r="G17" i="2"/>
  <c r="F22" i="2"/>
  <c r="H16" i="2"/>
  <c r="F21" i="2"/>
  <c r="G16" i="2"/>
  <c r="G46" i="2"/>
  <c r="H51" i="2"/>
  <c r="G45" i="2"/>
  <c r="F18" i="2"/>
  <c r="G21" i="2"/>
  <c r="G15" i="2"/>
  <c r="H44" i="2"/>
  <c r="F20" i="2"/>
  <c r="G44" i="2"/>
  <c r="F16" i="2"/>
  <c r="G20" i="2"/>
  <c r="F41" i="2"/>
  <c r="F17" i="2"/>
  <c r="F50" i="2"/>
  <c r="F49" i="2"/>
  <c r="H43" i="2"/>
  <c r="H19" i="2"/>
  <c r="G51" i="2"/>
  <c r="F19" i="2"/>
  <c r="F48" i="2"/>
  <c r="G43" i="2"/>
  <c r="F47" i="2"/>
  <c r="H42" i="2"/>
  <c r="H24" i="2"/>
  <c r="G49" i="2"/>
  <c r="G41" i="2"/>
  <c r="F51" i="2"/>
  <c r="G42" i="2"/>
  <c r="H48" i="2"/>
  <c r="F46" i="2"/>
  <c r="F44" i="2"/>
  <c r="F43" i="2"/>
  <c r="F42" i="2"/>
  <c r="H45" i="2"/>
  <c r="H47" i="2"/>
  <c r="D65" i="2"/>
  <c r="D55" i="2"/>
  <c r="H58" i="2" s="1"/>
  <c r="C65" i="2"/>
  <c r="C55" i="2"/>
  <c r="G58" i="2" s="1"/>
  <c r="B65" i="2"/>
  <c r="B55" i="2"/>
  <c r="F64" i="2" s="1"/>
  <c r="H54" i="2"/>
  <c r="G54" i="2"/>
  <c r="F54" i="2"/>
  <c r="F1" i="2"/>
  <c r="G1" i="2"/>
  <c r="H1" i="2"/>
  <c r="B20" i="1"/>
  <c r="D12" i="2"/>
  <c r="D2" i="2"/>
  <c r="H4" i="2" s="1"/>
  <c r="C12" i="2"/>
  <c r="C2" i="2"/>
  <c r="G2" i="2" s="1"/>
  <c r="B12" i="2"/>
  <c r="B2" i="2"/>
  <c r="F11" i="2" s="1"/>
  <c r="F59" i="1"/>
  <c r="G19" i="1"/>
  <c r="H19" i="1"/>
  <c r="F19" i="1"/>
  <c r="F40" i="1"/>
  <c r="G40" i="1"/>
  <c r="G59" i="1" s="1"/>
  <c r="H40" i="1"/>
  <c r="H60" i="1" s="1"/>
  <c r="F41" i="1"/>
  <c r="H41" i="1"/>
  <c r="F42" i="1"/>
  <c r="G42" i="1"/>
  <c r="G61" i="1" s="1"/>
  <c r="H42" i="1"/>
  <c r="H59" i="1" s="1"/>
  <c r="F43" i="1"/>
  <c r="F60" i="1" s="1"/>
  <c r="G43" i="1"/>
  <c r="H43" i="1"/>
  <c r="F44" i="1"/>
  <c r="G44" i="1"/>
  <c r="H44" i="1"/>
  <c r="F45" i="1"/>
  <c r="G45" i="1"/>
  <c r="H45" i="1"/>
  <c r="F39" i="1"/>
  <c r="G39" i="1"/>
  <c r="H39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4" i="1"/>
  <c r="G54" i="1"/>
  <c r="H54" i="1"/>
  <c r="F55" i="1"/>
  <c r="G55" i="1"/>
  <c r="H55" i="1"/>
  <c r="F56" i="1"/>
  <c r="G56" i="1"/>
  <c r="H56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C24" i="1"/>
  <c r="C42" i="1" s="1"/>
  <c r="C25" i="1"/>
  <c r="B24" i="1"/>
  <c r="B25" i="1"/>
  <c r="C32" i="1"/>
  <c r="C55" i="1" s="1"/>
  <c r="B32" i="1"/>
  <c r="B55" i="1" s="1"/>
  <c r="B42" i="1"/>
  <c r="B41" i="1"/>
  <c r="C41" i="1"/>
  <c r="A54" i="1"/>
  <c r="D24" i="1"/>
  <c r="D42" i="1" s="1"/>
  <c r="D32" i="1"/>
  <c r="D55" i="1" s="1"/>
  <c r="D25" i="1"/>
  <c r="D54" i="1" s="1"/>
  <c r="B23" i="1"/>
  <c r="C23" i="1"/>
  <c r="A23" i="1"/>
  <c r="A41" i="1" s="1"/>
  <c r="A24" i="1"/>
  <c r="A42" i="1" s="1"/>
  <c r="A25" i="1"/>
  <c r="A26" i="1"/>
  <c r="A43" i="1" s="1"/>
  <c r="D23" i="1"/>
  <c r="D41" i="1" s="1"/>
  <c r="B26" i="1"/>
  <c r="B43" i="1" s="1"/>
  <c r="A27" i="1"/>
  <c r="A48" i="1" s="1"/>
  <c r="C26" i="1"/>
  <c r="C43" i="1" s="1"/>
  <c r="D26" i="1"/>
  <c r="D43" i="1" s="1"/>
  <c r="B35" i="1"/>
  <c r="B56" i="1" s="1"/>
  <c r="C35" i="1"/>
  <c r="C56" i="1" s="1"/>
  <c r="B34" i="1"/>
  <c r="B45" i="1" s="1"/>
  <c r="B33" i="1"/>
  <c r="B52" i="1" s="1"/>
  <c r="B31" i="1"/>
  <c r="B51" i="1" s="1"/>
  <c r="B30" i="1"/>
  <c r="B50" i="1" s="1"/>
  <c r="B29" i="1"/>
  <c r="B49" i="1" s="1"/>
  <c r="B27" i="1"/>
  <c r="B48" i="1" s="1"/>
  <c r="B22" i="1"/>
  <c r="B40" i="1" s="1"/>
  <c r="B21" i="1"/>
  <c r="B47" i="1" s="1"/>
  <c r="C21" i="1"/>
  <c r="C47" i="1" s="1"/>
  <c r="B39" i="1"/>
  <c r="C20" i="1"/>
  <c r="B28" i="1"/>
  <c r="B44" i="1" s="1"/>
  <c r="C28" i="1"/>
  <c r="C27" i="1"/>
  <c r="D27" i="1"/>
  <c r="D28" i="1"/>
  <c r="D44" i="1" s="1"/>
  <c r="A28" i="1"/>
  <c r="A44" i="1" s="1"/>
  <c r="K20" i="1"/>
  <c r="C34" i="1"/>
  <c r="C33" i="1"/>
  <c r="D34" i="1"/>
  <c r="D33" i="1"/>
  <c r="A33" i="1"/>
  <c r="A52" i="1" s="1"/>
  <c r="A34" i="1"/>
  <c r="A45" i="1" s="1"/>
  <c r="A32" i="1"/>
  <c r="A55" i="1" s="1"/>
  <c r="A35" i="1"/>
  <c r="A56" i="1" s="1"/>
  <c r="D21" i="1"/>
  <c r="D22" i="1"/>
  <c r="C22" i="1"/>
  <c r="A21" i="1"/>
  <c r="A47" i="1" s="1"/>
  <c r="A22" i="1"/>
  <c r="A40" i="1" s="1"/>
  <c r="D35" i="1"/>
  <c r="D31" i="1"/>
  <c r="C31" i="1"/>
  <c r="D30" i="1"/>
  <c r="C30" i="1"/>
  <c r="C29" i="1"/>
  <c r="D29" i="1"/>
  <c r="A29" i="1"/>
  <c r="A49" i="1" s="1"/>
  <c r="A30" i="1"/>
  <c r="A50" i="1" s="1"/>
  <c r="A31" i="1"/>
  <c r="A51" i="1" s="1"/>
  <c r="A20" i="1"/>
  <c r="A39" i="1" s="1"/>
  <c r="D20" i="1"/>
  <c r="F61" i="1" l="1"/>
  <c r="H61" i="1"/>
  <c r="G60" i="1"/>
  <c r="F61" i="2"/>
  <c r="H12" i="2"/>
  <c r="H6" i="2"/>
  <c r="F62" i="2"/>
  <c r="H55" i="2"/>
  <c r="F2" i="2"/>
  <c r="F3" i="2"/>
  <c r="F4" i="2"/>
  <c r="F12" i="2"/>
  <c r="H63" i="2"/>
  <c r="G12" i="2"/>
  <c r="H62" i="2"/>
  <c r="H61" i="2"/>
  <c r="H60" i="2"/>
  <c r="H57" i="2"/>
  <c r="G63" i="2"/>
  <c r="G7" i="2"/>
  <c r="G62" i="2"/>
  <c r="H2" i="2"/>
  <c r="F65" i="2"/>
  <c r="G65" i="2"/>
  <c r="H9" i="2"/>
  <c r="G11" i="2"/>
  <c r="G57" i="2"/>
  <c r="G8" i="2"/>
  <c r="H11" i="2"/>
  <c r="H10" i="2"/>
  <c r="H8" i="2"/>
  <c r="G10" i="2"/>
  <c r="H65" i="2"/>
  <c r="H56" i="2"/>
  <c r="H7" i="2"/>
  <c r="G9" i="2"/>
  <c r="F63" i="2"/>
  <c r="G56" i="2"/>
  <c r="F5" i="2"/>
  <c r="G55" i="2"/>
  <c r="F7" i="2"/>
  <c r="G6" i="2"/>
  <c r="F56" i="2"/>
  <c r="G60" i="2"/>
  <c r="H5" i="2"/>
  <c r="F8" i="2"/>
  <c r="G5" i="2"/>
  <c r="H59" i="2"/>
  <c r="G61" i="2"/>
  <c r="F57" i="2"/>
  <c r="G4" i="2"/>
  <c r="H3" i="2"/>
  <c r="F10" i="2"/>
  <c r="G3" i="2"/>
  <c r="H64" i="2"/>
  <c r="F60" i="2"/>
  <c r="F59" i="2"/>
  <c r="F58" i="2"/>
  <c r="F6" i="2"/>
  <c r="F9" i="2"/>
  <c r="F55" i="2"/>
  <c r="G59" i="2"/>
  <c r="G64" i="2"/>
  <c r="C54" i="1"/>
  <c r="B54" i="1"/>
  <c r="D39" i="1"/>
  <c r="D47" i="1"/>
  <c r="D40" i="1"/>
  <c r="D48" i="1"/>
  <c r="D52" i="1"/>
  <c r="D51" i="1"/>
  <c r="D56" i="1"/>
  <c r="D45" i="1"/>
  <c r="D50" i="1"/>
  <c r="D49" i="1"/>
  <c r="C45" i="1"/>
  <c r="C52" i="1"/>
  <c r="C49" i="1"/>
  <c r="C48" i="1"/>
  <c r="C40" i="1"/>
  <c r="C51" i="1"/>
  <c r="C44" i="1"/>
  <c r="C50" i="1"/>
  <c r="C39" i="1"/>
</calcChain>
</file>

<file path=xl/sharedStrings.xml><?xml version="1.0" encoding="utf-8"?>
<sst xmlns="http://schemas.openxmlformats.org/spreadsheetml/2006/main" count="209" uniqueCount="70">
  <si>
    <t>AJAKEB02</t>
  </si>
  <si>
    <t>cont</t>
  </si>
  <si>
    <t>T</t>
  </si>
  <si>
    <t>BATYAZ</t>
  </si>
  <si>
    <t>salt</t>
  </si>
  <si>
    <t>BATYIH</t>
  </si>
  <si>
    <t>cc</t>
  </si>
  <si>
    <t>BEYZIR</t>
  </si>
  <si>
    <t>BEYZOX</t>
  </si>
  <si>
    <t>BEYZUD</t>
  </si>
  <si>
    <t>GOKQUV07</t>
  </si>
  <si>
    <t>GOKREG05</t>
  </si>
  <si>
    <t>LOLSUA</t>
  </si>
  <si>
    <t>LUNNAJ10</t>
  </si>
  <si>
    <t>RAKQAV03</t>
  </si>
  <si>
    <t>SEDJUI02</t>
  </si>
  <si>
    <t>TOYGOF01</t>
  </si>
  <si>
    <t>ULAWAF03</t>
  </si>
  <si>
    <t>ULAWAF05</t>
  </si>
  <si>
    <t>ZIKQOB01</t>
  </si>
  <si>
    <t>B86bPBE</t>
  </si>
  <si>
    <t>B86bPBE25</t>
  </si>
  <si>
    <t>B86bPBE50</t>
  </si>
  <si>
    <t>both</t>
  </si>
  <si>
    <t>cocrystal</t>
  </si>
  <si>
    <t>continuum</t>
  </si>
  <si>
    <t>0%</t>
  </si>
  <si>
    <t>25%</t>
  </si>
  <si>
    <t>50%</t>
  </si>
  <si>
    <t>AJAKEB</t>
  </si>
  <si>
    <t>SEDJUI</t>
  </si>
  <si>
    <t>ZIKQOB</t>
  </si>
  <si>
    <t>B-CH3-2</t>
  </si>
  <si>
    <t>B-CH3-1</t>
  </si>
  <si>
    <t>B-C4</t>
  </si>
  <si>
    <t>B-C3</t>
  </si>
  <si>
    <t>B-C2</t>
  </si>
  <si>
    <t>A-CH3</t>
  </si>
  <si>
    <t>A-C6</t>
  </si>
  <si>
    <t>A-C5</t>
  </si>
  <si>
    <t>A-C4</t>
  </si>
  <si>
    <t>A-C3</t>
  </si>
  <si>
    <t>A-C2</t>
  </si>
  <si>
    <t>A-C1</t>
  </si>
  <si>
    <t>exp</t>
  </si>
  <si>
    <t>rSCAN</t>
  </si>
  <si>
    <t>PBE</t>
  </si>
  <si>
    <t>B-CONH2</t>
  </si>
  <si>
    <t>B-C3-2</t>
  </si>
  <si>
    <t>B-C3-1</t>
  </si>
  <si>
    <t>B-C2-2</t>
  </si>
  <si>
    <t>B-C2-1</t>
  </si>
  <si>
    <t>A-COOH</t>
  </si>
  <si>
    <t>LUNNAJ</t>
  </si>
  <si>
    <t>B-COOH</t>
  </si>
  <si>
    <t>B-C6</t>
  </si>
  <si>
    <t>B-C5</t>
  </si>
  <si>
    <t>A-C3-2</t>
  </si>
  <si>
    <t>A-C3-1</t>
  </si>
  <si>
    <t>difference</t>
  </si>
  <si>
    <t>rel solubility</t>
  </si>
  <si>
    <t>B86bPBE25-XDM</t>
  </si>
  <si>
    <t>lit</t>
  </si>
  <si>
    <t>kcal/mol</t>
  </si>
  <si>
    <t>diff</t>
  </si>
  <si>
    <t>kJ/mol</t>
  </si>
  <si>
    <t>energies</t>
  </si>
  <si>
    <t>energy</t>
  </si>
  <si>
    <t>survival</t>
  </si>
  <si>
    <t>saltfrac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</si>
</sst>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Roboto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3" fillId="0" borderId="0" xfId="0" applyFont="1"/>
    <xf numFmtId="49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88"/>
      <color rgb="FFBB5566"/>
      <color rgb="FFDDAA33"/>
      <color rgb="FFBBBBBB"/>
      <color rgb="FFEE7733"/>
      <color rgb="FF0077BB"/>
      <color rgb="FF440154"/>
      <color rgb="FF6ECE58"/>
      <color rgb="FF219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0194-DD62-4385-B495-61EC851B52A8}">
  <dimension ref="A1:P61"/>
  <sheetViews>
    <sheetView tabSelected="1" topLeftCell="A17" workbookViewId="0">
      <selection activeCell="B61" sqref="B61:B65"/>
    </sheetView>
  </sheetViews>
  <sheetFormatPr defaultRowHeight="15" x14ac:dyDescent="0.25"/>
  <cols>
    <col min="1" max="1" width="10.5703125" bestFit="1" customWidth="1"/>
  </cols>
  <sheetData>
    <row r="1" spans="1:14" x14ac:dyDescent="0.25">
      <c r="A1" s="8" t="s">
        <v>66</v>
      </c>
      <c r="B1" t="s">
        <v>20</v>
      </c>
      <c r="C1" t="s">
        <v>21</v>
      </c>
      <c r="D1" t="s">
        <v>22</v>
      </c>
      <c r="F1" s="3" t="str">
        <f>B1</f>
        <v>B86bPBE</v>
      </c>
      <c r="G1" s="3" t="str">
        <f t="shared" ref="G1:H1" si="0">C1</f>
        <v>B86bPBE25</v>
      </c>
      <c r="H1" s="3" t="str">
        <f t="shared" si="0"/>
        <v>B86bPBE50</v>
      </c>
    </row>
    <row r="2" spans="1:14" x14ac:dyDescent="0.25">
      <c r="A2" t="s">
        <v>0</v>
      </c>
      <c r="B2">
        <v>-226972.32727099999</v>
      </c>
      <c r="C2" s="2">
        <v>-226972.399875</v>
      </c>
      <c r="E2">
        <v>-226916.048804994</v>
      </c>
      <c r="F2" s="2">
        <v>-226915.61816518899</v>
      </c>
      <c r="H2">
        <v>-226864.27912762499</v>
      </c>
      <c r="I2">
        <v>-226863.42732317999</v>
      </c>
      <c r="K2" t="s">
        <v>1</v>
      </c>
      <c r="M2" t="s">
        <v>2</v>
      </c>
      <c r="N2">
        <v>298</v>
      </c>
    </row>
    <row r="3" spans="1:14" x14ac:dyDescent="0.25">
      <c r="A3" t="s">
        <v>3</v>
      </c>
      <c r="B3">
        <v>-125942.66258800001</v>
      </c>
      <c r="C3">
        <v>-125942.97502699999</v>
      </c>
      <c r="E3">
        <v>-125910.564747</v>
      </c>
      <c r="F3" s="2">
        <v>-125910.742165</v>
      </c>
      <c r="H3">
        <v>-125880.957668089</v>
      </c>
      <c r="I3">
        <v>-125881.043780158</v>
      </c>
      <c r="K3" t="s">
        <v>4</v>
      </c>
    </row>
    <row r="4" spans="1:14" x14ac:dyDescent="0.25">
      <c r="A4" t="s">
        <v>5</v>
      </c>
      <c r="B4">
        <v>-51837.987679999998</v>
      </c>
      <c r="C4">
        <v>-51837.937446000004</v>
      </c>
      <c r="E4">
        <v>-51825.837056999997</v>
      </c>
      <c r="F4">
        <v>-51825.688365000002</v>
      </c>
      <c r="H4">
        <v>-51814.677636249296</v>
      </c>
      <c r="I4">
        <v>-51814.460550540898</v>
      </c>
      <c r="K4" t="s">
        <v>6</v>
      </c>
    </row>
    <row r="5" spans="1:14" x14ac:dyDescent="0.25">
      <c r="A5" t="s">
        <v>7</v>
      </c>
      <c r="B5">
        <v>-143440.11798000001</v>
      </c>
      <c r="C5">
        <v>-143439.95894400001</v>
      </c>
      <c r="E5">
        <v>-143418.106088</v>
      </c>
      <c r="F5">
        <v>-143417.90167799999</v>
      </c>
      <c r="H5">
        <v>-143398.194836932</v>
      </c>
      <c r="I5">
        <v>-143397.963990177</v>
      </c>
      <c r="K5" t="s">
        <v>6</v>
      </c>
    </row>
    <row r="6" spans="1:14" x14ac:dyDescent="0.25">
      <c r="A6" t="s">
        <v>8</v>
      </c>
      <c r="B6">
        <v>-241557.78092877101</v>
      </c>
      <c r="C6">
        <v>-241555.00485426601</v>
      </c>
      <c r="E6">
        <v>-241514.84376731</v>
      </c>
      <c r="F6">
        <v>-241511.836036925</v>
      </c>
      <c r="H6" s="1">
        <v>-241475.915736</v>
      </c>
      <c r="I6" s="1">
        <v>-241472.74551000001</v>
      </c>
      <c r="K6" t="s">
        <v>6</v>
      </c>
    </row>
    <row r="7" spans="1:14" x14ac:dyDescent="0.25">
      <c r="A7" t="s">
        <v>9</v>
      </c>
      <c r="B7">
        <v>-157112.278157722</v>
      </c>
      <c r="C7">
        <v>-157113.48664176601</v>
      </c>
      <c r="E7">
        <v>-157087.719925857</v>
      </c>
      <c r="F7">
        <v>-157088.972921796</v>
      </c>
      <c r="H7" s="1">
        <v>-157065.49974900001</v>
      </c>
      <c r="I7" s="1">
        <v>-157066.809006</v>
      </c>
      <c r="K7" t="s">
        <v>4</v>
      </c>
    </row>
    <row r="8" spans="1:14" x14ac:dyDescent="0.25">
      <c r="A8" t="s">
        <v>10</v>
      </c>
      <c r="B8">
        <v>-128945.82093099999</v>
      </c>
      <c r="C8">
        <v>-128945.92558900001</v>
      </c>
      <c r="E8">
        <v>-128918.160181</v>
      </c>
      <c r="F8">
        <v>-128918.047507</v>
      </c>
      <c r="H8">
        <v>-128892.93857569899</v>
      </c>
      <c r="I8">
        <v>-128892.65772421801</v>
      </c>
      <c r="K8" t="s">
        <v>6</v>
      </c>
    </row>
    <row r="9" spans="1:14" x14ac:dyDescent="0.25">
      <c r="A9" t="s">
        <v>11</v>
      </c>
      <c r="B9">
        <v>-116704.908368</v>
      </c>
      <c r="C9">
        <v>-116705.058105</v>
      </c>
      <c r="E9">
        <v>-116689.955973</v>
      </c>
      <c r="F9">
        <v>-116689.997189</v>
      </c>
      <c r="H9">
        <v>-116676.35158899899</v>
      </c>
      <c r="I9">
        <v>-116676.30946565801</v>
      </c>
      <c r="K9" t="s">
        <v>1</v>
      </c>
    </row>
    <row r="10" spans="1:14" x14ac:dyDescent="0.25">
      <c r="A10" t="s">
        <v>12</v>
      </c>
      <c r="B10">
        <v>-157459.95746100001</v>
      </c>
      <c r="C10">
        <v>-157459.97429300001</v>
      </c>
      <c r="E10">
        <v>-157450.82241699999</v>
      </c>
      <c r="F10">
        <v>-157450.72315400001</v>
      </c>
      <c r="H10">
        <v>-157442.50614191801</v>
      </c>
      <c r="I10">
        <v>-157442.31397311599</v>
      </c>
      <c r="K10" t="s">
        <v>6</v>
      </c>
    </row>
    <row r="11" spans="1:14" x14ac:dyDescent="0.25">
      <c r="A11" t="s">
        <v>13</v>
      </c>
      <c r="B11">
        <v>-240741.94486700001</v>
      </c>
      <c r="C11">
        <v>-240742.55150900001</v>
      </c>
      <c r="E11">
        <v>-240707.636183</v>
      </c>
      <c r="F11">
        <v>-240707.76017200001</v>
      </c>
      <c r="H11">
        <v>-240676.32971752001</v>
      </c>
      <c r="I11">
        <v>-240676.06355270199</v>
      </c>
      <c r="K11" t="s">
        <v>1</v>
      </c>
    </row>
    <row r="12" spans="1:14" x14ac:dyDescent="0.25">
      <c r="A12" t="s">
        <v>14</v>
      </c>
      <c r="B12">
        <v>-157459.956156</v>
      </c>
      <c r="C12">
        <v>-157460.11886399999</v>
      </c>
      <c r="E12">
        <v>-157450.78351734899</v>
      </c>
      <c r="F12">
        <v>-157450.84864882001</v>
      </c>
      <c r="H12">
        <v>-157442.438860339</v>
      </c>
      <c r="I12">
        <v>-157442.43149182599</v>
      </c>
      <c r="K12" t="s">
        <v>1</v>
      </c>
    </row>
    <row r="13" spans="1:14" x14ac:dyDescent="0.25">
      <c r="A13" t="s">
        <v>15</v>
      </c>
      <c r="B13">
        <v>-101640.934092</v>
      </c>
      <c r="C13">
        <v>-101641.233385</v>
      </c>
      <c r="E13">
        <v>-101617.60104199999</v>
      </c>
      <c r="F13">
        <v>-101617.60776</v>
      </c>
      <c r="H13">
        <v>-101596.330323129</v>
      </c>
      <c r="I13">
        <v>-101596.110331187</v>
      </c>
      <c r="K13" t="s">
        <v>1</v>
      </c>
    </row>
    <row r="14" spans="1:14" x14ac:dyDescent="0.25">
      <c r="A14" t="s">
        <v>16</v>
      </c>
      <c r="B14">
        <v>-219404.54216769399</v>
      </c>
      <c r="C14">
        <v>-219407.45295036299</v>
      </c>
      <c r="E14">
        <v>-219350.30759217899</v>
      </c>
      <c r="F14">
        <v>-219353.030342149</v>
      </c>
      <c r="H14" s="1">
        <v>-219300.60568099999</v>
      </c>
      <c r="I14" s="1">
        <v>-219303.21879499999</v>
      </c>
      <c r="K14" t="s">
        <v>4</v>
      </c>
    </row>
    <row r="15" spans="1:14" x14ac:dyDescent="0.25">
      <c r="A15" t="s">
        <v>17</v>
      </c>
      <c r="B15">
        <v>-32999.424060999998</v>
      </c>
      <c r="C15">
        <v>-32999.513414000001</v>
      </c>
      <c r="E15">
        <v>-32991.481033999997</v>
      </c>
      <c r="F15">
        <v>-32991.461289999999</v>
      </c>
      <c r="H15">
        <v>-32984.198302406898</v>
      </c>
      <c r="I15">
        <v>-32984.094931388703</v>
      </c>
      <c r="K15" t="s">
        <v>1</v>
      </c>
    </row>
    <row r="16" spans="1:14" x14ac:dyDescent="0.25">
      <c r="A16" t="s">
        <v>18</v>
      </c>
      <c r="B16">
        <v>-131997.76228299999</v>
      </c>
      <c r="C16">
        <v>-131997.85866500001</v>
      </c>
      <c r="E16" s="2">
        <v>-131966.05636399999</v>
      </c>
      <c r="F16" s="2">
        <v>-131965.63940399999</v>
      </c>
      <c r="H16">
        <v>-131937.00623233401</v>
      </c>
      <c r="I16">
        <v>-131936.159412301</v>
      </c>
      <c r="K16" t="s">
        <v>6</v>
      </c>
    </row>
    <row r="17" spans="1:11" x14ac:dyDescent="0.25">
      <c r="A17" t="s">
        <v>19</v>
      </c>
      <c r="B17">
        <v>-137915.290958</v>
      </c>
      <c r="C17">
        <v>-137915.65496399999</v>
      </c>
      <c r="E17">
        <v>-137878.65446600001</v>
      </c>
      <c r="F17">
        <v>-137878.94755000001</v>
      </c>
      <c r="H17">
        <v>-137844.80368755799</v>
      </c>
      <c r="I17">
        <v>-137845.06358658601</v>
      </c>
      <c r="K17" t="s">
        <v>4</v>
      </c>
    </row>
    <row r="19" spans="1:11" x14ac:dyDescent="0.25">
      <c r="B19" t="s">
        <v>20</v>
      </c>
      <c r="C19" t="s">
        <v>21</v>
      </c>
      <c r="D19" t="s">
        <v>22</v>
      </c>
      <c r="F19" s="3" t="str">
        <f>B19</f>
        <v>B86bPBE</v>
      </c>
      <c r="G19" s="3" t="str">
        <f t="shared" ref="G19:H19" si="1">C19</f>
        <v>B86bPBE25</v>
      </c>
      <c r="H19" s="3" t="str">
        <f t="shared" si="1"/>
        <v>B86bPBE50</v>
      </c>
    </row>
    <row r="20" spans="1:11" x14ac:dyDescent="0.25">
      <c r="A20" t="str">
        <f>A2</f>
        <v>AJAKEB02</v>
      </c>
      <c r="B20" s="3">
        <f>23.0609*(C2-B2)/8</f>
        <v>-0.20928919799444157</v>
      </c>
      <c r="C20" s="3">
        <f>23.0609*(F2-E2)/8</f>
        <v>1.2413676849202162</v>
      </c>
      <c r="D20" s="3">
        <f>23.0609*(I2-H2)/8</f>
        <v>2.4554221407209984</v>
      </c>
      <c r="F20" t="s">
        <v>6</v>
      </c>
      <c r="G20" s="3" t="s">
        <v>6</v>
      </c>
      <c r="H20" s="3" t="s">
        <v>23</v>
      </c>
      <c r="K20" t="str">
        <f>K2</f>
        <v>cont</v>
      </c>
    </row>
    <row r="21" spans="1:11" x14ac:dyDescent="0.25">
      <c r="A21" t="str">
        <f>A3</f>
        <v>BATYAZ</v>
      </c>
      <c r="B21" s="3">
        <f>23.0609*(C3-B3)/4</f>
        <v>-1.8012811336978918</v>
      </c>
      <c r="C21" s="3">
        <f>23.0609*(F3-E3)/4</f>
        <v>-1.0228546890879502</v>
      </c>
      <c r="D21" s="3">
        <f>23.0609*(I3-H3)/4</f>
        <v>-0.49645545297247662</v>
      </c>
      <c r="F21" t="s">
        <v>4</v>
      </c>
      <c r="G21" s="3" t="s">
        <v>23</v>
      </c>
      <c r="H21" s="3" t="s">
        <v>23</v>
      </c>
      <c r="K21" t="str">
        <f t="shared" ref="K21:K35" si="2">K3</f>
        <v>salt</v>
      </c>
    </row>
    <row r="22" spans="1:11" x14ac:dyDescent="0.25">
      <c r="A22" t="str">
        <f>A4</f>
        <v>BATYIH</v>
      </c>
      <c r="B22" s="3">
        <f>23.0609*(C4-B4)/4</f>
        <v>0.28961031262011455</v>
      </c>
      <c r="C22" s="3">
        <f>23.0609*(F4-E4)/4</f>
        <v>0.85724283567237236</v>
      </c>
      <c r="D22" s="3">
        <f>23.0609*(I4-H4)/4</f>
        <v>1.2515479532010039</v>
      </c>
      <c r="F22" t="s">
        <v>6</v>
      </c>
      <c r="G22" s="3" t="s">
        <v>23</v>
      </c>
      <c r="H22" s="3" t="s">
        <v>23</v>
      </c>
      <c r="K22" t="str">
        <f t="shared" si="2"/>
        <v>cc</v>
      </c>
    </row>
    <row r="23" spans="1:11" x14ac:dyDescent="0.25">
      <c r="A23" t="str">
        <f t="shared" ref="A23:A26" si="3">A5</f>
        <v>BEYZIR</v>
      </c>
      <c r="B23" s="3">
        <f>23.0609*(C5-B5)/2</f>
        <v>1.8337566461687078</v>
      </c>
      <c r="C23" s="3">
        <f>23.0609*(F5-E5)/2</f>
        <v>2.3569392845661494</v>
      </c>
      <c r="D23" s="3">
        <f>23.0609*(I5-H5)/2</f>
        <v>2.6617669662227055</v>
      </c>
      <c r="F23" t="s">
        <v>6</v>
      </c>
      <c r="G23" s="3"/>
      <c r="H23" s="3" t="s">
        <v>23</v>
      </c>
      <c r="K23" t="str">
        <f t="shared" si="2"/>
        <v>cc</v>
      </c>
    </row>
    <row r="24" spans="1:11" x14ac:dyDescent="0.25">
      <c r="A24" t="str">
        <f t="shared" si="3"/>
        <v>BEYZOX</v>
      </c>
      <c r="B24" s="3">
        <f>23.0609*(C6-B6)/4</f>
        <v>16.004694138109581</v>
      </c>
      <c r="C24" s="3">
        <f>23.0609*(F6-E6)/4</f>
        <v>17.340242408847544</v>
      </c>
      <c r="D24" s="3">
        <f>23.0609*(I6-H6)/4</f>
        <v>18.277066190777653</v>
      </c>
      <c r="F24" t="s">
        <v>6</v>
      </c>
      <c r="G24" s="3" t="s">
        <v>6</v>
      </c>
      <c r="H24" s="3" t="s">
        <v>6</v>
      </c>
      <c r="K24" t="str">
        <f t="shared" si="2"/>
        <v>cc</v>
      </c>
    </row>
    <row r="25" spans="1:11" x14ac:dyDescent="0.25">
      <c r="A25" t="str">
        <f t="shared" si="3"/>
        <v>BEYZUD</v>
      </c>
      <c r="B25" s="3">
        <f t="shared" ref="B25" si="4">23.0609*(C7-B7)/2</f>
        <v>-13.934364845226179</v>
      </c>
      <c r="C25" s="3">
        <f t="shared" ref="C25" si="5">23.0609*(F7-E7)/2</f>
        <v>-14.447607024773257</v>
      </c>
      <c r="D25" s="3">
        <f>23.0609*(I7-H7)/2</f>
        <v>-15.096322375491413</v>
      </c>
      <c r="F25" t="s">
        <v>4</v>
      </c>
      <c r="G25" s="3" t="s">
        <v>4</v>
      </c>
      <c r="H25" s="3" t="s">
        <v>4</v>
      </c>
      <c r="K25" t="str">
        <f t="shared" si="2"/>
        <v>salt</v>
      </c>
    </row>
    <row r="26" spans="1:11" x14ac:dyDescent="0.25">
      <c r="A26" t="str">
        <f t="shared" si="3"/>
        <v>GOKQUV07</v>
      </c>
      <c r="B26" s="3">
        <f>23.0609*(C8-B8)/2</f>
        <v>-1.2067538362281434</v>
      </c>
      <c r="C26" s="3">
        <f>23.0609*(F8-E8)/2</f>
        <v>1.2991819233416013</v>
      </c>
      <c r="D26" s="3">
        <f>23.0609*(I8-H8)/2</f>
        <v>3.23834395895372</v>
      </c>
      <c r="F26" t="s">
        <v>23</v>
      </c>
      <c r="G26" s="3" t="s">
        <v>23</v>
      </c>
      <c r="H26" s="3" t="s">
        <v>23</v>
      </c>
      <c r="K26" t="str">
        <f t="shared" si="2"/>
        <v>cc</v>
      </c>
    </row>
    <row r="27" spans="1:11" x14ac:dyDescent="0.25">
      <c r="A27" t="str">
        <f t="shared" ref="A27:A34" si="6">A9</f>
        <v>GOKREG05</v>
      </c>
      <c r="B27" s="3">
        <f>23.0609*(C9-B9)/2</f>
        <v>-1.7265349916469073</v>
      </c>
      <c r="C27" s="3">
        <f>23.0609*(F9-E9)/2</f>
        <v>-0.47523902717466771</v>
      </c>
      <c r="D27" s="3">
        <f>23.0609*(I9-H9)/2</f>
        <v>0.48570107708376525</v>
      </c>
      <c r="F27" t="s">
        <v>4</v>
      </c>
      <c r="G27" s="3" t="s">
        <v>23</v>
      </c>
      <c r="H27" s="3" t="s">
        <v>23</v>
      </c>
      <c r="K27" t="str">
        <f t="shared" si="2"/>
        <v>cont</v>
      </c>
    </row>
    <row r="28" spans="1:11" x14ac:dyDescent="0.25">
      <c r="A28" t="str">
        <f t="shared" si="6"/>
        <v>LOLSUA</v>
      </c>
      <c r="B28" s="3">
        <f>23.0609*(C10-B10)/2</f>
        <v>-0.19408053432946909</v>
      </c>
      <c r="C28" s="3">
        <f>23.0609*(F10-E10)/2</f>
        <v>1.144547058141006</v>
      </c>
      <c r="D28" s="3">
        <f>23.0609*(I10-H10)/2</f>
        <v>2.2157927632853389</v>
      </c>
      <c r="F28" s="3" t="s">
        <v>23</v>
      </c>
      <c r="G28" s="3" t="s">
        <v>23</v>
      </c>
      <c r="H28" s="3" t="s">
        <v>23</v>
      </c>
      <c r="K28" t="str">
        <f t="shared" si="2"/>
        <v>cc</v>
      </c>
    </row>
    <row r="29" spans="1:11" x14ac:dyDescent="0.25">
      <c r="A29" t="str">
        <f t="shared" si="6"/>
        <v>LUNNAJ10</v>
      </c>
      <c r="B29" s="3">
        <f>23.0609*(C11-B11)/8</f>
        <v>-1.7487138122216228</v>
      </c>
      <c r="C29" s="3">
        <f>23.0609*(F11-E11)/8</f>
        <v>-0.3574122413036126</v>
      </c>
      <c r="D29" s="3">
        <f>23.0609*(I11-H11)/8</f>
        <v>0.76725003149025361</v>
      </c>
      <c r="F29" t="s">
        <v>4</v>
      </c>
      <c r="G29" s="3" t="s">
        <v>23</v>
      </c>
      <c r="H29" s="3" t="s">
        <v>23</v>
      </c>
      <c r="K29" t="str">
        <f t="shared" si="2"/>
        <v>cont</v>
      </c>
    </row>
    <row r="30" spans="1:11" x14ac:dyDescent="0.25">
      <c r="A30" t="str">
        <f t="shared" si="6"/>
        <v>RAKQAV03</v>
      </c>
      <c r="B30" s="3">
        <f>23.0609*(C12-B12)/2</f>
        <v>-1.876096458472297</v>
      </c>
      <c r="C30" s="3">
        <f>23.0609*(F12-E12)/2</f>
        <v>-0.75099517009968408</v>
      </c>
      <c r="D30" s="3">
        <f>23.0609*(I12-H12)/2</f>
        <v>8.4962270774137871E-2</v>
      </c>
      <c r="F30" t="s">
        <v>4</v>
      </c>
      <c r="G30" s="3" t="s">
        <v>23</v>
      </c>
      <c r="H30" s="3" t="s">
        <v>23</v>
      </c>
      <c r="K30" t="str">
        <f t="shared" si="2"/>
        <v>cont</v>
      </c>
    </row>
    <row r="31" spans="1:11" x14ac:dyDescent="0.25">
      <c r="A31" t="str">
        <f t="shared" si="6"/>
        <v>SEDJUI02</v>
      </c>
      <c r="B31" s="3">
        <f>23.0609*(C13-B13)/4</f>
        <v>-1.7254914859461712</v>
      </c>
      <c r="C31" s="3">
        <f>23.0609*(F13-E13)/4</f>
        <v>-3.8730781574124191E-2</v>
      </c>
      <c r="D31" s="3">
        <f>23.0609*(I13-H13)/4</f>
        <v>1.2683030438692617</v>
      </c>
      <c r="F31" t="s">
        <v>4</v>
      </c>
      <c r="G31" s="3" t="s">
        <v>23</v>
      </c>
      <c r="H31" s="3" t="s">
        <v>23</v>
      </c>
      <c r="K31" t="str">
        <f t="shared" si="2"/>
        <v>cont</v>
      </c>
    </row>
    <row r="32" spans="1:11" x14ac:dyDescent="0.25">
      <c r="A32" t="str">
        <f t="shared" si="6"/>
        <v>TOYGOF01</v>
      </c>
      <c r="B32" s="3">
        <f>23.0609*(C14-B14)/8</f>
        <v>-8.3906585064470622</v>
      </c>
      <c r="C32" s="3">
        <f>23.0609*(F14-E14)/8</f>
        <v>-7.848633097923484</v>
      </c>
      <c r="D32" s="3">
        <f>23.0609*(I14-H14)/8</f>
        <v>-7.532595080345307</v>
      </c>
      <c r="F32" t="s">
        <v>4</v>
      </c>
      <c r="G32" s="3" t="s">
        <v>4</v>
      </c>
      <c r="H32" s="3" t="s">
        <v>4</v>
      </c>
      <c r="K32" t="str">
        <f t="shared" si="2"/>
        <v>salt</v>
      </c>
    </row>
    <row r="33" spans="1:16" x14ac:dyDescent="0.25">
      <c r="A33" t="str">
        <f t="shared" si="6"/>
        <v>ULAWAF03</v>
      </c>
      <c r="B33" s="3">
        <f>23.0609*(C15-B15)/2</f>
        <v>-1.0302802988849327</v>
      </c>
      <c r="C33" s="3">
        <f>23.0609*(F15-E15)/2</f>
        <v>0.22765720477053875</v>
      </c>
      <c r="D33" s="3">
        <f>23.0609*(I15-H15)/2</f>
        <v>1.1919143567418504</v>
      </c>
      <c r="F33" t="s">
        <v>4</v>
      </c>
      <c r="G33" s="3" t="s">
        <v>23</v>
      </c>
      <c r="H33" s="3" t="s">
        <v>23</v>
      </c>
      <c r="K33" t="str">
        <f t="shared" si="2"/>
        <v>cont</v>
      </c>
    </row>
    <row r="34" spans="1:16" x14ac:dyDescent="0.25">
      <c r="A34" t="str">
        <f t="shared" si="6"/>
        <v>ULAWAF05</v>
      </c>
      <c r="B34" s="3">
        <f>23.0609*(C16-B16)/8</f>
        <v>-0.27783195802663102</v>
      </c>
      <c r="C34" s="3">
        <f>23.0609*(F16-E16)/8</f>
        <v>1.2019341080066042</v>
      </c>
      <c r="D34" s="3">
        <f>23.0609*(I16-H16)/8</f>
        <v>2.4410540124046425</v>
      </c>
      <c r="F34" t="s">
        <v>6</v>
      </c>
      <c r="G34" s="3" t="s">
        <v>23</v>
      </c>
      <c r="H34" s="3" t="s">
        <v>23</v>
      </c>
      <c r="K34" t="str">
        <f t="shared" si="2"/>
        <v>cc</v>
      </c>
    </row>
    <row r="35" spans="1:16" x14ac:dyDescent="0.25">
      <c r="A35" t="str">
        <f t="shared" ref="A35" si="7">A17</f>
        <v>ZIKQOB01</v>
      </c>
      <c r="B35" s="3">
        <f>23.0609*(C17-B17)/4</f>
        <v>-2.0985764912858693</v>
      </c>
      <c r="C35" s="3">
        <f>23.0609*(F17-E17)/4</f>
        <v>-1.6896952039256867</v>
      </c>
      <c r="D35" s="3">
        <f>23.0609*(I17-H17)/4</f>
        <v>-1.4983763738393063</v>
      </c>
      <c r="F35" t="s">
        <v>4</v>
      </c>
      <c r="G35" s="3" t="s">
        <v>4</v>
      </c>
      <c r="H35" s="3" t="s">
        <v>23</v>
      </c>
      <c r="K35" t="str">
        <f t="shared" si="2"/>
        <v>salt</v>
      </c>
    </row>
    <row r="37" spans="1:16" x14ac:dyDescent="0.25">
      <c r="B37" s="8" t="s">
        <v>67</v>
      </c>
      <c r="F37" s="8" t="s">
        <v>68</v>
      </c>
      <c r="I37" s="8" t="s">
        <v>69</v>
      </c>
    </row>
    <row r="38" spans="1:16" x14ac:dyDescent="0.25">
      <c r="A38" t="s">
        <v>24</v>
      </c>
      <c r="J38" s="3"/>
      <c r="L38" s="3"/>
      <c r="N38" s="3"/>
      <c r="P38" s="3"/>
    </row>
    <row r="39" spans="1:16" x14ac:dyDescent="0.25">
      <c r="A39" t="str">
        <f>A20</f>
        <v>AJAKEB02</v>
      </c>
      <c r="B39" s="3">
        <f>B20</f>
        <v>-0.20928919799444157</v>
      </c>
      <c r="C39" s="3">
        <f>C20</f>
        <v>1.2413676849202162</v>
      </c>
      <c r="D39" s="3">
        <f>D20</f>
        <v>2.4554221407209984</v>
      </c>
      <c r="E39" s="3"/>
      <c r="F39" s="3" t="str">
        <f>F20</f>
        <v>cc</v>
      </c>
      <c r="G39" s="3" t="str">
        <f>G20</f>
        <v>cc</v>
      </c>
      <c r="H39" s="3" t="str">
        <f>H20</f>
        <v>both</v>
      </c>
      <c r="I39" s="3">
        <f>EXP(-B39/($N$2*0.001987204259))/(EXP(-B39/($N$2*0.001987204259))+1)</f>
        <v>0.58744606573018943</v>
      </c>
      <c r="J39" s="3">
        <f t="shared" ref="J39:K54" si="8">EXP(-C39/($N$2*0.001987204259))/(EXP(-C39/($N$2*0.001987204259))+1)</f>
        <v>0.10946250094243355</v>
      </c>
      <c r="K39" s="3">
        <f t="shared" si="8"/>
        <v>1.557541313888145E-2</v>
      </c>
      <c r="L39" s="3"/>
      <c r="N39" s="3"/>
      <c r="P39" s="3"/>
    </row>
    <row r="40" spans="1:16" x14ac:dyDescent="0.25">
      <c r="A40" t="str">
        <f t="shared" ref="A40:D42" si="9">A22</f>
        <v>BATYIH</v>
      </c>
      <c r="B40" s="3">
        <f t="shared" si="9"/>
        <v>0.28961031262011455</v>
      </c>
      <c r="C40" s="3">
        <f t="shared" si="9"/>
        <v>0.85724283567237236</v>
      </c>
      <c r="D40" s="3">
        <f t="shared" si="9"/>
        <v>1.2515479532010039</v>
      </c>
      <c r="E40" s="3"/>
      <c r="F40" s="3" t="str">
        <f>F22</f>
        <v>cc</v>
      </c>
      <c r="G40" s="3" t="str">
        <f>G22</f>
        <v>both</v>
      </c>
      <c r="H40" s="3" t="str">
        <f>H22</f>
        <v>both</v>
      </c>
      <c r="I40" s="3">
        <f t="shared" ref="I40:I56" si="10">EXP(-B40/($N$2*0.001987204259))/(EXP(-B40/($N$2*0.001987204259))+1)</f>
        <v>0.38011686199008876</v>
      </c>
      <c r="J40" s="3">
        <f t="shared" si="8"/>
        <v>0.19037299285798057</v>
      </c>
      <c r="K40" s="3">
        <f t="shared" si="8"/>
        <v>0.10779793342097777</v>
      </c>
      <c r="L40" s="3"/>
      <c r="N40" s="3"/>
      <c r="P40" s="3"/>
    </row>
    <row r="41" spans="1:16" x14ac:dyDescent="0.25">
      <c r="A41" t="str">
        <f t="shared" si="9"/>
        <v>BEYZIR</v>
      </c>
      <c r="B41" s="3">
        <f t="shared" si="9"/>
        <v>1.8337566461687078</v>
      </c>
      <c r="C41" s="3">
        <f t="shared" si="9"/>
        <v>2.3569392845661494</v>
      </c>
      <c r="D41" s="3">
        <f t="shared" si="9"/>
        <v>2.6617669662227055</v>
      </c>
      <c r="E41" s="3"/>
      <c r="F41" s="3" t="str">
        <f>F23</f>
        <v>cc</v>
      </c>
      <c r="G41" s="3" t="s">
        <v>23</v>
      </c>
      <c r="H41" s="3" t="str">
        <f>H23</f>
        <v>both</v>
      </c>
      <c r="I41" s="3">
        <f t="shared" si="10"/>
        <v>4.3248363407275586E-2</v>
      </c>
      <c r="J41" s="3">
        <f t="shared" si="8"/>
        <v>1.8341809917259932E-2</v>
      </c>
      <c r="K41" s="3">
        <f t="shared" si="8"/>
        <v>1.104349086458116E-2</v>
      </c>
      <c r="L41" s="3"/>
      <c r="N41" s="3"/>
    </row>
    <row r="42" spans="1:16" x14ac:dyDescent="0.25">
      <c r="A42" t="str">
        <f t="shared" si="9"/>
        <v>BEYZOX</v>
      </c>
      <c r="B42" s="3">
        <f t="shared" si="9"/>
        <v>16.004694138109581</v>
      </c>
      <c r="C42" s="3">
        <f t="shared" si="9"/>
        <v>17.340242408847544</v>
      </c>
      <c r="D42" s="3">
        <f t="shared" si="9"/>
        <v>18.277066190777653</v>
      </c>
      <c r="E42" s="3"/>
      <c r="F42" s="3" t="str">
        <f>F24</f>
        <v>cc</v>
      </c>
      <c r="G42" s="3" t="str">
        <f>G24</f>
        <v>cc</v>
      </c>
      <c r="H42" s="3" t="str">
        <f>H24</f>
        <v>cc</v>
      </c>
      <c r="I42" s="3">
        <f t="shared" si="10"/>
        <v>1.830512336048883E-12</v>
      </c>
      <c r="J42" s="3">
        <f t="shared" si="8"/>
        <v>1.9191822455649512E-13</v>
      </c>
      <c r="K42" s="3">
        <f t="shared" si="8"/>
        <v>3.9452449021280128E-14</v>
      </c>
      <c r="L42" s="3"/>
      <c r="N42" s="3"/>
    </row>
    <row r="43" spans="1:16" x14ac:dyDescent="0.25">
      <c r="A43" t="str">
        <f>A26</f>
        <v>GOKQUV07</v>
      </c>
      <c r="B43" s="3">
        <f>B26</f>
        <v>-1.2067538362281434</v>
      </c>
      <c r="C43" s="3">
        <f>C26</f>
        <v>1.2991819233416013</v>
      </c>
      <c r="D43" s="3">
        <f>D26</f>
        <v>3.23834395895372</v>
      </c>
      <c r="E43" s="3"/>
      <c r="F43" s="3" t="str">
        <f>F26</f>
        <v>both</v>
      </c>
      <c r="G43" s="3" t="str">
        <f>G26</f>
        <v>both</v>
      </c>
      <c r="H43" s="3" t="str">
        <f>H26</f>
        <v>both</v>
      </c>
      <c r="I43" s="3">
        <f t="shared" si="10"/>
        <v>0.88470827372013927</v>
      </c>
      <c r="J43" s="3">
        <f t="shared" si="8"/>
        <v>0.10030217764987952</v>
      </c>
      <c r="K43" s="3">
        <f t="shared" si="8"/>
        <v>4.2000521088656441E-3</v>
      </c>
      <c r="L43" s="3"/>
      <c r="N43" s="3"/>
    </row>
    <row r="44" spans="1:16" x14ac:dyDescent="0.25">
      <c r="A44" t="str">
        <f>A28</f>
        <v>LOLSUA</v>
      </c>
      <c r="B44" s="3">
        <f>B28</f>
        <v>-0.19408053432946909</v>
      </c>
      <c r="C44" s="3">
        <f>C28</f>
        <v>1.144547058141006</v>
      </c>
      <c r="D44" s="3">
        <f>D28</f>
        <v>2.2157927632853389</v>
      </c>
      <c r="E44" s="3"/>
      <c r="F44" s="3" t="str">
        <f>F28</f>
        <v>both</v>
      </c>
      <c r="G44" s="3" t="str">
        <f>G28</f>
        <v>both</v>
      </c>
      <c r="H44" s="3" t="str">
        <f>H28</f>
        <v>both</v>
      </c>
      <c r="I44" s="3">
        <f t="shared" si="10"/>
        <v>0.58120823579702574</v>
      </c>
      <c r="J44" s="3">
        <f t="shared" si="8"/>
        <v>0.12644690320799706</v>
      </c>
      <c r="K44" s="3">
        <f t="shared" si="8"/>
        <v>2.3164166214444986E-2</v>
      </c>
      <c r="L44" s="3"/>
      <c r="N44" s="3"/>
    </row>
    <row r="45" spans="1:16" x14ac:dyDescent="0.25">
      <c r="A45" t="str">
        <f>A34</f>
        <v>ULAWAF05</v>
      </c>
      <c r="B45" s="3">
        <f>B34</f>
        <v>-0.27783195802663102</v>
      </c>
      <c r="C45" s="3">
        <f>C34</f>
        <v>1.2019341080066042</v>
      </c>
      <c r="D45" s="3">
        <f>D34</f>
        <v>2.4410540124046425</v>
      </c>
      <c r="E45" s="3"/>
      <c r="F45" s="3" t="str">
        <f>F34</f>
        <v>cc</v>
      </c>
      <c r="G45" s="3" t="str">
        <f>G34</f>
        <v>both</v>
      </c>
      <c r="H45" s="3" t="str">
        <f>H34</f>
        <v>both</v>
      </c>
      <c r="I45" s="3">
        <f t="shared" si="10"/>
        <v>0.61518554661249758</v>
      </c>
      <c r="J45" s="3">
        <f t="shared" si="8"/>
        <v>0.11612448952670226</v>
      </c>
      <c r="K45" s="3">
        <f t="shared" si="8"/>
        <v>1.5951836539321709E-2</v>
      </c>
      <c r="L45" s="3"/>
      <c r="N45" s="3"/>
    </row>
    <row r="46" spans="1:16" x14ac:dyDescent="0.25">
      <c r="A46" t="s">
        <v>25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N46" s="3"/>
    </row>
    <row r="47" spans="1:16" x14ac:dyDescent="0.25">
      <c r="A47" t="str">
        <f>A21</f>
        <v>BATYAZ</v>
      </c>
      <c r="B47" s="3">
        <f>B21</f>
        <v>-1.8012811336978918</v>
      </c>
      <c r="C47" s="3">
        <f>C21</f>
        <v>-1.0228546890879502</v>
      </c>
      <c r="D47" s="3">
        <f>D21</f>
        <v>-0.49645545297247662</v>
      </c>
      <c r="E47" s="3"/>
      <c r="F47" s="3" t="str">
        <f>F21</f>
        <v>salt</v>
      </c>
      <c r="G47" s="3" t="str">
        <f>G21</f>
        <v>both</v>
      </c>
      <c r="H47" s="3" t="str">
        <f>H21</f>
        <v>both</v>
      </c>
      <c r="I47" s="3">
        <f t="shared" si="10"/>
        <v>0.95442477051454944</v>
      </c>
      <c r="J47" s="3">
        <f t="shared" si="8"/>
        <v>0.84906030954769418</v>
      </c>
      <c r="K47" s="3">
        <f t="shared" si="8"/>
        <v>0.69811602415258145</v>
      </c>
      <c r="L47" s="3"/>
    </row>
    <row r="48" spans="1:16" x14ac:dyDescent="0.25">
      <c r="A48" t="str">
        <f>A27</f>
        <v>GOKREG05</v>
      </c>
      <c r="B48" s="3">
        <f>B27</f>
        <v>-1.7265349916469073</v>
      </c>
      <c r="C48" s="3">
        <f>C27</f>
        <v>-0.47523902717466771</v>
      </c>
      <c r="D48" s="3">
        <f>D27</f>
        <v>0.48570107708376525</v>
      </c>
      <c r="E48" s="3"/>
      <c r="F48" s="3" t="str">
        <f>F27</f>
        <v>salt</v>
      </c>
      <c r="G48" s="3" t="str">
        <f>G27</f>
        <v>both</v>
      </c>
      <c r="H48" s="3" t="str">
        <f>H27</f>
        <v>both</v>
      </c>
      <c r="I48" s="3">
        <f t="shared" si="10"/>
        <v>0.94860852686610608</v>
      </c>
      <c r="J48" s="3">
        <f t="shared" si="8"/>
        <v>0.69051227243933799</v>
      </c>
      <c r="K48" s="3">
        <f t="shared" si="8"/>
        <v>0.30572500392955687</v>
      </c>
      <c r="L48" s="3"/>
    </row>
    <row r="49" spans="1:12" x14ac:dyDescent="0.25">
      <c r="A49" t="str">
        <f t="shared" ref="A49:D51" si="11">A29</f>
        <v>LUNNAJ10</v>
      </c>
      <c r="B49" s="3">
        <f t="shared" si="11"/>
        <v>-1.7487138122216228</v>
      </c>
      <c r="C49" s="3">
        <f t="shared" si="11"/>
        <v>-0.3574122413036126</v>
      </c>
      <c r="D49" s="3">
        <f t="shared" si="11"/>
        <v>0.76725003149025361</v>
      </c>
      <c r="E49" s="3"/>
      <c r="F49" s="3" t="str">
        <f t="shared" ref="F49:H51" si="12">F29</f>
        <v>salt</v>
      </c>
      <c r="G49" s="3" t="str">
        <f t="shared" si="12"/>
        <v>both</v>
      </c>
      <c r="H49" s="3" t="str">
        <f t="shared" si="12"/>
        <v>both</v>
      </c>
      <c r="I49" s="3">
        <f t="shared" si="10"/>
        <v>0.95040397010220334</v>
      </c>
      <c r="J49" s="3">
        <f t="shared" si="8"/>
        <v>0.6464672423877349</v>
      </c>
      <c r="K49" s="3">
        <f t="shared" si="8"/>
        <v>0.21490283590480452</v>
      </c>
      <c r="L49" s="3"/>
    </row>
    <row r="50" spans="1:12" x14ac:dyDescent="0.25">
      <c r="A50" t="str">
        <f t="shared" si="11"/>
        <v>RAKQAV03</v>
      </c>
      <c r="B50" s="3">
        <f t="shared" si="11"/>
        <v>-1.876096458472297</v>
      </c>
      <c r="C50" s="3">
        <f t="shared" si="11"/>
        <v>-0.75099517009968408</v>
      </c>
      <c r="D50" s="3">
        <f t="shared" si="11"/>
        <v>8.4962270774137871E-2</v>
      </c>
      <c r="E50" s="3"/>
      <c r="F50" s="3" t="str">
        <f t="shared" si="12"/>
        <v>salt</v>
      </c>
      <c r="G50" s="3" t="str">
        <f t="shared" si="12"/>
        <v>both</v>
      </c>
      <c r="H50" s="3" t="str">
        <f t="shared" si="12"/>
        <v>both</v>
      </c>
      <c r="I50" s="3">
        <f t="shared" si="10"/>
        <v>0.95961531365809782</v>
      </c>
      <c r="J50" s="3">
        <f t="shared" si="8"/>
        <v>0.78042976915179119</v>
      </c>
      <c r="K50" s="3">
        <f t="shared" si="8"/>
        <v>0.46419338459726428</v>
      </c>
      <c r="L50" s="3"/>
    </row>
    <row r="51" spans="1:12" x14ac:dyDescent="0.25">
      <c r="A51" t="str">
        <f t="shared" si="11"/>
        <v>SEDJUI02</v>
      </c>
      <c r="B51" s="3">
        <f t="shared" si="11"/>
        <v>-1.7254914859461712</v>
      </c>
      <c r="C51" s="3">
        <f t="shared" si="11"/>
        <v>-3.8730781574124191E-2</v>
      </c>
      <c r="D51" s="3">
        <f t="shared" si="11"/>
        <v>1.2683030438692617</v>
      </c>
      <c r="E51" s="3"/>
      <c r="F51" s="3" t="str">
        <f t="shared" si="12"/>
        <v>salt</v>
      </c>
      <c r="G51" s="3" t="str">
        <f t="shared" si="12"/>
        <v>both</v>
      </c>
      <c r="H51" s="3" t="str">
        <f t="shared" si="12"/>
        <v>both</v>
      </c>
      <c r="I51" s="3">
        <f t="shared" si="10"/>
        <v>0.94852255477740854</v>
      </c>
      <c r="J51" s="3">
        <f t="shared" si="8"/>
        <v>0.51634491721474329</v>
      </c>
      <c r="K51" s="3">
        <f t="shared" si="8"/>
        <v>0.10510676871248961</v>
      </c>
      <c r="L51" s="3"/>
    </row>
    <row r="52" spans="1:12" x14ac:dyDescent="0.25">
      <c r="A52" t="str">
        <f>A33</f>
        <v>ULAWAF03</v>
      </c>
      <c r="B52" s="3">
        <f>B33</f>
        <v>-1.0302802988849327</v>
      </c>
      <c r="C52" s="3">
        <f>C33</f>
        <v>0.22765720477053875</v>
      </c>
      <c r="D52" s="3">
        <f>D33</f>
        <v>1.1919143567418504</v>
      </c>
      <c r="E52" s="3"/>
      <c r="F52" s="3" t="str">
        <f>F33</f>
        <v>salt</v>
      </c>
      <c r="G52" s="3" t="str">
        <f>G33</f>
        <v>both</v>
      </c>
      <c r="H52" s="3" t="str">
        <f>H33</f>
        <v>both</v>
      </c>
      <c r="I52" s="3">
        <f t="shared" si="10"/>
        <v>0.85066028357497359</v>
      </c>
      <c r="J52" s="3">
        <f t="shared" si="8"/>
        <v>0.4050577386759488</v>
      </c>
      <c r="K52" s="3">
        <f t="shared" si="8"/>
        <v>0.11787245424371712</v>
      </c>
      <c r="L52" s="3"/>
    </row>
    <row r="53" spans="1:12" x14ac:dyDescent="0.25">
      <c r="A53" t="s">
        <v>4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t="str">
        <f>A25</f>
        <v>BEYZUD</v>
      </c>
      <c r="B54" s="3">
        <f>B25</f>
        <v>-13.934364845226179</v>
      </c>
      <c r="C54" s="3">
        <f>C25</f>
        <v>-14.447607024773257</v>
      </c>
      <c r="D54" s="3">
        <f>D25</f>
        <v>-15.096322375491413</v>
      </c>
      <c r="E54" s="3"/>
      <c r="F54" s="3" t="str">
        <f>F25</f>
        <v>salt</v>
      </c>
      <c r="G54" s="3" t="str">
        <f>G25</f>
        <v>salt</v>
      </c>
      <c r="H54" s="3" t="str">
        <f>H25</f>
        <v>salt</v>
      </c>
      <c r="I54" s="3">
        <f t="shared" si="10"/>
        <v>0.9999999999396193</v>
      </c>
      <c r="J54" s="3">
        <f t="shared" si="8"/>
        <v>0.99999999997461952</v>
      </c>
      <c r="K54" s="3">
        <f t="shared" si="8"/>
        <v>0.99999999999151312</v>
      </c>
      <c r="L54" s="3"/>
    </row>
    <row r="55" spans="1:12" x14ac:dyDescent="0.25">
      <c r="A55" t="str">
        <f>A32</f>
        <v>TOYGOF01</v>
      </c>
      <c r="B55" s="3">
        <f>B32</f>
        <v>-8.3906585064470622</v>
      </c>
      <c r="C55" s="3">
        <f>C32</f>
        <v>-7.848633097923484</v>
      </c>
      <c r="D55" s="3">
        <f>D32</f>
        <v>-7.532595080345307</v>
      </c>
      <c r="E55" s="3"/>
      <c r="F55" s="3" t="str">
        <f>F32</f>
        <v>salt</v>
      </c>
      <c r="G55" s="3" t="str">
        <f>G32</f>
        <v>salt</v>
      </c>
      <c r="H55" s="3" t="str">
        <f>H32</f>
        <v>salt</v>
      </c>
      <c r="I55" s="3">
        <f t="shared" si="10"/>
        <v>0.99999929772292118</v>
      </c>
      <c r="J55" s="3">
        <f t="shared" ref="J55:J56" si="13">EXP(-C55/($N$2*0.001987204259))/(EXP(-C55/($N$2*0.001987204259))+1)</f>
        <v>0.99999824605728205</v>
      </c>
      <c r="K55" s="3">
        <f t="shared" ref="K55:K56" si="14">EXP(-D55/($N$2*0.001987204259))/(EXP(-D55/($N$2*0.001987204259))+1)</f>
        <v>0.9999970091891397</v>
      </c>
      <c r="L55" s="3"/>
    </row>
    <row r="56" spans="1:12" x14ac:dyDescent="0.25">
      <c r="A56" t="str">
        <f>A35</f>
        <v>ZIKQOB01</v>
      </c>
      <c r="B56" s="3">
        <f>B35</f>
        <v>-2.0985764912858693</v>
      </c>
      <c r="C56" s="3">
        <f>C35</f>
        <v>-1.6896952039256867</v>
      </c>
      <c r="D56" s="3">
        <f>D35</f>
        <v>-1.4983763738393063</v>
      </c>
      <c r="E56" s="3"/>
      <c r="F56" s="3" t="str">
        <f>F35</f>
        <v>salt</v>
      </c>
      <c r="G56" s="3" t="str">
        <f>G35</f>
        <v>salt</v>
      </c>
      <c r="H56" s="3" t="str">
        <f>H35</f>
        <v>both</v>
      </c>
      <c r="I56" s="3">
        <f t="shared" si="10"/>
        <v>0.971907939708758</v>
      </c>
      <c r="J56" s="3">
        <f t="shared" si="13"/>
        <v>0.94548974546011089</v>
      </c>
      <c r="K56" s="3">
        <f t="shared" si="14"/>
        <v>0.92623492241698968</v>
      </c>
    </row>
    <row r="57" spans="1:12" x14ac:dyDescent="0.25">
      <c r="J57" s="3"/>
    </row>
    <row r="58" spans="1:12" x14ac:dyDescent="0.25">
      <c r="F58" s="5" t="s">
        <v>26</v>
      </c>
      <c r="G58" s="5" t="s">
        <v>27</v>
      </c>
      <c r="H58" s="5" t="s">
        <v>28</v>
      </c>
      <c r="J58" s="3"/>
    </row>
    <row r="59" spans="1:12" x14ac:dyDescent="0.25">
      <c r="D59" t="s">
        <v>24</v>
      </c>
      <c r="E59" t="s">
        <v>6</v>
      </c>
      <c r="F59">
        <f t="shared" ref="F59:H61" si="15">COUNTIF(F$40:F$56,$E59)</f>
        <v>4</v>
      </c>
      <c r="G59">
        <f t="shared" si="15"/>
        <v>1</v>
      </c>
      <c r="H59">
        <f t="shared" si="15"/>
        <v>1</v>
      </c>
      <c r="L59" s="3"/>
    </row>
    <row r="60" spans="1:12" x14ac:dyDescent="0.25">
      <c r="D60" t="s">
        <v>23</v>
      </c>
      <c r="E60" t="s">
        <v>23</v>
      </c>
      <c r="F60">
        <f t="shared" si="15"/>
        <v>2</v>
      </c>
      <c r="G60">
        <f t="shared" si="15"/>
        <v>11</v>
      </c>
      <c r="H60">
        <f t="shared" si="15"/>
        <v>12</v>
      </c>
      <c r="L60" s="3"/>
    </row>
    <row r="61" spans="1:12" x14ac:dyDescent="0.25">
      <c r="D61" t="s">
        <v>4</v>
      </c>
      <c r="E61" t="s">
        <v>4</v>
      </c>
      <c r="F61">
        <f t="shared" si="15"/>
        <v>9</v>
      </c>
      <c r="G61">
        <f t="shared" si="15"/>
        <v>3</v>
      </c>
      <c r="H61">
        <f t="shared" si="15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53C16-2913-45BE-A6B9-42B4C6168625}">
  <dimension ref="A1:I65"/>
  <sheetViews>
    <sheetView topLeftCell="A31" workbookViewId="0">
      <selection activeCell="K22" sqref="J2:K22"/>
    </sheetView>
  </sheetViews>
  <sheetFormatPr defaultRowHeight="15" x14ac:dyDescent="0.25"/>
  <cols>
    <col min="1" max="1" width="10.140625" bestFit="1" customWidth="1"/>
    <col min="2" max="2" width="10.140625" customWidth="1"/>
    <col min="3" max="4" width="10.28515625" bestFit="1" customWidth="1"/>
  </cols>
  <sheetData>
    <row r="1" spans="1:9" x14ac:dyDescent="0.25">
      <c r="A1" t="s">
        <v>29</v>
      </c>
      <c r="B1" t="s">
        <v>20</v>
      </c>
      <c r="C1" t="s">
        <v>21</v>
      </c>
      <c r="D1" t="s">
        <v>22</v>
      </c>
      <c r="F1" s="6" t="str">
        <f t="shared" ref="F1:G1" si="0">B1</f>
        <v>B86bPBE</v>
      </c>
      <c r="G1" s="6" t="str">
        <f t="shared" si="0"/>
        <v>B86bPBE25</v>
      </c>
      <c r="H1" s="6" t="str">
        <f>D1</f>
        <v>B86bPBE50</v>
      </c>
      <c r="I1" s="6"/>
    </row>
    <row r="2" spans="1:9" x14ac:dyDescent="0.25">
      <c r="A2">
        <v>0</v>
      </c>
      <c r="B2">
        <f>energies!B2</f>
        <v>-226972.32727099999</v>
      </c>
      <c r="C2" s="3">
        <f>energies!E2</f>
        <v>-226916.048804994</v>
      </c>
      <c r="D2" s="3">
        <f>energies!H2</f>
        <v>-226864.27912762499</v>
      </c>
      <c r="E2" s="3"/>
      <c r="F2">
        <f t="shared" ref="F2:H12" si="1">23.0609*(B2-B$2)/8</f>
        <v>0</v>
      </c>
      <c r="G2">
        <f t="shared" si="1"/>
        <v>0</v>
      </c>
      <c r="H2">
        <f t="shared" si="1"/>
        <v>0</v>
      </c>
    </row>
    <row r="3" spans="1:9" x14ac:dyDescent="0.25">
      <c r="A3">
        <v>1</v>
      </c>
      <c r="B3">
        <v>-226972.55116597799</v>
      </c>
      <c r="C3" s="3">
        <v>-226916.102898493</v>
      </c>
      <c r="D3" s="3">
        <v>-226864.178564912</v>
      </c>
      <c r="E3" s="3"/>
      <c r="F3">
        <f t="shared" si="1"/>
        <v>-0.64540246227093812</v>
      </c>
      <c r="G3">
        <f t="shared" si="1"/>
        <v>-0.15593059638197046</v>
      </c>
      <c r="H3">
        <f t="shared" si="1"/>
        <v>0.28988333350621254</v>
      </c>
    </row>
    <row r="4" spans="1:9" x14ac:dyDescent="0.25">
      <c r="A4">
        <v>2</v>
      </c>
      <c r="B4">
        <v>-226972.597866219</v>
      </c>
      <c r="C4" s="3">
        <v>-226915.99975255199</v>
      </c>
      <c r="D4" s="3">
        <v>-226863.939773247</v>
      </c>
      <c r="E4" s="3"/>
      <c r="F4">
        <f t="shared" si="1"/>
        <v>-0.78002116077396244</v>
      </c>
      <c r="G4">
        <f t="shared" si="1"/>
        <v>0.14139918251241979</v>
      </c>
      <c r="H4">
        <f t="shared" si="1"/>
        <v>0.97822717194284559</v>
      </c>
    </row>
    <row r="5" spans="1:9" x14ac:dyDescent="0.25">
      <c r="A5">
        <v>3</v>
      </c>
      <c r="B5">
        <v>-226972.57629685101</v>
      </c>
      <c r="C5" s="3">
        <v>-226915.842883751</v>
      </c>
      <c r="D5" s="3">
        <v>-226863.66088112601</v>
      </c>
      <c r="E5" s="3"/>
      <c r="F5">
        <f t="shared" si="1"/>
        <v>-0.71784503098045827</v>
      </c>
      <c r="G5">
        <f t="shared" si="1"/>
        <v>0.59359114909628474</v>
      </c>
      <c r="H5">
        <f t="shared" si="1"/>
        <v>1.7821650860506517</v>
      </c>
    </row>
    <row r="6" spans="1:9" x14ac:dyDescent="0.25">
      <c r="A6">
        <v>4</v>
      </c>
      <c r="B6">
        <v>-226972.51012480201</v>
      </c>
      <c r="C6" s="3">
        <v>-226915.67556629499</v>
      </c>
      <c r="D6" s="3">
        <v>-226863.40366078299</v>
      </c>
      <c r="E6" s="3"/>
      <c r="F6">
        <f t="shared" si="1"/>
        <v>-0.52709665537527073</v>
      </c>
      <c r="G6">
        <f t="shared" si="1"/>
        <v>1.0759025392670529</v>
      </c>
      <c r="H6">
        <f t="shared" si="1"/>
        <v>2.5236316620864705</v>
      </c>
    </row>
    <row r="7" spans="1:9" x14ac:dyDescent="0.25">
      <c r="A7">
        <v>5</v>
      </c>
      <c r="B7">
        <v>-226972.472905901</v>
      </c>
      <c r="C7" s="3">
        <v>-226915.55864349499</v>
      </c>
      <c r="D7" s="3">
        <v>-226863.21673661901</v>
      </c>
      <c r="E7" s="3"/>
      <c r="F7">
        <f t="shared" si="1"/>
        <v>-0.41980898609161671</v>
      </c>
      <c r="G7">
        <f t="shared" si="1"/>
        <v>1.4129456640607445</v>
      </c>
      <c r="H7">
        <f t="shared" si="1"/>
        <v>3.0624615937264354</v>
      </c>
    </row>
    <row r="8" spans="1:9" x14ac:dyDescent="0.25">
      <c r="A8">
        <v>6</v>
      </c>
      <c r="B8">
        <v>-226972.46119067399</v>
      </c>
      <c r="C8" s="3">
        <v>-226915.503572082</v>
      </c>
      <c r="D8" s="3">
        <v>-226863.12593805301</v>
      </c>
      <c r="E8" s="3"/>
      <c r="F8">
        <f t="shared" si="1"/>
        <v>-0.38603852627102203</v>
      </c>
      <c r="G8">
        <f t="shared" si="1"/>
        <v>1.5716952075474016</v>
      </c>
      <c r="H8">
        <f t="shared" si="1"/>
        <v>3.3241986750643404</v>
      </c>
    </row>
    <row r="9" spans="1:9" x14ac:dyDescent="0.25">
      <c r="A9">
        <v>7</v>
      </c>
      <c r="B9">
        <v>-226972.47164224801</v>
      </c>
      <c r="C9">
        <v>-226915.51312305001</v>
      </c>
      <c r="D9" s="4">
        <v>-226863.140157499</v>
      </c>
      <c r="F9">
        <f t="shared" si="1"/>
        <v>-0.41616636419741188</v>
      </c>
      <c r="G9">
        <f t="shared" si="1"/>
        <v>1.5441634677733949</v>
      </c>
      <c r="H9">
        <f t="shared" si="1"/>
        <v>3.2832095223066577</v>
      </c>
    </row>
    <row r="10" spans="1:9" x14ac:dyDescent="0.25">
      <c r="A10">
        <v>8</v>
      </c>
      <c r="B10">
        <v>-226972.510247556</v>
      </c>
      <c r="C10">
        <v>-226915.58107596199</v>
      </c>
      <c r="D10">
        <v>-226863.24120976901</v>
      </c>
      <c r="F10">
        <f t="shared" si="1"/>
        <v>-0.52745050756294509</v>
      </c>
      <c r="G10">
        <f t="shared" si="1"/>
        <v>1.3482815542864783</v>
      </c>
      <c r="H10">
        <f t="shared" si="1"/>
        <v>2.9919149856254847</v>
      </c>
    </row>
    <row r="11" spans="1:9" x14ac:dyDescent="0.25">
      <c r="A11">
        <v>9</v>
      </c>
      <c r="B11">
        <v>-226972.50906595099</v>
      </c>
      <c r="C11">
        <v>-226915.64202062701</v>
      </c>
      <c r="D11">
        <v>-226863.365873281</v>
      </c>
      <c r="F11">
        <f t="shared" si="1"/>
        <v>-0.52404439819088189</v>
      </c>
      <c r="G11">
        <f t="shared" si="1"/>
        <v>1.1726017010925709</v>
      </c>
      <c r="H11">
        <f t="shared" si="1"/>
        <v>2.6325583876702536</v>
      </c>
    </row>
    <row r="12" spans="1:9" x14ac:dyDescent="0.25">
      <c r="A12">
        <v>10</v>
      </c>
      <c r="B12">
        <f>energies!C2</f>
        <v>-226972.399875</v>
      </c>
      <c r="C12">
        <f>energies!F2</f>
        <v>-226915.61816518899</v>
      </c>
      <c r="D12">
        <f>energies!I2</f>
        <v>-226863.42732317999</v>
      </c>
      <c r="F12">
        <f t="shared" si="1"/>
        <v>-0.20928919799444157</v>
      </c>
      <c r="G12">
        <f t="shared" si="1"/>
        <v>1.2413676849202162</v>
      </c>
      <c r="H12">
        <f t="shared" si="1"/>
        <v>2.4554221407209984</v>
      </c>
    </row>
    <row r="14" spans="1:9" x14ac:dyDescent="0.25">
      <c r="A14" t="s">
        <v>12</v>
      </c>
      <c r="B14" t="s">
        <v>20</v>
      </c>
      <c r="C14" t="s">
        <v>21</v>
      </c>
      <c r="D14" t="s">
        <v>22</v>
      </c>
      <c r="F14" s="6" t="str">
        <f>B14</f>
        <v>B86bPBE</v>
      </c>
      <c r="G14" s="6" t="str">
        <f>C14</f>
        <v>B86bPBE25</v>
      </c>
      <c r="H14" s="6" t="str">
        <f>D14</f>
        <v>B86bPBE50</v>
      </c>
    </row>
    <row r="15" spans="1:9" x14ac:dyDescent="0.25">
      <c r="A15">
        <v>0</v>
      </c>
      <c r="B15">
        <f>energies!B10</f>
        <v>-157459.95746100001</v>
      </c>
      <c r="C15">
        <f>energies!E10</f>
        <v>-157450.82241699999</v>
      </c>
      <c r="D15">
        <f>energies!H10</f>
        <v>-157442.50614191801</v>
      </c>
      <c r="F15">
        <f>23.0609*(B15-B$15)/2</f>
        <v>0</v>
      </c>
      <c r="G15">
        <f t="shared" ref="G15:H25" si="2">23.0609*(C15-C$15)/2</f>
        <v>0</v>
      </c>
      <c r="H15">
        <f t="shared" si="2"/>
        <v>0</v>
      </c>
    </row>
    <row r="16" spans="1:9" x14ac:dyDescent="0.25">
      <c r="A16">
        <v>1</v>
      </c>
      <c r="B16">
        <v>-157460.00647962</v>
      </c>
      <c r="C16">
        <v>-157450.82660371001</v>
      </c>
      <c r="D16">
        <v>-157442.469423145</v>
      </c>
      <c r="F16">
        <f t="shared" ref="F16:F25" si="3">23.0609*(B16-B$15)/2</f>
        <v>-0.56520674685805283</v>
      </c>
      <c r="G16">
        <f t="shared" si="2"/>
        <v>-4.8274650580350138E-2</v>
      </c>
      <c r="H16">
        <f t="shared" si="2"/>
        <v>0.42338397631437108</v>
      </c>
    </row>
    <row r="17" spans="1:8" x14ac:dyDescent="0.25">
      <c r="A17">
        <v>2</v>
      </c>
      <c r="B17">
        <v>-157460.00010471899</v>
      </c>
      <c r="C17">
        <v>-157450.77834594299</v>
      </c>
      <c r="D17">
        <v>-157442.38349187301</v>
      </c>
      <c r="F17">
        <f t="shared" si="3"/>
        <v>-0.49170126944873921</v>
      </c>
      <c r="G17">
        <f t="shared" si="2"/>
        <v>0.50815911914497269</v>
      </c>
      <c r="H17">
        <f t="shared" si="2"/>
        <v>1.4142102113623884</v>
      </c>
    </row>
    <row r="18" spans="1:8" x14ac:dyDescent="0.25">
      <c r="A18">
        <v>3</v>
      </c>
      <c r="B18">
        <v>-157459.96907538301</v>
      </c>
      <c r="C18">
        <v>-157450.71071126699</v>
      </c>
      <c r="D18">
        <v>-157442.28277884799</v>
      </c>
      <c r="F18">
        <f t="shared" si="3"/>
        <v>-0.133919062400017</v>
      </c>
      <c r="G18">
        <f t="shared" si="2"/>
        <v>1.288017369041103</v>
      </c>
      <c r="H18">
        <f t="shared" si="2"/>
        <v>2.5754767107253764</v>
      </c>
    </row>
    <row r="19" spans="1:8" x14ac:dyDescent="0.25">
      <c r="A19">
        <v>4</v>
      </c>
      <c r="B19">
        <v>-157459.93673257501</v>
      </c>
      <c r="C19">
        <v>-157450.649090644</v>
      </c>
      <c r="D19">
        <v>-157442.19501040201</v>
      </c>
      <c r="F19">
        <f t="shared" si="3"/>
        <v>0.23900806811483927</v>
      </c>
      <c r="G19">
        <f t="shared" si="2"/>
        <v>1.9985308813929383</v>
      </c>
      <c r="H19">
        <f t="shared" si="2"/>
        <v>3.5874863887295825</v>
      </c>
    </row>
    <row r="20" spans="1:8" x14ac:dyDescent="0.25">
      <c r="A20">
        <v>5</v>
      </c>
      <c r="B20">
        <v>-157459.916895801</v>
      </c>
      <c r="C20">
        <v>-157450.60970087501</v>
      </c>
      <c r="D20">
        <v>-157442.13880239101</v>
      </c>
      <c r="F20">
        <f t="shared" si="3"/>
        <v>0.46773499898208681</v>
      </c>
      <c r="G20">
        <f t="shared" si="2"/>
        <v>2.4527126432865174</v>
      </c>
      <c r="H20">
        <f t="shared" si="2"/>
        <v>4.2355900491156495</v>
      </c>
    </row>
    <row r="21" spans="1:8" x14ac:dyDescent="0.25">
      <c r="A21">
        <v>6</v>
      </c>
      <c r="B21">
        <v>-157459.918208697</v>
      </c>
      <c r="C21">
        <v>-157450.601684478</v>
      </c>
      <c r="D21">
        <v>-157442.12341195901</v>
      </c>
      <c r="F21">
        <f t="shared" si="3"/>
        <v>0.45259671732049611</v>
      </c>
      <c r="G21">
        <f t="shared" si="2"/>
        <v>2.5451453082181179</v>
      </c>
      <c r="H21">
        <f t="shared" si="2"/>
        <v>4.4130486558067981</v>
      </c>
    </row>
    <row r="22" spans="1:8" x14ac:dyDescent="0.25">
      <c r="A22">
        <v>7</v>
      </c>
      <c r="B22">
        <v>-157459.940193266</v>
      </c>
      <c r="C22">
        <v>-157450.62643936701</v>
      </c>
      <c r="D22">
        <v>-157442.15246387999</v>
      </c>
      <c r="F22">
        <f t="shared" si="3"/>
        <v>0.1991047436854671</v>
      </c>
      <c r="G22">
        <f t="shared" si="2"/>
        <v>2.2597102981362767</v>
      </c>
      <c r="H22">
        <f t="shared" si="2"/>
        <v>4.0780669335297386</v>
      </c>
    </row>
    <row r="23" spans="1:8" x14ac:dyDescent="0.25">
      <c r="A23">
        <v>8</v>
      </c>
      <c r="B23">
        <v>-157459.974108731</v>
      </c>
      <c r="C23">
        <v>-157450.673906913</v>
      </c>
      <c r="D23">
        <v>-157442.214642112</v>
      </c>
      <c r="F23">
        <f t="shared" si="3"/>
        <v>-0.19195582971403055</v>
      </c>
      <c r="G23">
        <f t="shared" si="2"/>
        <v>1.7123881325387715</v>
      </c>
      <c r="H23">
        <f t="shared" si="2"/>
        <v>3.3611239382662768</v>
      </c>
    </row>
    <row r="24" spans="1:8" x14ac:dyDescent="0.25">
      <c r="A24">
        <v>9</v>
      </c>
      <c r="B24">
        <v>-157459.99771711699</v>
      </c>
      <c r="C24">
        <v>-157450.71956637301</v>
      </c>
      <c r="D24">
        <v>-157442.282955701</v>
      </c>
      <c r="F24">
        <f t="shared" si="3"/>
        <v>-0.46417114398358245</v>
      </c>
      <c r="G24">
        <f t="shared" si="2"/>
        <v>1.1859140118556475</v>
      </c>
      <c r="H24">
        <f t="shared" si="2"/>
        <v>2.5734375159876306</v>
      </c>
    </row>
    <row r="25" spans="1:8" x14ac:dyDescent="0.25">
      <c r="A25">
        <v>10</v>
      </c>
      <c r="B25">
        <f>energies!C10</f>
        <v>-157459.97429300001</v>
      </c>
      <c r="C25">
        <f>energies!F10</f>
        <v>-157450.72315400001</v>
      </c>
      <c r="D25">
        <f>energies!I10</f>
        <v>-157442.31397311599</v>
      </c>
      <c r="F25">
        <f t="shared" si="3"/>
        <v>-0.19408053432946909</v>
      </c>
      <c r="G25">
        <f t="shared" si="2"/>
        <v>1.144547058141006</v>
      </c>
      <c r="H25">
        <f t="shared" si="2"/>
        <v>2.2157927632853389</v>
      </c>
    </row>
    <row r="27" spans="1:8" x14ac:dyDescent="0.25">
      <c r="A27" t="s">
        <v>17</v>
      </c>
      <c r="B27" t="s">
        <v>20</v>
      </c>
      <c r="C27" t="s">
        <v>21</v>
      </c>
      <c r="D27" t="s">
        <v>22</v>
      </c>
      <c r="F27" s="6" t="str">
        <f>B27</f>
        <v>B86bPBE</v>
      </c>
      <c r="G27" s="6" t="str">
        <f>C27</f>
        <v>B86bPBE25</v>
      </c>
      <c r="H27" s="6" t="str">
        <f>D27</f>
        <v>B86bPBE50</v>
      </c>
    </row>
    <row r="28" spans="1:8" x14ac:dyDescent="0.25">
      <c r="A28">
        <v>0</v>
      </c>
      <c r="B28">
        <f>energies!B15</f>
        <v>-32999.424060999998</v>
      </c>
      <c r="C28">
        <f>energies!E15</f>
        <v>-32991.481033999997</v>
      </c>
      <c r="D28">
        <f>energies!H15</f>
        <v>-32984.198302406898</v>
      </c>
      <c r="F28">
        <f>23.0609*(B28-B$28)/2</f>
        <v>0</v>
      </c>
      <c r="G28">
        <f t="shared" ref="G28:H38" si="4">23.0609*(C28-C$28)/2</f>
        <v>0</v>
      </c>
      <c r="H28">
        <f t="shared" si="4"/>
        <v>0</v>
      </c>
    </row>
    <row r="29" spans="1:8" x14ac:dyDescent="0.25">
      <c r="A29">
        <v>1</v>
      </c>
      <c r="B29">
        <v>-32999.4733950304</v>
      </c>
      <c r="C29">
        <v>-32991.492694426801</v>
      </c>
      <c r="D29">
        <v>-32984.175619018999</v>
      </c>
      <c r="F29">
        <f t="shared" ref="F29:F38" si="5">23.0609*(B29-B$28)/2</f>
        <v>-0.56884357084817783</v>
      </c>
      <c r="G29">
        <f t="shared" si="4"/>
        <v>-0.13444996824397568</v>
      </c>
      <c r="H29">
        <f t="shared" si="4"/>
        <v>0.26154966999683749</v>
      </c>
    </row>
    <row r="30" spans="1:8" x14ac:dyDescent="0.25">
      <c r="A30">
        <v>2</v>
      </c>
      <c r="B30">
        <v>-32999.489969880997</v>
      </c>
      <c r="C30">
        <v>-32991.4752082126</v>
      </c>
      <c r="D30">
        <v>-32984.127364285698</v>
      </c>
      <c r="F30">
        <f>23.0609*(B30-B$28)/2</f>
        <v>-0.75995905691381671</v>
      </c>
      <c r="G30">
        <f t="shared" si="4"/>
        <v>6.7173950292238077E-2</v>
      </c>
      <c r="H30">
        <f t="shared" si="4"/>
        <v>0.81794845959071649</v>
      </c>
    </row>
    <row r="31" spans="1:8" x14ac:dyDescent="0.25">
      <c r="A31">
        <v>3</v>
      </c>
      <c r="B31">
        <v>-32999.489327469601</v>
      </c>
      <c r="C31">
        <v>-32991.446480905302</v>
      </c>
      <c r="D31">
        <v>-32984.073630524297</v>
      </c>
      <c r="F31">
        <f>23.0609*(B31-B$28)/2</f>
        <v>-0.75255176442984917</v>
      </c>
      <c r="G31">
        <f t="shared" si="4"/>
        <v>0.39841273071759714</v>
      </c>
      <c r="H31">
        <f t="shared" si="4"/>
        <v>1.4375229087312065</v>
      </c>
    </row>
    <row r="32" spans="1:8" x14ac:dyDescent="0.25">
      <c r="A32">
        <v>4</v>
      </c>
      <c r="B32">
        <v>-32999.485993029703</v>
      </c>
      <c r="C32">
        <v>-32991.420276025201</v>
      </c>
      <c r="D32">
        <v>-32984.027569505699</v>
      </c>
      <c r="F32">
        <f t="shared" si="5"/>
        <v>-0.7141041719076533</v>
      </c>
      <c r="G32">
        <f t="shared" si="4"/>
        <v>0.7005667904831494</v>
      </c>
      <c r="H32">
        <f t="shared" si="4"/>
        <v>1.9686271806275821</v>
      </c>
    </row>
    <row r="33" spans="1:8" x14ac:dyDescent="0.25">
      <c r="A33">
        <v>5</v>
      </c>
      <c r="B33">
        <v>-32999.485562091402</v>
      </c>
      <c r="C33">
        <v>-32991.404897743298</v>
      </c>
      <c r="D33">
        <v>-32983.999865880403</v>
      </c>
      <c r="F33">
        <f t="shared" si="5"/>
        <v>-0.70913525938331445</v>
      </c>
      <c r="G33">
        <f t="shared" si="4"/>
        <v>0.87788530105614992</v>
      </c>
      <c r="H33">
        <f t="shared" si="4"/>
        <v>2.2880624469165878</v>
      </c>
    </row>
    <row r="34" spans="1:8" x14ac:dyDescent="0.25">
      <c r="A34">
        <v>6</v>
      </c>
      <c r="B34">
        <v>-32999.492303310901</v>
      </c>
      <c r="C34">
        <v>-32991.405345382998</v>
      </c>
      <c r="D34">
        <v>-32983.996502749796</v>
      </c>
      <c r="F34">
        <f t="shared" si="5"/>
        <v>-0.78686455374988762</v>
      </c>
      <c r="G34">
        <f t="shared" si="4"/>
        <v>0.87272381386893905</v>
      </c>
      <c r="H34">
        <f>23.0609*(D34-D$28)/2</f>
        <v>2.3268408562227512</v>
      </c>
    </row>
    <row r="35" spans="1:8" x14ac:dyDescent="0.25">
      <c r="A35">
        <v>7</v>
      </c>
      <c r="B35">
        <v>-32999.508511116401</v>
      </c>
      <c r="C35">
        <v>-32991.421466052001</v>
      </c>
      <c r="D35">
        <v>-32984.014925865602</v>
      </c>
      <c r="F35">
        <f t="shared" si="5"/>
        <v>-0.97374784467755349</v>
      </c>
      <c r="G35">
        <f t="shared" si="4"/>
        <v>0.68684524596672314</v>
      </c>
      <c r="H35">
        <f>23.0609*(D35-D$28)/2</f>
        <v>2.1144140405833398</v>
      </c>
    </row>
    <row r="36" spans="1:8" x14ac:dyDescent="0.25">
      <c r="A36">
        <v>8</v>
      </c>
      <c r="B36">
        <v>-32999.524389192302</v>
      </c>
      <c r="C36">
        <v>-32991.444650707002</v>
      </c>
      <c r="D36">
        <v>-32984.047317628101</v>
      </c>
      <c r="F36">
        <f t="shared" si="5"/>
        <v>-1.1568292049517135</v>
      </c>
      <c r="G36">
        <f t="shared" si="4"/>
        <v>0.41951574070598036</v>
      </c>
      <c r="H36">
        <f t="shared" si="4"/>
        <v>1.7409224426747432</v>
      </c>
    </row>
    <row r="37" spans="1:8" x14ac:dyDescent="0.25">
      <c r="A37">
        <v>9</v>
      </c>
      <c r="B37">
        <v>-32999.532613010597</v>
      </c>
      <c r="C37">
        <v>-32991.4640657247</v>
      </c>
      <c r="D37">
        <v>-32984.079801352003</v>
      </c>
      <c r="F37">
        <f t="shared" si="5"/>
        <v>-1.2516535306105674</v>
      </c>
      <c r="G37">
        <f t="shared" si="4"/>
        <v>0.19565184989456283</v>
      </c>
      <c r="H37">
        <f t="shared" si="4"/>
        <v>1.3663704884059298</v>
      </c>
    </row>
    <row r="38" spans="1:8" x14ac:dyDescent="0.25">
      <c r="A38">
        <v>10</v>
      </c>
      <c r="B38">
        <f>energies!C15</f>
        <v>-32999.513414000001</v>
      </c>
      <c r="C38">
        <f>energies!F15</f>
        <v>-32991.461289999999</v>
      </c>
      <c r="D38">
        <f>energies!I15</f>
        <v>-32984.094931388703</v>
      </c>
      <c r="F38">
        <f t="shared" si="5"/>
        <v>-1.0302802988849327</v>
      </c>
      <c r="G38">
        <f t="shared" si="4"/>
        <v>0.22765720477053875</v>
      </c>
      <c r="H38">
        <f t="shared" si="4"/>
        <v>1.1919143567418504</v>
      </c>
    </row>
    <row r="40" spans="1:8" x14ac:dyDescent="0.25">
      <c r="A40" t="s">
        <v>31</v>
      </c>
      <c r="B40" t="s">
        <v>20</v>
      </c>
      <c r="C40" t="s">
        <v>21</v>
      </c>
      <c r="D40" t="s">
        <v>22</v>
      </c>
      <c r="F40" s="6" t="str">
        <f t="shared" ref="F40" si="6">B40</f>
        <v>B86bPBE</v>
      </c>
      <c r="G40" s="6" t="str">
        <f t="shared" ref="G40" si="7">C40</f>
        <v>B86bPBE25</v>
      </c>
      <c r="H40" s="6" t="str">
        <f>D40</f>
        <v>B86bPBE50</v>
      </c>
    </row>
    <row r="41" spans="1:8" x14ac:dyDescent="0.25">
      <c r="A41">
        <v>0</v>
      </c>
      <c r="B41">
        <f>energies!B17</f>
        <v>-137915.290958</v>
      </c>
      <c r="C41">
        <f>energies!E17</f>
        <v>-137878.65446600001</v>
      </c>
      <c r="D41">
        <f>energies!H17</f>
        <v>-137844.80368755799</v>
      </c>
      <c r="F41">
        <f t="shared" ref="F41:F51" si="8">23.0609*(B41-B$41)/4</f>
        <v>0</v>
      </c>
      <c r="G41">
        <f t="shared" ref="G41:G51" si="9">23.0609*(C41-C$41)/4</f>
        <v>0</v>
      </c>
      <c r="H41">
        <f t="shared" ref="H41:H51" si="10">23.0609*(D41-D$41)/4</f>
        <v>0</v>
      </c>
    </row>
    <row r="42" spans="1:8" x14ac:dyDescent="0.25">
      <c r="A42">
        <v>1</v>
      </c>
      <c r="B42">
        <v>-137915.39466881199</v>
      </c>
      <c r="C42">
        <v>-137878.68789219999</v>
      </c>
      <c r="D42">
        <v>-137844.77435192</v>
      </c>
      <c r="F42">
        <f t="shared" si="8"/>
        <v>-0.59791616607027687</v>
      </c>
      <c r="G42">
        <f t="shared" si="9"/>
        <v>-0.19270956378821139</v>
      </c>
      <c r="H42">
        <f t="shared" si="10"/>
        <v>0.1691265534982187</v>
      </c>
    </row>
    <row r="43" spans="1:8" x14ac:dyDescent="0.25">
      <c r="A43">
        <v>2</v>
      </c>
      <c r="B43">
        <v>-137915.43826594501</v>
      </c>
      <c r="C43">
        <v>-137878.67495555701</v>
      </c>
      <c r="D43">
        <v>-137844.711676401</v>
      </c>
      <c r="F43">
        <f t="shared" si="8"/>
        <v>-0.8492634472583086</v>
      </c>
      <c r="G43">
        <f t="shared" si="9"/>
        <v>-0.11812690628951678</v>
      </c>
      <c r="H43">
        <f t="shared" si="10"/>
        <v>0.53046502253864969</v>
      </c>
    </row>
    <row r="44" spans="1:8" x14ac:dyDescent="0.25">
      <c r="A44">
        <v>3</v>
      </c>
      <c r="B44">
        <v>-137915.45937302799</v>
      </c>
      <c r="C44">
        <v>-137878.65177867599</v>
      </c>
      <c r="D44">
        <v>-137844.65025454399</v>
      </c>
      <c r="F44">
        <f t="shared" si="8"/>
        <v>-0.97095052974770879</v>
      </c>
      <c r="G44">
        <f t="shared" si="9"/>
        <v>1.5493027583397634E-2</v>
      </c>
      <c r="H44">
        <f t="shared" si="10"/>
        <v>0.88457584812914281</v>
      </c>
    </row>
    <row r="45" spans="1:8" x14ac:dyDescent="0.25">
      <c r="A45">
        <v>4</v>
      </c>
      <c r="B45">
        <v>-137915.48437132101</v>
      </c>
      <c r="C45">
        <v>-137878.64611749299</v>
      </c>
      <c r="D45">
        <v>-137844.61927090801</v>
      </c>
      <c r="F45">
        <f t="shared" si="8"/>
        <v>-1.1150713136551806</v>
      </c>
      <c r="G45">
        <f t="shared" si="9"/>
        <v>4.8131021389310628E-2</v>
      </c>
      <c r="H45">
        <f t="shared" si="10"/>
        <v>1.0632034808782891</v>
      </c>
    </row>
    <row r="46" spans="1:8" x14ac:dyDescent="0.25">
      <c r="A46">
        <v>5</v>
      </c>
      <c r="B46">
        <v>-137915.518126968</v>
      </c>
      <c r="C46">
        <v>-137878.66897845501</v>
      </c>
      <c r="D46">
        <v>-137844.63550459401</v>
      </c>
      <c r="F46">
        <f t="shared" si="8"/>
        <v>-1.309680213569921</v>
      </c>
      <c r="G46">
        <f t="shared" si="9"/>
        <v>-8.3667568397950531E-2</v>
      </c>
      <c r="H46">
        <f t="shared" si="10"/>
        <v>0.96961262845998863</v>
      </c>
    </row>
    <row r="47" spans="1:8" x14ac:dyDescent="0.25">
      <c r="A47">
        <v>6</v>
      </c>
      <c r="B47">
        <v>-137915.57197136301</v>
      </c>
      <c r="C47">
        <v>-137878.72773659701</v>
      </c>
      <c r="D47">
        <v>-137844.702785831</v>
      </c>
      <c r="F47">
        <f t="shared" si="8"/>
        <v>-1.6201052657701649</v>
      </c>
      <c r="G47">
        <f t="shared" si="9"/>
        <v>-0.42242147759147847</v>
      </c>
      <c r="H47">
        <f t="shared" si="10"/>
        <v>0.58172115894300802</v>
      </c>
    </row>
    <row r="48" spans="1:8" x14ac:dyDescent="0.25">
      <c r="A48">
        <v>7</v>
      </c>
      <c r="B48">
        <v>-137915.63609106099</v>
      </c>
      <c r="C48">
        <v>-137878.81041395699</v>
      </c>
      <c r="D48">
        <v>-137844.80667016999</v>
      </c>
      <c r="F48">
        <f t="shared" si="8"/>
        <v>-1.9897697515857742</v>
      </c>
      <c r="G48">
        <f t="shared" si="9"/>
        <v>-0.89907506030402806</v>
      </c>
      <c r="H48">
        <f t="shared" si="10"/>
        <v>-1.7195429272187174E-2</v>
      </c>
    </row>
    <row r="49" spans="1:8" x14ac:dyDescent="0.25">
      <c r="A49">
        <v>8</v>
      </c>
      <c r="B49">
        <v>-137915.68978008599</v>
      </c>
      <c r="C49">
        <v>-137878.894398718</v>
      </c>
      <c r="D49">
        <v>-137844.92245998801</v>
      </c>
      <c r="F49">
        <f t="shared" si="8"/>
        <v>-2.2992990607023023</v>
      </c>
      <c r="G49">
        <f t="shared" si="9"/>
        <v>-1.3832661040639098</v>
      </c>
      <c r="H49">
        <f t="shared" si="10"/>
        <v>-0.68474978289245991</v>
      </c>
    </row>
    <row r="50" spans="1:8" x14ac:dyDescent="0.25">
      <c r="A50">
        <v>9</v>
      </c>
      <c r="B50">
        <v>-137915.704829675</v>
      </c>
      <c r="C50">
        <v>-137878.950353072</v>
      </c>
      <c r="D50">
        <v>-137845.01981093301</v>
      </c>
      <c r="F50">
        <f t="shared" si="8"/>
        <v>-2.3860633275143037</v>
      </c>
      <c r="G50">
        <f t="shared" si="9"/>
        <v>-1.7058555446051615</v>
      </c>
      <c r="H50">
        <f t="shared" si="10"/>
        <v>-1.2459998847670715</v>
      </c>
    </row>
    <row r="51" spans="1:8" x14ac:dyDescent="0.25">
      <c r="A51">
        <v>10</v>
      </c>
      <c r="B51">
        <f>energies!C17</f>
        <v>-137915.65496399999</v>
      </c>
      <c r="C51">
        <f>energies!F17</f>
        <v>-137878.94755000001</v>
      </c>
      <c r="D51">
        <f>energies!I17</f>
        <v>-137845.06358658601</v>
      </c>
      <c r="F51">
        <f t="shared" si="8"/>
        <v>-2.0985764912858693</v>
      </c>
      <c r="G51">
        <f t="shared" si="9"/>
        <v>-1.6896952039256867</v>
      </c>
      <c r="H51">
        <f t="shared" si="10"/>
        <v>-1.4983763738393063</v>
      </c>
    </row>
    <row r="54" spans="1:8" x14ac:dyDescent="0.25">
      <c r="A54" t="s">
        <v>30</v>
      </c>
      <c r="B54" t="s">
        <v>20</v>
      </c>
      <c r="C54" t="s">
        <v>21</v>
      </c>
      <c r="D54" t="s">
        <v>22</v>
      </c>
      <c r="F54" s="6" t="str">
        <f>B54</f>
        <v>B86bPBE</v>
      </c>
      <c r="G54" s="6" t="str">
        <f>C54</f>
        <v>B86bPBE25</v>
      </c>
      <c r="H54" s="6" t="str">
        <f>D54</f>
        <v>B86bPBE50</v>
      </c>
    </row>
    <row r="55" spans="1:8" x14ac:dyDescent="0.25">
      <c r="A55">
        <v>0</v>
      </c>
      <c r="B55">
        <f>energies!B13</f>
        <v>-101640.934092</v>
      </c>
      <c r="C55">
        <f>energies!E13</f>
        <v>-101617.60104199999</v>
      </c>
      <c r="D55">
        <f>energies!H13</f>
        <v>-101596.330323129</v>
      </c>
      <c r="F55">
        <f t="shared" ref="F55:F65" si="11">23.0609*(B55-B$55)/4</f>
        <v>0</v>
      </c>
      <c r="G55">
        <f t="shared" ref="G55:G65" si="12">23.0609*(C55-C$55)/4</f>
        <v>0</v>
      </c>
      <c r="H55">
        <f t="shared" ref="H55:H65" si="13">23.0609*(D55-D$55)/4</f>
        <v>0</v>
      </c>
    </row>
    <row r="56" spans="1:8" x14ac:dyDescent="0.25">
      <c r="A56">
        <v>1</v>
      </c>
      <c r="B56">
        <v>-101641.05514428399</v>
      </c>
      <c r="C56">
        <v>-101617.608837001</v>
      </c>
      <c r="D56">
        <v>-101596.236645151</v>
      </c>
      <c r="F56">
        <f t="shared" si="11"/>
        <v>-0.69789365400899483</v>
      </c>
      <c r="G56">
        <f t="shared" si="12"/>
        <v>-4.4939934650577926E-2</v>
      </c>
      <c r="H56">
        <f t="shared" si="13"/>
        <v>0.54007462072792622</v>
      </c>
    </row>
    <row r="57" spans="1:8" x14ac:dyDescent="0.25">
      <c r="A57">
        <v>2</v>
      </c>
      <c r="B57">
        <v>-101641.058011641</v>
      </c>
      <c r="C57">
        <v>-101617.509568868</v>
      </c>
      <c r="D57">
        <v>-101596.04672271499</v>
      </c>
      <c r="F57">
        <f t="shared" si="11"/>
        <v>-0.71442461229823784</v>
      </c>
      <c r="G57">
        <f t="shared" si="12"/>
        <v>0.52736318739752974</v>
      </c>
      <c r="H57">
        <f t="shared" si="13"/>
        <v>1.635020196870856</v>
      </c>
    </row>
    <row r="58" spans="1:8" x14ac:dyDescent="0.25">
      <c r="A58">
        <v>3</v>
      </c>
      <c r="B58">
        <v>-101641.01364097701</v>
      </c>
      <c r="C58">
        <v>-101617.380291526</v>
      </c>
      <c r="D58">
        <v>-101595.843067744</v>
      </c>
      <c r="F58">
        <f t="shared" si="11"/>
        <v>-0.45861775098152974</v>
      </c>
      <c r="G58">
        <f t="shared" si="12"/>
        <v>1.2726761514243692</v>
      </c>
      <c r="H58">
        <f t="shared" si="13"/>
        <v>2.8091369269867741</v>
      </c>
    </row>
    <row r="59" spans="1:8" x14ac:dyDescent="0.25">
      <c r="A59">
        <v>4</v>
      </c>
      <c r="B59">
        <v>-101640.975524234</v>
      </c>
      <c r="C59">
        <v>-101617.276786164</v>
      </c>
      <c r="D59">
        <v>-101595.683258702</v>
      </c>
      <c r="F59">
        <f t="shared" si="11"/>
        <v>-0.2388661513059811</v>
      </c>
      <c r="G59">
        <f t="shared" si="12"/>
        <v>1.8694078520599586</v>
      </c>
      <c r="H59">
        <f t="shared" si="13"/>
        <v>3.7304720111578145</v>
      </c>
    </row>
    <row r="60" spans="1:8" x14ac:dyDescent="0.25">
      <c r="A60">
        <v>5</v>
      </c>
      <c r="B60">
        <v>-101640.975016838</v>
      </c>
      <c r="C60">
        <v>-101617.234262771</v>
      </c>
      <c r="D60">
        <v>-101595.60652384</v>
      </c>
      <c r="F60">
        <f t="shared" si="11"/>
        <v>-0.23594089916982811</v>
      </c>
      <c r="G60">
        <f t="shared" si="12"/>
        <v>2.1145647804684433</v>
      </c>
      <c r="H60">
        <f t="shared" si="13"/>
        <v>4.1728657559276394</v>
      </c>
    </row>
    <row r="61" spans="1:8" x14ac:dyDescent="0.25">
      <c r="A61">
        <v>6</v>
      </c>
      <c r="B61">
        <v>-101641.021649402</v>
      </c>
      <c r="C61">
        <v>-101617.263634587</v>
      </c>
      <c r="D61">
        <v>-101595.62520713201</v>
      </c>
      <c r="F61">
        <f t="shared" si="11"/>
        <v>-0.50478812296192699</v>
      </c>
      <c r="G61">
        <f t="shared" si="12"/>
        <v>1.9452296525955215</v>
      </c>
      <c r="H61">
        <f t="shared" si="13"/>
        <v>4.0651523738024</v>
      </c>
    </row>
    <row r="62" spans="1:8" x14ac:dyDescent="0.25">
      <c r="A62">
        <v>7</v>
      </c>
      <c r="B62">
        <v>-101641.104900701</v>
      </c>
      <c r="C62">
        <v>-101617.354348194</v>
      </c>
      <c r="D62">
        <v>-101595.728248061</v>
      </c>
      <c r="F62">
        <f t="shared" si="11"/>
        <v>-0.98475059324991709</v>
      </c>
      <c r="G62">
        <f t="shared" si="12"/>
        <v>1.4222452976684719</v>
      </c>
      <c r="H62">
        <f t="shared" si="13"/>
        <v>3.471098233931138</v>
      </c>
    </row>
    <row r="63" spans="1:8" x14ac:dyDescent="0.25">
      <c r="A63">
        <v>8</v>
      </c>
      <c r="B63">
        <v>-101641.201040213</v>
      </c>
      <c r="C63">
        <v>-101617.47849880801</v>
      </c>
      <c r="D63">
        <v>-101595.88318154</v>
      </c>
      <c r="F63">
        <f t="shared" si="11"/>
        <v>-1.5390165112954191</v>
      </c>
      <c r="G63">
        <f t="shared" si="12"/>
        <v>0.70648907403115269</v>
      </c>
      <c r="H63">
        <f t="shared" si="13"/>
        <v>2.577871867443903</v>
      </c>
    </row>
    <row r="64" spans="1:8" x14ac:dyDescent="0.25">
      <c r="A64">
        <v>9</v>
      </c>
      <c r="B64">
        <v>-101641.26599027999</v>
      </c>
      <c r="C64">
        <v>-101617.586316979</v>
      </c>
      <c r="D64">
        <v>-101596.035158054</v>
      </c>
      <c r="F64">
        <f t="shared" si="11"/>
        <v>-1.913468261298032</v>
      </c>
      <c r="G64">
        <f t="shared" si="12"/>
        <v>8.4893059190814524E-2</v>
      </c>
      <c r="H64">
        <f t="shared" si="13"/>
        <v>1.7016930695385035</v>
      </c>
    </row>
    <row r="65" spans="1:8" x14ac:dyDescent="0.25">
      <c r="A65">
        <v>10</v>
      </c>
      <c r="B65">
        <f>energies!C13</f>
        <v>-101641.233385</v>
      </c>
      <c r="C65">
        <f>energies!F13</f>
        <v>-101617.60776</v>
      </c>
      <c r="D65">
        <f>energies!I13</f>
        <v>-101596.110331187</v>
      </c>
      <c r="F65">
        <f t="shared" si="11"/>
        <v>-1.7254914859461712</v>
      </c>
      <c r="G65">
        <f t="shared" si="12"/>
        <v>-3.8730781574124191E-2</v>
      </c>
      <c r="H65">
        <f t="shared" si="13"/>
        <v>1.2683030438692617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1FB6-89D8-49E7-88CC-9307E1F6E099}">
  <dimension ref="A1:M62"/>
  <sheetViews>
    <sheetView topLeftCell="A36" workbookViewId="0">
      <selection activeCell="O11" sqref="O11"/>
    </sheetView>
  </sheetViews>
  <sheetFormatPr defaultRowHeight="15" x14ac:dyDescent="0.25"/>
  <sheetData>
    <row r="1" spans="1:13" x14ac:dyDescent="0.25">
      <c r="C1" s="7" t="s">
        <v>46</v>
      </c>
      <c r="D1" s="7"/>
      <c r="E1" s="7" t="s">
        <v>45</v>
      </c>
      <c r="F1" s="7"/>
    </row>
    <row r="2" spans="1:13" x14ac:dyDescent="0.25">
      <c r="A2" t="s">
        <v>29</v>
      </c>
      <c r="B2" t="s">
        <v>44</v>
      </c>
      <c r="C2" t="s">
        <v>4</v>
      </c>
      <c r="D2" t="s">
        <v>6</v>
      </c>
      <c r="E2" t="s">
        <v>4</v>
      </c>
      <c r="F2" t="s">
        <v>6</v>
      </c>
    </row>
    <row r="3" spans="1:13" x14ac:dyDescent="0.25">
      <c r="A3" t="s">
        <v>43</v>
      </c>
      <c r="B3">
        <v>135.53</v>
      </c>
      <c r="C3">
        <v>30.48</v>
      </c>
      <c r="D3">
        <v>34.01</v>
      </c>
      <c r="E3">
        <v>42.23</v>
      </c>
      <c r="F3">
        <v>46.88</v>
      </c>
      <c r="I3">
        <f t="array" ref="I3:J7">LINEST(B3:B14,C3:C14,TRUE,TRUE)</f>
        <v>-1.0483691351162119</v>
      </c>
      <c r="J3">
        <v>170.5889609504936</v>
      </c>
      <c r="L3">
        <f t="array" ref="L3:M7">LINEST(B3:B14,D3:D14,TRUE,TRUE)</f>
        <v>-1.0255203237442478</v>
      </c>
      <c r="M3">
        <v>170.06904565581874</v>
      </c>
    </row>
    <row r="4" spans="1:13" x14ac:dyDescent="0.25">
      <c r="A4" t="s">
        <v>42</v>
      </c>
      <c r="B4">
        <v>131.08000000000001</v>
      </c>
      <c r="C4">
        <v>37.79</v>
      </c>
      <c r="D4">
        <v>37.44</v>
      </c>
      <c r="E4">
        <v>49.04</v>
      </c>
      <c r="F4">
        <v>50.63</v>
      </c>
      <c r="I4">
        <v>5.4091112985151159E-2</v>
      </c>
      <c r="J4">
        <v>1.7430803249565878</v>
      </c>
      <c r="L4">
        <v>2.4231934852679722E-2</v>
      </c>
      <c r="M4">
        <v>0.78912747468554312</v>
      </c>
    </row>
    <row r="5" spans="1:13" x14ac:dyDescent="0.25">
      <c r="A5" t="s">
        <v>58</v>
      </c>
      <c r="B5">
        <v>125.06</v>
      </c>
      <c r="C5">
        <v>44.94</v>
      </c>
      <c r="D5">
        <v>45.02</v>
      </c>
      <c r="E5">
        <v>55.92</v>
      </c>
      <c r="F5">
        <v>57.37</v>
      </c>
      <c r="I5">
        <v>0.97406935831046493</v>
      </c>
      <c r="J5">
        <v>2.7590239380061536</v>
      </c>
      <c r="L5">
        <v>0.99444774238580114</v>
      </c>
      <c r="M5">
        <v>1.2766846615103649</v>
      </c>
    </row>
    <row r="6" spans="1:13" x14ac:dyDescent="0.25">
      <c r="A6" t="s">
        <v>57</v>
      </c>
      <c r="B6">
        <v>126.48</v>
      </c>
      <c r="C6">
        <v>43.61</v>
      </c>
      <c r="D6">
        <v>43</v>
      </c>
      <c r="E6">
        <v>54.52</v>
      </c>
      <c r="F6">
        <v>55.92</v>
      </c>
      <c r="I6">
        <v>375.64413945975355</v>
      </c>
      <c r="J6">
        <v>10</v>
      </c>
      <c r="L6">
        <v>1791.0691676889555</v>
      </c>
      <c r="M6">
        <v>10</v>
      </c>
    </row>
    <row r="7" spans="1:13" x14ac:dyDescent="0.25">
      <c r="A7" t="s">
        <v>40</v>
      </c>
      <c r="B7">
        <v>149.87</v>
      </c>
      <c r="C7">
        <v>19.760000000000002</v>
      </c>
      <c r="D7">
        <v>19.27</v>
      </c>
      <c r="E7">
        <v>30.5</v>
      </c>
      <c r="F7">
        <v>32.44</v>
      </c>
      <c r="I7">
        <v>2859.483235761757</v>
      </c>
      <c r="J7">
        <v>76.122130904909852</v>
      </c>
      <c r="L7">
        <v>2919.3061294173085</v>
      </c>
      <c r="M7">
        <v>16.299237249358352</v>
      </c>
    </row>
    <row r="8" spans="1:13" x14ac:dyDescent="0.25">
      <c r="A8" t="s">
        <v>52</v>
      </c>
      <c r="B8">
        <v>169.13</v>
      </c>
      <c r="C8">
        <v>-0.9</v>
      </c>
      <c r="D8">
        <v>-0.01</v>
      </c>
      <c r="E8">
        <v>13.98</v>
      </c>
      <c r="F8">
        <v>14.6</v>
      </c>
    </row>
    <row r="9" spans="1:13" x14ac:dyDescent="0.25">
      <c r="A9" t="s">
        <v>51</v>
      </c>
      <c r="B9">
        <v>145.13</v>
      </c>
      <c r="C9">
        <v>27.86</v>
      </c>
      <c r="D9">
        <v>24.83</v>
      </c>
      <c r="E9">
        <v>39.18</v>
      </c>
      <c r="F9">
        <v>38.299999999999997</v>
      </c>
    </row>
    <row r="10" spans="1:13" x14ac:dyDescent="0.25">
      <c r="A10" t="s">
        <v>50</v>
      </c>
      <c r="B10">
        <v>149.36000000000001</v>
      </c>
      <c r="C10">
        <v>24.28</v>
      </c>
      <c r="D10">
        <v>20.100000000000001</v>
      </c>
      <c r="E10">
        <v>36.07</v>
      </c>
      <c r="F10">
        <v>34.159999999999997</v>
      </c>
    </row>
    <row r="11" spans="1:13" x14ac:dyDescent="0.25">
      <c r="A11" t="s">
        <v>49</v>
      </c>
      <c r="B11">
        <v>120.98</v>
      </c>
      <c r="C11">
        <v>46.24</v>
      </c>
      <c r="D11">
        <v>48.57</v>
      </c>
      <c r="E11">
        <v>56.86</v>
      </c>
      <c r="F11">
        <v>60.71</v>
      </c>
    </row>
    <row r="12" spans="1:13" x14ac:dyDescent="0.25">
      <c r="A12" t="s">
        <v>48</v>
      </c>
      <c r="B12">
        <v>123.61</v>
      </c>
      <c r="C12">
        <v>40.659999999999997</v>
      </c>
      <c r="D12">
        <v>42.18</v>
      </c>
      <c r="E12">
        <v>52.22</v>
      </c>
      <c r="F12">
        <v>55.85</v>
      </c>
    </row>
    <row r="13" spans="1:13" x14ac:dyDescent="0.25">
      <c r="A13" t="s">
        <v>34</v>
      </c>
      <c r="B13">
        <v>143.15</v>
      </c>
      <c r="C13">
        <v>24.79</v>
      </c>
      <c r="D13">
        <v>27.34</v>
      </c>
      <c r="E13">
        <v>36.29</v>
      </c>
      <c r="F13">
        <v>40.33</v>
      </c>
    </row>
    <row r="14" spans="1:13" x14ac:dyDescent="0.25">
      <c r="A14" t="s">
        <v>47</v>
      </c>
      <c r="B14">
        <v>167.08</v>
      </c>
      <c r="C14">
        <v>4.46</v>
      </c>
      <c r="D14">
        <v>3.8</v>
      </c>
      <c r="E14">
        <v>16.88</v>
      </c>
      <c r="F14">
        <v>17.04</v>
      </c>
    </row>
    <row r="16" spans="1:13" x14ac:dyDescent="0.25">
      <c r="C16">
        <f>RSQ($B3:$B14,C3:C14)</f>
        <v>0.97406935831046504</v>
      </c>
      <c r="D16">
        <f>RSQ($B3:$B14,D3:D14)</f>
        <v>0.99444774238580091</v>
      </c>
      <c r="E16">
        <f>RSQ($B3:$B14,E3:E14)</f>
        <v>0.97805114147071781</v>
      </c>
      <c r="F16">
        <f>RSQ($B3:$B14,F3:F14)</f>
        <v>0.9970508574563256</v>
      </c>
    </row>
    <row r="18" spans="1:13" x14ac:dyDescent="0.25">
      <c r="C18" s="7" t="s">
        <v>46</v>
      </c>
      <c r="D18" s="7"/>
      <c r="E18" s="7" t="s">
        <v>45</v>
      </c>
      <c r="F18" s="7"/>
    </row>
    <row r="19" spans="1:13" x14ac:dyDescent="0.25">
      <c r="A19" t="s">
        <v>19</v>
      </c>
      <c r="B19" t="s">
        <v>44</v>
      </c>
      <c r="C19" t="s">
        <v>4</v>
      </c>
      <c r="D19" t="s">
        <v>6</v>
      </c>
      <c r="E19" t="s">
        <v>4</v>
      </c>
      <c r="F19" t="s">
        <v>6</v>
      </c>
    </row>
    <row r="20" spans="1:13" x14ac:dyDescent="0.25">
      <c r="A20" t="s">
        <v>43</v>
      </c>
      <c r="B20">
        <v>138.69</v>
      </c>
      <c r="C20">
        <v>31.28</v>
      </c>
      <c r="D20">
        <v>33.67</v>
      </c>
      <c r="E20">
        <v>43.84</v>
      </c>
      <c r="F20">
        <v>45.13</v>
      </c>
      <c r="I20">
        <f t="array" ref="I20:J24">LINEST(B20:B30,C20:C30,TRUE,TRUE)</f>
        <v>-1.021124611383091</v>
      </c>
      <c r="J20">
        <v>170.28291727770338</v>
      </c>
      <c r="L20">
        <f t="array" ref="L20:M24">LINEST(B20:B30,D20:D30,TRUE,TRUE)</f>
        <v>-0.96673326442588448</v>
      </c>
      <c r="M20">
        <v>168.66193245822009</v>
      </c>
    </row>
    <row r="21" spans="1:13" x14ac:dyDescent="0.25">
      <c r="A21" t="s">
        <v>42</v>
      </c>
      <c r="B21">
        <v>131.13</v>
      </c>
      <c r="C21">
        <v>36.909999999999997</v>
      </c>
      <c r="D21">
        <v>36.71</v>
      </c>
      <c r="E21">
        <v>49.93</v>
      </c>
      <c r="F21">
        <v>48.21</v>
      </c>
      <c r="I21">
        <v>2.7880018462075815E-2</v>
      </c>
      <c r="J21">
        <v>0.8636612055000451</v>
      </c>
      <c r="L21">
        <v>3.7647020659732924E-2</v>
      </c>
      <c r="M21">
        <v>1.1747196298635587</v>
      </c>
    </row>
    <row r="22" spans="1:13" x14ac:dyDescent="0.25">
      <c r="A22" t="s">
        <v>41</v>
      </c>
      <c r="B22">
        <v>148.63</v>
      </c>
      <c r="C22">
        <v>20.22</v>
      </c>
      <c r="D22">
        <v>20.41</v>
      </c>
      <c r="E22">
        <v>33.28</v>
      </c>
      <c r="F22">
        <v>31.68</v>
      </c>
      <c r="I22">
        <v>0.99333550731305975</v>
      </c>
      <c r="J22">
        <v>1.2700485454904704</v>
      </c>
      <c r="L22">
        <v>0.98653510555607038</v>
      </c>
      <c r="M22">
        <v>1.8052537265522628</v>
      </c>
    </row>
    <row r="23" spans="1:13" x14ac:dyDescent="0.25">
      <c r="A23" t="s">
        <v>40</v>
      </c>
      <c r="B23">
        <v>119.08</v>
      </c>
      <c r="C23">
        <v>50.54</v>
      </c>
      <c r="D23">
        <v>49.63</v>
      </c>
      <c r="E23">
        <v>62.75</v>
      </c>
      <c r="F23">
        <v>59.84</v>
      </c>
      <c r="I23">
        <v>1341.4403744993631</v>
      </c>
      <c r="J23">
        <v>9</v>
      </c>
      <c r="L23">
        <v>659.40479422083069</v>
      </c>
      <c r="M23">
        <v>9</v>
      </c>
    </row>
    <row r="24" spans="1:13" x14ac:dyDescent="0.25">
      <c r="A24" t="s">
        <v>52</v>
      </c>
      <c r="B24">
        <v>164.23</v>
      </c>
      <c r="C24">
        <v>4.42</v>
      </c>
      <c r="D24">
        <v>3.83</v>
      </c>
      <c r="E24">
        <v>18.34</v>
      </c>
      <c r="F24">
        <v>18.18</v>
      </c>
      <c r="I24">
        <v>2163.7745902288771</v>
      </c>
      <c r="J24">
        <v>14.517209771122136</v>
      </c>
      <c r="L24">
        <v>2148.9613308449216</v>
      </c>
      <c r="M24">
        <v>29.330469155077491</v>
      </c>
    </row>
    <row r="25" spans="1:13" x14ac:dyDescent="0.25">
      <c r="A25" t="s">
        <v>36</v>
      </c>
      <c r="B25">
        <v>144.88</v>
      </c>
      <c r="C25">
        <v>26.69</v>
      </c>
      <c r="D25">
        <v>24</v>
      </c>
      <c r="E25">
        <v>40.31</v>
      </c>
      <c r="F25">
        <v>35.869999999999997</v>
      </c>
      <c r="J25">
        <f>J24/J23</f>
        <v>1.6130233079024596</v>
      </c>
      <c r="M25">
        <f>M24/M23</f>
        <v>3.2589410172308324</v>
      </c>
    </row>
    <row r="26" spans="1:13" x14ac:dyDescent="0.25">
      <c r="A26" t="s">
        <v>35</v>
      </c>
      <c r="B26">
        <v>129.58000000000001</v>
      </c>
      <c r="C26">
        <v>40.14</v>
      </c>
      <c r="D26">
        <v>42.22</v>
      </c>
      <c r="E26">
        <v>53.12</v>
      </c>
      <c r="F26">
        <v>52.87</v>
      </c>
    </row>
    <row r="27" spans="1:13" x14ac:dyDescent="0.25">
      <c r="A27" t="s">
        <v>34</v>
      </c>
      <c r="B27">
        <v>142.76</v>
      </c>
      <c r="C27">
        <v>27.19</v>
      </c>
      <c r="D27">
        <v>29.41</v>
      </c>
      <c r="E27">
        <v>41.35</v>
      </c>
      <c r="F27">
        <v>41.16</v>
      </c>
    </row>
    <row r="28" spans="1:13" x14ac:dyDescent="0.25">
      <c r="A28" t="s">
        <v>56</v>
      </c>
      <c r="B28">
        <v>128.52000000000001</v>
      </c>
      <c r="C28">
        <v>39.46</v>
      </c>
      <c r="D28">
        <v>41.11</v>
      </c>
      <c r="E28">
        <v>52.86</v>
      </c>
      <c r="F28">
        <v>52.39</v>
      </c>
    </row>
    <row r="29" spans="1:13" x14ac:dyDescent="0.25">
      <c r="A29" t="s">
        <v>55</v>
      </c>
      <c r="B29">
        <v>146.88999999999999</v>
      </c>
      <c r="C29">
        <v>24.39</v>
      </c>
      <c r="D29">
        <v>20.32</v>
      </c>
      <c r="E29">
        <v>37.71</v>
      </c>
      <c r="F29">
        <v>32.15</v>
      </c>
    </row>
    <row r="30" spans="1:13" x14ac:dyDescent="0.25">
      <c r="A30" t="s">
        <v>54</v>
      </c>
      <c r="B30">
        <v>166.84</v>
      </c>
      <c r="C30">
        <v>4.1900000000000004</v>
      </c>
      <c r="D30">
        <v>2.86</v>
      </c>
      <c r="E30">
        <v>18.29</v>
      </c>
      <c r="F30">
        <v>17.440000000000001</v>
      </c>
    </row>
    <row r="32" spans="1:13" x14ac:dyDescent="0.25">
      <c r="C32">
        <f>RSQ($B20:$B30,C20:C30)</f>
        <v>0.99333550731305931</v>
      </c>
      <c r="D32">
        <f>RSQ($B20:$B30,D20:D30)</f>
        <v>0.98653510555607049</v>
      </c>
      <c r="E32">
        <f>RSQ($B20:$B30,E20:E30)</f>
        <v>0.99216703109857662</v>
      </c>
      <c r="F32">
        <f>RSQ($B20:$B30,F20:F30)</f>
        <v>0.98381438641288199</v>
      </c>
    </row>
    <row r="34" spans="1:13" x14ac:dyDescent="0.25">
      <c r="C34" s="7" t="s">
        <v>46</v>
      </c>
      <c r="D34" s="7"/>
      <c r="E34" s="7" t="s">
        <v>45</v>
      </c>
      <c r="F34" s="7"/>
    </row>
    <row r="35" spans="1:13" x14ac:dyDescent="0.25">
      <c r="A35" t="s">
        <v>53</v>
      </c>
      <c r="B35" t="s">
        <v>44</v>
      </c>
      <c r="C35" t="s">
        <v>4</v>
      </c>
      <c r="D35" t="s">
        <v>6</v>
      </c>
      <c r="E35" t="s">
        <v>4</v>
      </c>
      <c r="F35" t="s">
        <v>6</v>
      </c>
    </row>
    <row r="36" spans="1:13" x14ac:dyDescent="0.25">
      <c r="A36" t="s">
        <v>42</v>
      </c>
      <c r="B36">
        <v>44.64</v>
      </c>
      <c r="C36">
        <v>121.88</v>
      </c>
      <c r="D36">
        <v>121.94</v>
      </c>
      <c r="E36">
        <v>129.81</v>
      </c>
      <c r="F36">
        <v>131.03</v>
      </c>
      <c r="I36">
        <f t="array" ref="I36:J40">LINEST(B36:B43,C36:C43,TRUE,TRUE)</f>
        <v>-1.031717272364598</v>
      </c>
      <c r="J36">
        <v>170.62366423918107</v>
      </c>
      <c r="L36">
        <f t="array" ref="L36:M40">LINEST(B36:B43,D36:D43,TRUE,TRUE)</f>
        <v>-1.0214856869358926</v>
      </c>
      <c r="M36">
        <v>170.13813558727941</v>
      </c>
    </row>
    <row r="37" spans="1:13" x14ac:dyDescent="0.25">
      <c r="A37" t="s">
        <v>52</v>
      </c>
      <c r="B37">
        <v>173.22</v>
      </c>
      <c r="C37">
        <v>-5.52</v>
      </c>
      <c r="D37">
        <v>-5.55</v>
      </c>
      <c r="E37">
        <v>9.6</v>
      </c>
      <c r="F37">
        <v>9.39</v>
      </c>
      <c r="I37">
        <v>2.5774258364293944E-2</v>
      </c>
      <c r="J37">
        <v>1.3125558280150416</v>
      </c>
      <c r="L37">
        <v>1.5181894236971668E-2</v>
      </c>
      <c r="M37">
        <v>0.77625691275889441</v>
      </c>
    </row>
    <row r="38" spans="1:13" x14ac:dyDescent="0.25">
      <c r="A38" t="s">
        <v>51</v>
      </c>
      <c r="B38">
        <v>143.44</v>
      </c>
      <c r="C38">
        <v>29.73</v>
      </c>
      <c r="D38">
        <v>27</v>
      </c>
      <c r="E38">
        <v>43.55</v>
      </c>
      <c r="F38">
        <v>40.39</v>
      </c>
      <c r="I38">
        <v>0.99626939735976705</v>
      </c>
      <c r="J38">
        <v>2.6186777588818244</v>
      </c>
      <c r="L38">
        <v>0.99867637981764834</v>
      </c>
      <c r="M38">
        <v>1.5598191694709085</v>
      </c>
    </row>
    <row r="39" spans="1:13" x14ac:dyDescent="0.25">
      <c r="A39" t="s">
        <v>50</v>
      </c>
      <c r="B39">
        <v>146.53</v>
      </c>
      <c r="C39">
        <v>26.3</v>
      </c>
      <c r="D39">
        <v>21.88</v>
      </c>
      <c r="E39">
        <v>40.43</v>
      </c>
      <c r="F39">
        <v>36.36</v>
      </c>
      <c r="I39">
        <v>1602.3192391739592</v>
      </c>
      <c r="J39">
        <v>6</v>
      </c>
      <c r="L39">
        <v>4527.0224485850722</v>
      </c>
      <c r="M39">
        <v>6</v>
      </c>
    </row>
    <row r="40" spans="1:13" x14ac:dyDescent="0.25">
      <c r="A40" t="s">
        <v>49</v>
      </c>
      <c r="B40">
        <v>123.21</v>
      </c>
      <c r="C40">
        <v>44.01</v>
      </c>
      <c r="D40">
        <v>46.54</v>
      </c>
      <c r="E40">
        <v>56.94</v>
      </c>
      <c r="F40">
        <v>58.82</v>
      </c>
      <c r="I40">
        <v>10987.861248270829</v>
      </c>
      <c r="J40">
        <v>41.144839229174011</v>
      </c>
      <c r="L40">
        <v>11014.407872451307</v>
      </c>
      <c r="M40">
        <v>14.59821504869349</v>
      </c>
    </row>
    <row r="41" spans="1:13" x14ac:dyDescent="0.25">
      <c r="A41" t="s">
        <v>48</v>
      </c>
      <c r="B41">
        <v>125.93</v>
      </c>
      <c r="C41">
        <v>41.68</v>
      </c>
      <c r="D41">
        <v>43.82</v>
      </c>
      <c r="E41">
        <v>55.21</v>
      </c>
      <c r="F41">
        <v>56.65</v>
      </c>
      <c r="J41">
        <f>J40/J39</f>
        <v>6.8574732048623348</v>
      </c>
      <c r="M41">
        <f>M40/M39</f>
        <v>2.4330358414489148</v>
      </c>
    </row>
    <row r="42" spans="1:13" x14ac:dyDescent="0.25">
      <c r="A42" t="s">
        <v>34</v>
      </c>
      <c r="B42">
        <v>145.15</v>
      </c>
      <c r="C42">
        <v>23.74</v>
      </c>
      <c r="D42">
        <v>26.14</v>
      </c>
      <c r="E42">
        <v>36.67</v>
      </c>
      <c r="F42">
        <v>39.299999999999997</v>
      </c>
    </row>
    <row r="43" spans="1:13" x14ac:dyDescent="0.25">
      <c r="A43" t="s">
        <v>47</v>
      </c>
      <c r="B43">
        <v>164.93</v>
      </c>
      <c r="C43">
        <v>6.96</v>
      </c>
      <c r="D43">
        <v>6.1</v>
      </c>
      <c r="E43">
        <v>20.12</v>
      </c>
      <c r="F43">
        <v>19.38</v>
      </c>
    </row>
    <row r="45" spans="1:13" x14ac:dyDescent="0.25">
      <c r="C45">
        <f>RSQ($B36:$B43,C36:C43)</f>
        <v>0.99626939735976694</v>
      </c>
      <c r="D45">
        <f>RSQ($B36:$B43,D36:D43)</f>
        <v>0.99867637981764845</v>
      </c>
      <c r="E45">
        <f>RSQ($B36:$B43,E36:E43)</f>
        <v>0.99573284551179186</v>
      </c>
      <c r="F45">
        <f>RSQ($B36:$B43,F36:F43)</f>
        <v>0.99902335859739089</v>
      </c>
    </row>
    <row r="47" spans="1:13" x14ac:dyDescent="0.25">
      <c r="C47" s="7" t="s">
        <v>46</v>
      </c>
      <c r="D47" s="7"/>
      <c r="E47" s="7" t="s">
        <v>45</v>
      </c>
      <c r="F47" s="7"/>
    </row>
    <row r="48" spans="1:13" x14ac:dyDescent="0.25">
      <c r="A48" t="s">
        <v>30</v>
      </c>
      <c r="B48" t="s">
        <v>44</v>
      </c>
      <c r="C48" t="s">
        <v>4</v>
      </c>
      <c r="D48" t="s">
        <v>6</v>
      </c>
      <c r="E48" t="s">
        <v>4</v>
      </c>
      <c r="F48" t="s">
        <v>6</v>
      </c>
    </row>
    <row r="49" spans="1:13" x14ac:dyDescent="0.25">
      <c r="A49" t="s">
        <v>43</v>
      </c>
      <c r="B49">
        <v>166.71</v>
      </c>
      <c r="C49">
        <v>-6.2</v>
      </c>
      <c r="D49">
        <v>0.01</v>
      </c>
      <c r="E49">
        <v>7.28</v>
      </c>
      <c r="F49">
        <v>15.41</v>
      </c>
      <c r="I49">
        <f t="array" ref="I49:J53">LINEST(B49:B60,C49:C60,TRUE,TRUE)</f>
        <v>-0.97917434606493059</v>
      </c>
      <c r="J49">
        <v>168.13442132425465</v>
      </c>
      <c r="L49">
        <f t="array" ref="L49:M53">LINEST(B49:B60,D49:D60,TRUE,TRUE)</f>
        <v>-0.9851743589827695</v>
      </c>
      <c r="M49">
        <v>169.01337864153709</v>
      </c>
    </row>
    <row r="50" spans="1:13" x14ac:dyDescent="0.25">
      <c r="A50" t="s">
        <v>42</v>
      </c>
      <c r="B50">
        <v>117.68</v>
      </c>
      <c r="C50">
        <v>49.98</v>
      </c>
      <c r="D50">
        <v>51.6</v>
      </c>
      <c r="E50">
        <v>61.69</v>
      </c>
      <c r="F50">
        <v>63.92</v>
      </c>
      <c r="I50">
        <v>2.6096996298120911E-2</v>
      </c>
      <c r="J50">
        <v>2.0100341211689527</v>
      </c>
      <c r="L50">
        <v>1.3396967038918959E-2</v>
      </c>
      <c r="M50">
        <v>1.0359867233881714</v>
      </c>
    </row>
    <row r="51" spans="1:13" x14ac:dyDescent="0.25">
      <c r="A51" t="s">
        <v>41</v>
      </c>
      <c r="B51">
        <v>137.97</v>
      </c>
      <c r="C51">
        <v>30.32</v>
      </c>
      <c r="D51">
        <v>29.8</v>
      </c>
      <c r="E51">
        <v>43.23</v>
      </c>
      <c r="F51">
        <v>42.92</v>
      </c>
      <c r="I51">
        <v>0.99294678748043419</v>
      </c>
      <c r="J51">
        <v>4.3331572733365897</v>
      </c>
      <c r="L51">
        <v>0.99815420095610707</v>
      </c>
      <c r="M51">
        <v>2.2166808819361785</v>
      </c>
    </row>
    <row r="52" spans="1:13" x14ac:dyDescent="0.25">
      <c r="A52" t="s">
        <v>40</v>
      </c>
      <c r="B52">
        <v>136.72999999999999</v>
      </c>
      <c r="C52">
        <v>34.76</v>
      </c>
      <c r="D52">
        <v>32.17</v>
      </c>
      <c r="E52">
        <v>46.73</v>
      </c>
      <c r="F52">
        <v>43.36</v>
      </c>
      <c r="I52">
        <v>1407.7936610104427</v>
      </c>
      <c r="J52">
        <v>10</v>
      </c>
      <c r="L52">
        <v>5407.7078664586234</v>
      </c>
      <c r="M52">
        <v>10</v>
      </c>
    </row>
    <row r="53" spans="1:13" x14ac:dyDescent="0.25">
      <c r="A53" t="s">
        <v>39</v>
      </c>
      <c r="B53">
        <v>127.9</v>
      </c>
      <c r="C53">
        <v>39.479999999999997</v>
      </c>
      <c r="D53">
        <v>39.93</v>
      </c>
      <c r="E53">
        <v>52.01</v>
      </c>
      <c r="F53">
        <v>52.44</v>
      </c>
      <c r="I53">
        <v>26433.088480445305</v>
      </c>
      <c r="J53">
        <v>187.76251955469792</v>
      </c>
      <c r="L53">
        <v>26571.714258676588</v>
      </c>
      <c r="M53">
        <v>49.136741323413531</v>
      </c>
    </row>
    <row r="54" spans="1:13" x14ac:dyDescent="0.25">
      <c r="A54" t="s">
        <v>38</v>
      </c>
      <c r="B54">
        <v>116.46</v>
      </c>
      <c r="C54">
        <v>49.35</v>
      </c>
      <c r="D54">
        <v>51.76</v>
      </c>
      <c r="E54">
        <v>61.32</v>
      </c>
      <c r="F54">
        <v>64.540000000000006</v>
      </c>
      <c r="J54">
        <f>J53/J52</f>
        <v>18.776251955469792</v>
      </c>
      <c r="M54">
        <f>M53/M52</f>
        <v>4.9136741323413533</v>
      </c>
    </row>
    <row r="55" spans="1:13" x14ac:dyDescent="0.25">
      <c r="A55" t="s">
        <v>37</v>
      </c>
      <c r="B55">
        <v>22.11</v>
      </c>
      <c r="C55">
        <v>147.77000000000001</v>
      </c>
      <c r="D55">
        <v>148.38</v>
      </c>
      <c r="E55">
        <v>153.07</v>
      </c>
      <c r="F55">
        <v>154.41999999999999</v>
      </c>
    </row>
    <row r="56" spans="1:13" x14ac:dyDescent="0.25">
      <c r="A56" t="s">
        <v>36</v>
      </c>
      <c r="B56">
        <v>146.44999999999999</v>
      </c>
      <c r="C56">
        <v>31.63</v>
      </c>
      <c r="D56">
        <v>26.34</v>
      </c>
      <c r="E56">
        <v>44.61</v>
      </c>
      <c r="F56">
        <v>38.01</v>
      </c>
    </row>
    <row r="57" spans="1:13" x14ac:dyDescent="0.25">
      <c r="A57" t="s">
        <v>35</v>
      </c>
      <c r="B57">
        <v>106.71</v>
      </c>
      <c r="C57">
        <v>61.69</v>
      </c>
      <c r="D57">
        <v>62.85</v>
      </c>
      <c r="E57">
        <v>73.17</v>
      </c>
      <c r="F57">
        <v>74.81</v>
      </c>
    </row>
    <row r="58" spans="1:13" x14ac:dyDescent="0.25">
      <c r="A58" t="s">
        <v>34</v>
      </c>
      <c r="B58">
        <v>154.84</v>
      </c>
      <c r="C58">
        <v>18.02</v>
      </c>
      <c r="D58">
        <v>19.09</v>
      </c>
      <c r="E58">
        <v>30.11</v>
      </c>
      <c r="F58">
        <v>31.56</v>
      </c>
    </row>
    <row r="59" spans="1:13" x14ac:dyDescent="0.25">
      <c r="A59" t="s">
        <v>33</v>
      </c>
      <c r="B59">
        <v>36.82</v>
      </c>
      <c r="C59">
        <v>134.76</v>
      </c>
      <c r="D59">
        <v>135.19999999999999</v>
      </c>
      <c r="E59">
        <v>141.66999999999999</v>
      </c>
      <c r="F59">
        <v>142.24</v>
      </c>
    </row>
    <row r="60" spans="1:13" x14ac:dyDescent="0.25">
      <c r="A60" t="s">
        <v>32</v>
      </c>
      <c r="B60">
        <v>38.82</v>
      </c>
      <c r="C60">
        <v>131.91999999999999</v>
      </c>
      <c r="D60">
        <v>132.65</v>
      </c>
      <c r="E60">
        <v>138.43</v>
      </c>
      <c r="F60">
        <v>140.19999999999999</v>
      </c>
    </row>
    <row r="62" spans="1:13" x14ac:dyDescent="0.25">
      <c r="C62">
        <f>RSQ($B49:$B60,C49:C60)</f>
        <v>0.99294678748043397</v>
      </c>
      <c r="D62">
        <f>RSQ($B49:$B60,D49:D60)</f>
        <v>0.99815420095610663</v>
      </c>
      <c r="E62">
        <f>RSQ($B49:$B60,E49:E60)</f>
        <v>0.99240353381181534</v>
      </c>
      <c r="F62">
        <f>RSQ($B49:$B60,F49:F60)</f>
        <v>0.99883137320553272</v>
      </c>
    </row>
  </sheetData>
  <mergeCells count="8">
    <mergeCell ref="C47:D47"/>
    <mergeCell ref="E47:F47"/>
    <mergeCell ref="C1:D1"/>
    <mergeCell ref="E1:F1"/>
    <mergeCell ref="C18:D18"/>
    <mergeCell ref="E18:F18"/>
    <mergeCell ref="C34:D34"/>
    <mergeCell ref="E34:F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C47C-5CCC-4523-98C4-6B2583F94709}">
  <dimension ref="A1:C11"/>
  <sheetViews>
    <sheetView workbookViewId="0">
      <selection activeCell="C18" sqref="C18"/>
    </sheetView>
  </sheetViews>
  <sheetFormatPr defaultRowHeight="15" x14ac:dyDescent="0.25"/>
  <sheetData>
    <row r="1" spans="1:3" x14ac:dyDescent="0.25">
      <c r="A1" t="s">
        <v>61</v>
      </c>
    </row>
    <row r="2" spans="1:3" x14ac:dyDescent="0.25">
      <c r="A2" t="s">
        <v>24</v>
      </c>
      <c r="B2">
        <v>-143099.12829333</v>
      </c>
    </row>
    <row r="3" spans="1:3" x14ac:dyDescent="0.25">
      <c r="A3" t="s">
        <v>4</v>
      </c>
      <c r="B3">
        <v>-143099.22673726501</v>
      </c>
    </row>
    <row r="5" spans="1:3" x14ac:dyDescent="0.25">
      <c r="A5" t="s">
        <v>59</v>
      </c>
      <c r="B5">
        <f>23.0609*(B3-B2)/8</f>
        <v>-0.28377571762075932</v>
      </c>
      <c r="C5" t="s">
        <v>63</v>
      </c>
    </row>
    <row r="6" spans="1:3" x14ac:dyDescent="0.25">
      <c r="A6" t="s">
        <v>60</v>
      </c>
      <c r="B6">
        <f>EXP(-B5/((273+37)*0.001987204259))</f>
        <v>1.585103887073174</v>
      </c>
    </row>
    <row r="8" spans="1:3" x14ac:dyDescent="0.25">
      <c r="A8" t="s">
        <v>62</v>
      </c>
    </row>
    <row r="9" spans="1:3" x14ac:dyDescent="0.25">
      <c r="A9" t="s">
        <v>64</v>
      </c>
      <c r="B9">
        <v>-4.95</v>
      </c>
      <c r="C9" t="s">
        <v>65</v>
      </c>
    </row>
    <row r="10" spans="1:3" x14ac:dyDescent="0.25">
      <c r="B10">
        <f>B9/4.184</f>
        <v>-1.1830783938814531</v>
      </c>
      <c r="C10" t="s">
        <v>63</v>
      </c>
    </row>
    <row r="11" spans="1:3" x14ac:dyDescent="0.25">
      <c r="A11" t="s">
        <v>60</v>
      </c>
      <c r="B11">
        <f>EXP(-B10/((273+37)*0.001987204259))</f>
        <v>6.8242191682805329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f36b01-5abc-4cbc-a34a-bc54290cd7db">
      <Terms xmlns="http://schemas.microsoft.com/office/infopath/2007/PartnerControls"/>
    </lcf76f155ced4ddcb4097134ff3c332f>
    <TaxCatchAll xmlns="063abd72-fc09-4917-95a0-7e006495c6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B164790FC0E4468E59615CB005A106" ma:contentTypeVersion="13" ma:contentTypeDescription="Create a new document." ma:contentTypeScope="" ma:versionID="7c698e250d6c26a39bbc949d62238645">
  <xsd:schema xmlns:xsd="http://www.w3.org/2001/XMLSchema" xmlns:xs="http://www.w3.org/2001/XMLSchema" xmlns:p="http://schemas.microsoft.com/office/2006/metadata/properties" xmlns:ns2="02f36b01-5abc-4cbc-a34a-bc54290cd7db" xmlns:ns3="063abd72-fc09-4917-95a0-7e006495c688" targetNamespace="http://schemas.microsoft.com/office/2006/metadata/properties" ma:root="true" ma:fieldsID="f9963678efbd6ff8f1207ea1491b7faf" ns2:_="" ns3:_="">
    <xsd:import namespace="02f36b01-5abc-4cbc-a34a-bc54290cd7db"/>
    <xsd:import namespace="063abd72-fc09-4917-95a0-7e006495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36b01-5abc-4cbc-a34a-bc54290cd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82b97c-6a8a-4995-9eb5-298aced380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abd72-fc09-4917-95a0-7e006495c6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054ebeb-4237-4948-bb8e-d7edfd3ac1a7}" ma:internalName="TaxCatchAll" ma:showField="CatchAllData" ma:web="063abd72-fc09-4917-95a0-7e006495c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7C32F-F898-48E4-9FAC-5F057BE238DC}">
  <ds:schemaRefs>
    <ds:schemaRef ds:uri="063abd72-fc09-4917-95a0-7e006495c688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2f36b01-5abc-4cbc-a34a-bc54290cd7d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FB13C9-3E09-40C1-8D5A-914A05FB9D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43523-116C-43CC-86B6-A61F98D24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36b01-5abc-4cbc-a34a-bc54290cd7db"/>
    <ds:schemaRef ds:uri="063abd72-fc09-4917-95a0-7e006495c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ac94b33-9135-4821-9502-eafda6592a35}" enabled="0" method="" siteId="{3ac94b33-9135-4821-9502-eafda6592a3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energies</vt:lpstr>
      <vt:lpstr>transition</vt:lpstr>
      <vt:lpstr>NMR fit</vt:lpstr>
      <vt:lpstr>PUGDUT</vt:lpstr>
    </vt:vector>
  </TitlesOfParts>
  <Manager/>
  <Company>JNJ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Bal, Kristof [JRDBE]</dc:creator>
  <cp:keywords/>
  <dc:description/>
  <cp:lastModifiedBy>Bal, Kristof [JRDBE]</cp:lastModifiedBy>
  <cp:revision/>
  <cp:lastPrinted>2024-08-29T15:41:35Z</cp:lastPrinted>
  <dcterms:created xsi:type="dcterms:W3CDTF">2024-07-15T07:41:56Z</dcterms:created>
  <dcterms:modified xsi:type="dcterms:W3CDTF">2024-11-07T12:04:52Z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0x010100B7B164790FC0E4468E59615CB005A106</vt:lpwstr>
  </property>
</Properties>
</file>