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ynuacjpoffice365-my.sharepoint.com/personal/izato-yuichiro-tk_ynu_ac_jp/Documents/current_work/論文執筆/solvent_dmso/esi_2/"/>
    </mc:Choice>
  </mc:AlternateContent>
  <xr:revisionPtr revIDLastSave="1" documentId="13_ncr:1_{1D0DE686-9DE6-49A4-8BAD-21439D491862}" xr6:coauthVersionLast="47" xr6:coauthVersionMax="47" xr10:uidLastSave="{5D918814-8455-4B31-B310-BE9A7EE896DD}"/>
  <bookViews>
    <workbookView xWindow="-110" yWindow="-21710" windowWidth="38620" windowHeight="21100" xr2:uid="{00000000-000D-0000-FFFF-FFFF00000000}"/>
  </bookViews>
  <sheets>
    <sheet name="example c6h5no in ethanol" sheetId="4" r:id="rId1"/>
    <sheet name="freq calc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8" i="4" l="1"/>
  <c r="H40" i="5"/>
  <c r="G40" i="5"/>
  <c r="J40" i="5" s="1"/>
  <c r="H39" i="5"/>
  <c r="G39" i="5"/>
  <c r="J39" i="5" s="1"/>
  <c r="H38" i="5"/>
  <c r="G38" i="5"/>
  <c r="K38" i="5" s="1"/>
  <c r="H37" i="5"/>
  <c r="G37" i="5"/>
  <c r="I37" i="5" s="1"/>
  <c r="H36" i="5"/>
  <c r="G36" i="5"/>
  <c r="K36" i="5" s="1"/>
  <c r="H35" i="5"/>
  <c r="G35" i="5"/>
  <c r="K35" i="5" s="1"/>
  <c r="H34" i="5"/>
  <c r="G34" i="5"/>
  <c r="K34" i="5" s="1"/>
  <c r="H33" i="5"/>
  <c r="G33" i="5"/>
  <c r="J33" i="5" s="1"/>
  <c r="H32" i="5"/>
  <c r="G32" i="5"/>
  <c r="J32" i="5" s="1"/>
  <c r="H31" i="5"/>
  <c r="G31" i="5"/>
  <c r="J31" i="5" s="1"/>
  <c r="H30" i="5"/>
  <c r="G30" i="5"/>
  <c r="K30" i="5" s="1"/>
  <c r="H29" i="5"/>
  <c r="G29" i="5"/>
  <c r="I29" i="5" s="1"/>
  <c r="H28" i="5"/>
  <c r="G28" i="5"/>
  <c r="K28" i="5" s="1"/>
  <c r="H27" i="5"/>
  <c r="G27" i="5"/>
  <c r="K27" i="5" s="1"/>
  <c r="J26" i="5"/>
  <c r="I26" i="5"/>
  <c r="H26" i="5"/>
  <c r="G26" i="5"/>
  <c r="K26" i="5" s="1"/>
  <c r="H25" i="5"/>
  <c r="G25" i="5"/>
  <c r="J25" i="5" s="1"/>
  <c r="H24" i="5"/>
  <c r="G24" i="5"/>
  <c r="J24" i="5" s="1"/>
  <c r="K23" i="5"/>
  <c r="J23" i="5"/>
  <c r="H23" i="5"/>
  <c r="G23" i="5"/>
  <c r="I23" i="5" s="1"/>
  <c r="H22" i="5"/>
  <c r="G22" i="5"/>
  <c r="K22" i="5" s="1"/>
  <c r="H21" i="5"/>
  <c r="G21" i="5"/>
  <c r="I21" i="5" s="1"/>
  <c r="H20" i="5"/>
  <c r="G20" i="5"/>
  <c r="K20" i="5" s="1"/>
  <c r="H19" i="5"/>
  <c r="G19" i="5"/>
  <c r="K19" i="5" s="1"/>
  <c r="H18" i="5"/>
  <c r="G18" i="5"/>
  <c r="I18" i="5" s="1"/>
  <c r="H17" i="5"/>
  <c r="G17" i="5"/>
  <c r="J17" i="5" s="1"/>
  <c r="H16" i="5"/>
  <c r="G16" i="5"/>
  <c r="J16" i="5" s="1"/>
  <c r="H15" i="5"/>
  <c r="G15" i="5"/>
  <c r="K15" i="5" s="1"/>
  <c r="I14" i="5"/>
  <c r="H14" i="5"/>
  <c r="G14" i="5"/>
  <c r="J14" i="5" s="1"/>
  <c r="H13" i="5"/>
  <c r="G13" i="5"/>
  <c r="I13" i="5" s="1"/>
  <c r="H12" i="5"/>
  <c r="G12" i="5"/>
  <c r="K12" i="5" s="1"/>
  <c r="H11" i="5"/>
  <c r="G11" i="5"/>
  <c r="K11" i="5" s="1"/>
  <c r="H10" i="5"/>
  <c r="G10" i="5"/>
  <c r="K10" i="5" s="1"/>
  <c r="H9" i="5"/>
  <c r="G9" i="5"/>
  <c r="K9" i="5" s="1"/>
  <c r="H8" i="5"/>
  <c r="G8" i="5"/>
  <c r="I8" i="5" s="1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G9" i="4"/>
  <c r="K9" i="4" s="1"/>
  <c r="G10" i="4"/>
  <c r="K10" i="4" s="1"/>
  <c r="G11" i="4"/>
  <c r="K11" i="4" s="1"/>
  <c r="G12" i="4"/>
  <c r="K12" i="4" s="1"/>
  <c r="G13" i="4"/>
  <c r="K13" i="4" s="1"/>
  <c r="G14" i="4"/>
  <c r="K14" i="4" s="1"/>
  <c r="G15" i="4"/>
  <c r="K15" i="4" s="1"/>
  <c r="G16" i="4"/>
  <c r="J16" i="4" s="1"/>
  <c r="G17" i="4"/>
  <c r="J17" i="4" s="1"/>
  <c r="G18" i="4"/>
  <c r="J18" i="4" s="1"/>
  <c r="G19" i="4"/>
  <c r="K19" i="4" s="1"/>
  <c r="G20" i="4"/>
  <c r="K20" i="4" s="1"/>
  <c r="G21" i="4"/>
  <c r="K21" i="4" s="1"/>
  <c r="G22" i="4"/>
  <c r="K22" i="4" s="1"/>
  <c r="G23" i="4"/>
  <c r="K23" i="4" s="1"/>
  <c r="G24" i="4"/>
  <c r="J24" i="4" s="1"/>
  <c r="G25" i="4"/>
  <c r="J25" i="4" s="1"/>
  <c r="G26" i="4"/>
  <c r="K26" i="4" s="1"/>
  <c r="G27" i="4"/>
  <c r="K27" i="4" s="1"/>
  <c r="G28" i="4"/>
  <c r="K28" i="4" s="1"/>
  <c r="G29" i="4"/>
  <c r="K29" i="4" s="1"/>
  <c r="G30" i="4"/>
  <c r="K30" i="4" s="1"/>
  <c r="G31" i="4"/>
  <c r="J31" i="4" s="1"/>
  <c r="G32" i="4"/>
  <c r="J32" i="4" s="1"/>
  <c r="G33" i="4"/>
  <c r="J33" i="4" s="1"/>
  <c r="G34" i="4"/>
  <c r="J34" i="4" s="1"/>
  <c r="G35" i="4"/>
  <c r="K35" i="4" s="1"/>
  <c r="G36" i="4"/>
  <c r="K36" i="4" s="1"/>
  <c r="G37" i="4"/>
  <c r="K37" i="4" s="1"/>
  <c r="G38" i="4"/>
  <c r="K38" i="4" s="1"/>
  <c r="G39" i="4"/>
  <c r="K39" i="4" s="1"/>
  <c r="G40" i="4"/>
  <c r="J40" i="4" s="1"/>
  <c r="G8" i="4"/>
  <c r="J8" i="4" s="1"/>
  <c r="K8" i="5" l="1"/>
  <c r="J30" i="5"/>
  <c r="J18" i="5"/>
  <c r="K21" i="5"/>
  <c r="J38" i="5"/>
  <c r="O8" i="5"/>
  <c r="K18" i="5"/>
  <c r="J13" i="5"/>
  <c r="K13" i="5"/>
  <c r="K16" i="5"/>
  <c r="J29" i="5"/>
  <c r="I31" i="5"/>
  <c r="I22" i="5"/>
  <c r="K29" i="5"/>
  <c r="K31" i="5"/>
  <c r="I34" i="5"/>
  <c r="J37" i="5"/>
  <c r="I39" i="5"/>
  <c r="I10" i="5"/>
  <c r="I15" i="5"/>
  <c r="J22" i="5"/>
  <c r="K24" i="5"/>
  <c r="J34" i="5"/>
  <c r="K37" i="5"/>
  <c r="K39" i="5"/>
  <c r="J10" i="5"/>
  <c r="J15" i="5"/>
  <c r="J8" i="5"/>
  <c r="I30" i="5"/>
  <c r="K32" i="5"/>
  <c r="J21" i="5"/>
  <c r="I38" i="5"/>
  <c r="K40" i="5"/>
  <c r="Q8" i="5"/>
  <c r="R8" i="5" s="1"/>
  <c r="P8" i="5"/>
  <c r="I12" i="5"/>
  <c r="I20" i="5"/>
  <c r="I28" i="5"/>
  <c r="I36" i="5"/>
  <c r="I9" i="5"/>
  <c r="L8" i="5" s="1"/>
  <c r="I25" i="5"/>
  <c r="J28" i="5"/>
  <c r="I33" i="5"/>
  <c r="I11" i="5"/>
  <c r="K17" i="5"/>
  <c r="K25" i="5"/>
  <c r="I27" i="5"/>
  <c r="K33" i="5"/>
  <c r="I35" i="5"/>
  <c r="J20" i="5"/>
  <c r="J36" i="5"/>
  <c r="J11" i="5"/>
  <c r="K14" i="5"/>
  <c r="N8" i="5" s="1"/>
  <c r="I16" i="5"/>
  <c r="J19" i="5"/>
  <c r="I24" i="5"/>
  <c r="J27" i="5"/>
  <c r="I32" i="5"/>
  <c r="J35" i="5"/>
  <c r="I40" i="5"/>
  <c r="J12" i="5"/>
  <c r="I17" i="5"/>
  <c r="J9" i="5"/>
  <c r="M8" i="5" s="1"/>
  <c r="I19" i="5"/>
  <c r="K31" i="4"/>
  <c r="K34" i="4"/>
  <c r="K18" i="4"/>
  <c r="K8" i="4"/>
  <c r="K33" i="4"/>
  <c r="K25" i="4"/>
  <c r="K17" i="4"/>
  <c r="K40" i="4"/>
  <c r="K32" i="4"/>
  <c r="K24" i="4"/>
  <c r="K16" i="4"/>
  <c r="J35" i="4"/>
  <c r="J19" i="4"/>
  <c r="J27" i="4"/>
  <c r="J11" i="4"/>
  <c r="J26" i="4"/>
  <c r="J9" i="4"/>
  <c r="J39" i="4"/>
  <c r="J23" i="4"/>
  <c r="J15" i="4"/>
  <c r="J38" i="4"/>
  <c r="J14" i="4"/>
  <c r="J37" i="4"/>
  <c r="J29" i="4"/>
  <c r="J21" i="4"/>
  <c r="J13" i="4"/>
  <c r="J30" i="4"/>
  <c r="J22" i="4"/>
  <c r="J36" i="4"/>
  <c r="J28" i="4"/>
  <c r="J20" i="4"/>
  <c r="J12" i="4"/>
  <c r="J10" i="4"/>
  <c r="O8" i="4"/>
  <c r="I34" i="4"/>
  <c r="I39" i="4"/>
  <c r="P8" i="4" l="1"/>
  <c r="R8" i="4"/>
  <c r="N8" i="4"/>
  <c r="M8" i="4"/>
  <c r="I35" i="4"/>
  <c r="I36" i="4"/>
  <c r="I31" i="4"/>
  <c r="I37" i="4"/>
  <c r="I29" i="4"/>
  <c r="I38" i="4"/>
  <c r="I30" i="4"/>
  <c r="I40" i="4"/>
  <c r="I32" i="4"/>
  <c r="I33" i="4"/>
  <c r="I27" i="4" l="1"/>
  <c r="I26" i="4"/>
  <c r="I18" i="4"/>
  <c r="I10" i="4"/>
  <c r="I8" i="4" l="1"/>
  <c r="I24" i="4"/>
  <c r="I21" i="4"/>
  <c r="I25" i="4"/>
  <c r="I28" i="4"/>
  <c r="I15" i="4"/>
  <c r="I11" i="4"/>
  <c r="I17" i="4"/>
  <c r="I13" i="4"/>
  <c r="I16" i="4"/>
  <c r="I20" i="4"/>
  <c r="I12" i="4"/>
  <c r="I14" i="4"/>
  <c r="I23" i="4"/>
  <c r="I22" i="4"/>
  <c r="I9" i="4"/>
  <c r="I19" i="4"/>
  <c r="L8" i="4" l="1"/>
</calcChain>
</file>

<file path=xl/sharedStrings.xml><?xml version="1.0" encoding="utf-8"?>
<sst xmlns="http://schemas.openxmlformats.org/spreadsheetml/2006/main" count="70" uniqueCount="31">
  <si>
    <t>T</t>
    <phoneticPr fontId="1"/>
  </si>
  <si>
    <t>h</t>
  </si>
  <si>
    <t>m2 kg /s</t>
  </si>
  <si>
    <t>kb</t>
  </si>
  <si>
    <t>m2 kg /s2 K</t>
  </si>
  <si>
    <t>R</t>
  </si>
  <si>
    <t>m2 kg s-2 K-1 mol-1</t>
  </si>
  <si>
    <t>frequency</t>
    <phoneticPr fontId="1"/>
  </si>
  <si>
    <t>scaled freq</t>
    <phoneticPr fontId="1"/>
  </si>
  <si>
    <t>hartree</t>
    <phoneticPr fontId="1"/>
  </si>
  <si>
    <t>NA</t>
    <phoneticPr fontId="1"/>
  </si>
  <si>
    <t>Inputs</t>
    <phoneticPr fontId="1"/>
  </si>
  <si>
    <t>outputs</t>
    <phoneticPr fontId="1"/>
  </si>
  <si>
    <t>f_zpe</t>
    <phoneticPr fontId="1"/>
  </si>
  <si>
    <t>f_vib</t>
    <phoneticPr fontId="1"/>
  </si>
  <si>
    <t>E_vib</t>
    <phoneticPr fontId="1"/>
  </si>
  <si>
    <t>ZPE</t>
    <phoneticPr fontId="1"/>
  </si>
  <si>
    <t>S_vib</t>
    <phoneticPr fontId="1"/>
  </si>
  <si>
    <t>Scaled ZPE</t>
    <phoneticPr fontId="1"/>
  </si>
  <si>
    <t>J / (mol K)</t>
    <phoneticPr fontId="1"/>
  </si>
  <si>
    <t>kJ / mol</t>
    <phoneticPr fontId="1"/>
  </si>
  <si>
    <t>-</t>
    <phoneticPr fontId="1"/>
  </si>
  <si>
    <t>q_vib</t>
    <phoneticPr fontId="1"/>
  </si>
  <si>
    <t>q_vib_total</t>
    <phoneticPr fontId="1"/>
  </si>
  <si>
    <t>E_vib_total</t>
    <phoneticPr fontId="1"/>
  </si>
  <si>
    <t>S_vib_total</t>
    <phoneticPr fontId="1"/>
  </si>
  <si>
    <t>ZPE_total</t>
    <phoneticPr fontId="1"/>
  </si>
  <si>
    <t>constants</t>
    <phoneticPr fontId="1"/>
  </si>
  <si>
    <t>kJ/mol</t>
    <phoneticPr fontId="1"/>
  </si>
  <si>
    <t>scaling factor of ZPE</t>
    <phoneticPr fontId="1"/>
  </si>
  <si>
    <t>scaling factor of frequencies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</si>
</sst>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name val="Yu Gothic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2" fillId="3" borderId="0" xfId="0" applyFont="1" applyFill="1" applyAlignment="1">
      <alignment horizontal="center"/>
    </xf>
    <xf numFmtId="0" fontId="0" fillId="4" borderId="0" xfId="0" applyFill="1"/>
    <xf numFmtId="0" fontId="0" fillId="4" borderId="0" xfId="0" applyFill="1" applyAlignment="1">
      <alignment horizontal="center"/>
    </xf>
    <xf numFmtId="176" fontId="0" fillId="4" borderId="0" xfId="0" applyNumberFormat="1" applyFill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8960EF-C0EB-44D0-9FAB-00B2BBCBE583}">
  <dimension ref="A1:R40"/>
  <sheetViews>
    <sheetView tabSelected="1" workbookViewId="0">
      <selection activeCell="O22" sqref="O22"/>
    </sheetView>
  </sheetViews>
  <sheetFormatPr defaultRowHeight="18"/>
  <cols>
    <col min="6" max="6" width="9.5390625" style="1" bestFit="1" customWidth="1"/>
    <col min="7" max="7" width="10.5390625" bestFit="1" customWidth="1"/>
    <col min="8" max="8" width="12.875" customWidth="1"/>
    <col min="9" max="11" width="9.95703125" customWidth="1"/>
    <col min="12" max="13" width="12.2890625" bestFit="1" customWidth="1"/>
    <col min="14" max="15" width="12.875" bestFit="1" customWidth="1"/>
    <col min="16" max="16" width="12.875" customWidth="1"/>
    <col min="17" max="17" width="12.875" bestFit="1" customWidth="1"/>
    <col min="18" max="18" width="12.2890625" bestFit="1" customWidth="1"/>
  </cols>
  <sheetData>
    <row r="1" spans="1:18">
      <c r="A1" s="2" t="s">
        <v>11</v>
      </c>
      <c r="F1"/>
    </row>
    <row r="2" spans="1:18">
      <c r="A2" s="3" t="s">
        <v>12</v>
      </c>
      <c r="F2"/>
    </row>
    <row r="3" spans="1:18">
      <c r="F3"/>
    </row>
    <row r="4" spans="1:18">
      <c r="A4" s="1" t="s">
        <v>0</v>
      </c>
      <c r="B4" s="1">
        <v>298</v>
      </c>
      <c r="F4"/>
    </row>
    <row r="5" spans="1:18">
      <c r="A5" s="1" t="s">
        <v>13</v>
      </c>
      <c r="B5" s="1">
        <v>0.97499999999999998</v>
      </c>
      <c r="C5" t="s">
        <v>29</v>
      </c>
      <c r="F5"/>
    </row>
    <row r="6" spans="1:18">
      <c r="A6" s="1" t="s">
        <v>14</v>
      </c>
      <c r="B6" s="1">
        <v>0.95</v>
      </c>
      <c r="C6" t="s">
        <v>30</v>
      </c>
      <c r="F6"/>
    </row>
    <row r="7" spans="1:18">
      <c r="F7" s="1" t="s">
        <v>7</v>
      </c>
      <c r="G7" t="s">
        <v>8</v>
      </c>
      <c r="H7" t="s">
        <v>16</v>
      </c>
      <c r="I7" t="s">
        <v>22</v>
      </c>
      <c r="J7" t="s">
        <v>15</v>
      </c>
      <c r="K7" t="s">
        <v>17</v>
      </c>
      <c r="L7" s="4" t="s">
        <v>23</v>
      </c>
      <c r="M7" s="4" t="s">
        <v>24</v>
      </c>
      <c r="N7" s="4" t="s">
        <v>25</v>
      </c>
      <c r="O7" s="4" t="s">
        <v>26</v>
      </c>
      <c r="P7" s="4" t="s">
        <v>26</v>
      </c>
      <c r="Q7" s="4" t="s">
        <v>18</v>
      </c>
      <c r="R7" s="4" t="s">
        <v>18</v>
      </c>
    </row>
    <row r="8" spans="1:18">
      <c r="A8" t="s">
        <v>27</v>
      </c>
      <c r="F8" s="1">
        <v>104.48</v>
      </c>
      <c r="G8">
        <f>F8*$B$6</f>
        <v>99.256</v>
      </c>
      <c r="H8">
        <f t="shared" ref="H8:H28" si="0">1/2*($B$9*2.99792*10^10*F8)</f>
        <v>1.0377177131991097E-21</v>
      </c>
      <c r="I8">
        <f t="shared" ref="I8:I40" si="1">1/(1-EXP(-$B$9*(2.99792*10^10*G8)/$B$10/$B$4))</f>
        <v>2.6265143083527454</v>
      </c>
      <c r="J8">
        <f t="shared" ref="J8:J40" si="2">1/2*$B$9*(2.99792*10^10*F8)/$B$10/$B$4*$B$5+$B$9*(2.99792*10^10*G8)/$B$10/$B$4*(EXP(-$B$9*(2.99792*10^10*G8)/$B$10/$B$4)/(1-EXP(-$B$9*(2.99792*10^10*G8)/$B$10/$B$4)))</f>
        <v>1.0253701723766628</v>
      </c>
      <c r="K8">
        <f t="shared" ref="K8:K40" si="3">$B$9*(2.99792*10^10*G8)/$B$10/$B$4*(EXP(-$B$9*(2.99792*10^10*G8)/$B$10/$B$4))/(1-EXP(-$B$9*(2.99792*10^10*G8)/$B$10/$B$4))-LN(1-EXP(-$B$9*(2.99792*10^10*G8)/$B$10/$B$4))</f>
        <v>1.7451131043336776</v>
      </c>
      <c r="L8" s="6">
        <f>PRODUCT(I$8:I$1048576)</f>
        <v>11.13954862059496</v>
      </c>
      <c r="M8" s="6">
        <f>SUM(J:J)*B11*B4/1000</f>
        <v>259.97005777498032</v>
      </c>
      <c r="N8" s="6">
        <f>SUM(K:K)*B11</f>
        <v>51.867316589055548</v>
      </c>
      <c r="O8" s="4">
        <f>SUM(H:H)/1000</f>
        <v>4.2660716227053444E-22</v>
      </c>
      <c r="P8" s="4">
        <f>O8/627.51/4.184*$B$12</f>
        <v>9.7851328227522238E-2</v>
      </c>
      <c r="Q8" s="4">
        <f>O8*B5</f>
        <v>4.1594198321377109E-22</v>
      </c>
      <c r="R8" s="4">
        <f>Q8/627.51/4.184*$B$12</f>
        <v>9.5405045021834181E-2</v>
      </c>
    </row>
    <row r="9" spans="1:18">
      <c r="A9" t="s">
        <v>1</v>
      </c>
      <c r="B9">
        <v>6.6260700399999999E-34</v>
      </c>
      <c r="C9" t="s">
        <v>2</v>
      </c>
      <c r="F9" s="1">
        <v>250.23</v>
      </c>
      <c r="G9">
        <f t="shared" ref="G9:G40" si="4">F9*$B$6</f>
        <v>237.71849999999998</v>
      </c>
      <c r="H9">
        <f t="shared" si="0"/>
        <v>2.4853378959974465E-21</v>
      </c>
      <c r="I9">
        <f t="shared" si="1"/>
        <v>1.4648932984844494</v>
      </c>
      <c r="J9">
        <f t="shared" si="2"/>
        <v>1.1225384723824594</v>
      </c>
      <c r="K9">
        <f t="shared" si="3"/>
        <v>0.91535428519776629</v>
      </c>
      <c r="L9" s="5" t="s">
        <v>21</v>
      </c>
      <c r="M9" s="5" t="s">
        <v>20</v>
      </c>
      <c r="N9" s="5" t="s">
        <v>19</v>
      </c>
      <c r="O9" s="5" t="s">
        <v>28</v>
      </c>
      <c r="P9" s="5" t="s">
        <v>9</v>
      </c>
      <c r="Q9" s="5" t="s">
        <v>28</v>
      </c>
      <c r="R9" s="5" t="s">
        <v>9</v>
      </c>
    </row>
    <row r="10" spans="1:18">
      <c r="A10" t="s">
        <v>3</v>
      </c>
      <c r="B10">
        <v>1.3806485199999999E-23</v>
      </c>
      <c r="C10" t="s">
        <v>4</v>
      </c>
      <c r="F10" s="1">
        <v>258.57</v>
      </c>
      <c r="G10">
        <f t="shared" si="4"/>
        <v>245.64149999999998</v>
      </c>
      <c r="H10">
        <f t="shared" si="0"/>
        <v>2.5681725603167477E-21</v>
      </c>
      <c r="I10">
        <f t="shared" si="1"/>
        <v>1.4397725015952527</v>
      </c>
      <c r="J10">
        <f t="shared" si="2"/>
        <v>1.1301591013041015</v>
      </c>
      <c r="K10">
        <f t="shared" si="3"/>
        <v>0.88604775813312697</v>
      </c>
    </row>
    <row r="11" spans="1:18">
      <c r="A11" t="s">
        <v>5</v>
      </c>
      <c r="B11">
        <v>8.3144597999999998</v>
      </c>
      <c r="C11" t="s">
        <v>6</v>
      </c>
      <c r="F11" s="1">
        <v>420.11</v>
      </c>
      <c r="G11">
        <f t="shared" si="4"/>
        <v>399.10449999999997</v>
      </c>
      <c r="H11">
        <f t="shared" si="0"/>
        <v>4.1726224013407162E-21</v>
      </c>
      <c r="I11">
        <f t="shared" si="1"/>
        <v>1.1704067776142595</v>
      </c>
      <c r="J11">
        <f t="shared" si="2"/>
        <v>1.3171732437167416</v>
      </c>
      <c r="K11">
        <f t="shared" si="3"/>
        <v>0.48571129164450505</v>
      </c>
    </row>
    <row r="12" spans="1:18">
      <c r="A12" t="s">
        <v>10</v>
      </c>
      <c r="B12">
        <v>6.0221408599999999E+23</v>
      </c>
      <c r="F12" s="1">
        <v>455.84</v>
      </c>
      <c r="G12">
        <f t="shared" si="4"/>
        <v>433.04799999999994</v>
      </c>
      <c r="H12">
        <f t="shared" si="0"/>
        <v>4.5275004056726853E-21</v>
      </c>
      <c r="I12">
        <f t="shared" si="1"/>
        <v>1.1410159991067266</v>
      </c>
      <c r="J12">
        <f t="shared" si="2"/>
        <v>1.3677474438413959</v>
      </c>
      <c r="K12">
        <f t="shared" si="3"/>
        <v>0.426755487411279</v>
      </c>
    </row>
    <row r="13" spans="1:18">
      <c r="F13" s="1">
        <v>472.85</v>
      </c>
      <c r="G13">
        <f t="shared" si="4"/>
        <v>449.20749999999998</v>
      </c>
      <c r="H13">
        <f t="shared" si="0"/>
        <v>4.6964473649138498E-21</v>
      </c>
      <c r="I13">
        <f t="shared" si="1"/>
        <v>1.1290661960527206</v>
      </c>
      <c r="J13">
        <f t="shared" si="2"/>
        <v>1.3928689499590341</v>
      </c>
      <c r="K13">
        <f t="shared" si="3"/>
        <v>0.40131236319232777</v>
      </c>
    </row>
    <row r="14" spans="1:18">
      <c r="F14" s="1">
        <v>626.94000000000005</v>
      </c>
      <c r="G14">
        <f t="shared" si="4"/>
        <v>595.59300000000007</v>
      </c>
      <c r="H14">
        <f t="shared" si="0"/>
        <v>6.2269022120314887E-21</v>
      </c>
      <c r="I14">
        <f t="shared" si="1"/>
        <v>1.0597521431983801</v>
      </c>
      <c r="J14">
        <f t="shared" si="2"/>
        <v>1.6474516678379061</v>
      </c>
      <c r="K14">
        <f t="shared" si="3"/>
        <v>0.22985743662199046</v>
      </c>
    </row>
    <row r="15" spans="1:18">
      <c r="F15" s="1">
        <v>686.05</v>
      </c>
      <c r="G15">
        <f t="shared" si="4"/>
        <v>651.74749999999995</v>
      </c>
      <c r="H15">
        <f t="shared" si="0"/>
        <v>6.8139953784480208E-21</v>
      </c>
      <c r="I15">
        <f t="shared" si="1"/>
        <v>1.044925041727595</v>
      </c>
      <c r="J15">
        <f t="shared" si="2"/>
        <v>1.7561224056111762</v>
      </c>
      <c r="K15">
        <f t="shared" si="3"/>
        <v>0.18531100901061776</v>
      </c>
    </row>
    <row r="16" spans="1:18">
      <c r="F16" s="1">
        <v>687.49</v>
      </c>
      <c r="G16">
        <f t="shared" si="4"/>
        <v>653.1155</v>
      </c>
      <c r="H16">
        <f t="shared" si="0"/>
        <v>6.8282977665319295E-21</v>
      </c>
      <c r="I16">
        <f t="shared" si="1"/>
        <v>1.0446161014494575</v>
      </c>
      <c r="J16">
        <f t="shared" si="2"/>
        <v>1.7588342735903326</v>
      </c>
      <c r="K16">
        <f t="shared" si="3"/>
        <v>0.18433784604312403</v>
      </c>
    </row>
    <row r="17" spans="6:11">
      <c r="F17" s="1">
        <v>780.55</v>
      </c>
      <c r="G17">
        <f t="shared" si="4"/>
        <v>741.52249999999992</v>
      </c>
      <c r="H17">
        <f t="shared" si="0"/>
        <v>7.7525895964544889E-21</v>
      </c>
      <c r="I17">
        <f t="shared" si="1"/>
        <v>1.0286706650203334</v>
      </c>
      <c r="J17">
        <f t="shared" si="2"/>
        <v>1.939826519008564</v>
      </c>
      <c r="K17">
        <f t="shared" si="3"/>
        <v>0.13091258069360501</v>
      </c>
    </row>
    <row r="18" spans="6:11">
      <c r="F18" s="1">
        <v>847.42</v>
      </c>
      <c r="G18">
        <f t="shared" si="4"/>
        <v>805.04899999999998</v>
      </c>
      <c r="H18">
        <f t="shared" si="0"/>
        <v>8.4167567431009712E-21</v>
      </c>
      <c r="I18">
        <f t="shared" si="1"/>
        <v>1.0209390830021536</v>
      </c>
      <c r="J18">
        <f t="shared" si="2"/>
        <v>2.0759605738762152</v>
      </c>
      <c r="K18">
        <f t="shared" si="3"/>
        <v>0.10211017299268507</v>
      </c>
    </row>
    <row r="19" spans="6:11">
      <c r="F19" s="1">
        <v>870.65</v>
      </c>
      <c r="G19">
        <f t="shared" si="4"/>
        <v>827.11749999999995</v>
      </c>
      <c r="H19">
        <f t="shared" si="0"/>
        <v>8.6474820730934621E-21</v>
      </c>
      <c r="I19">
        <f t="shared" si="1"/>
        <v>1.0187830399259969</v>
      </c>
      <c r="J19">
        <f t="shared" si="2"/>
        <v>2.1242581227708959</v>
      </c>
      <c r="K19">
        <f t="shared" si="3"/>
        <v>9.361719192903839E-2</v>
      </c>
    </row>
    <row r="20" spans="6:11">
      <c r="F20" s="1">
        <v>972.51</v>
      </c>
      <c r="G20">
        <f t="shared" si="4"/>
        <v>923.8845</v>
      </c>
      <c r="H20">
        <f t="shared" si="0"/>
        <v>9.6591773857510158E-21</v>
      </c>
      <c r="I20">
        <f t="shared" si="1"/>
        <v>1.0116903872773579</v>
      </c>
      <c r="J20">
        <f t="shared" si="2"/>
        <v>2.3411439978997763</v>
      </c>
      <c r="K20">
        <f t="shared" si="3"/>
        <v>6.3768852219635797E-2</v>
      </c>
    </row>
    <row r="21" spans="6:11">
      <c r="F21" s="1">
        <v>1019.7</v>
      </c>
      <c r="G21">
        <f t="shared" si="4"/>
        <v>968.71500000000003</v>
      </c>
      <c r="H21">
        <f t="shared" si="0"/>
        <v>1.0127878561917421E-20</v>
      </c>
      <c r="I21">
        <f t="shared" si="1"/>
        <v>1.009393781374337</v>
      </c>
      <c r="J21">
        <f t="shared" si="2"/>
        <v>2.4440041307259532</v>
      </c>
      <c r="K21">
        <f t="shared" si="3"/>
        <v>5.3285187929739318E-2</v>
      </c>
    </row>
    <row r="22" spans="6:11">
      <c r="F22" s="1">
        <v>1021.76</v>
      </c>
      <c r="G22">
        <f t="shared" si="4"/>
        <v>970.67199999999991</v>
      </c>
      <c r="H22">
        <f t="shared" si="0"/>
        <v>1.0148338922648568E-20</v>
      </c>
      <c r="I22">
        <f t="shared" si="1"/>
        <v>1.0093046193174182</v>
      </c>
      <c r="J22">
        <f t="shared" si="2"/>
        <v>2.4485236543024804</v>
      </c>
      <c r="K22">
        <f t="shared" si="3"/>
        <v>5.2867751328063192E-2</v>
      </c>
    </row>
    <row r="23" spans="6:11">
      <c r="F23" s="1">
        <v>1036.18</v>
      </c>
      <c r="G23">
        <f t="shared" si="4"/>
        <v>984.37099999999998</v>
      </c>
      <c r="H23">
        <f t="shared" si="0"/>
        <v>1.0291561447766592E-20</v>
      </c>
      <c r="I23">
        <f t="shared" si="1"/>
        <v>1.0087039369955226</v>
      </c>
      <c r="J23">
        <f t="shared" si="2"/>
        <v>2.4802246011851086</v>
      </c>
      <c r="K23">
        <f t="shared" si="3"/>
        <v>5.0033008357614692E-2</v>
      </c>
    </row>
    <row r="24" spans="6:11">
      <c r="F24" s="1">
        <v>1042.47</v>
      </c>
      <c r="G24">
        <f t="shared" si="4"/>
        <v>990.34649999999999</v>
      </c>
      <c r="H24">
        <f t="shared" si="0"/>
        <v>1.0354035073494218E-20</v>
      </c>
      <c r="I24">
        <f t="shared" si="1"/>
        <v>1.0084543205604557</v>
      </c>
      <c r="J24">
        <f t="shared" si="2"/>
        <v>2.4940869517077586</v>
      </c>
      <c r="K24">
        <f t="shared" si="3"/>
        <v>4.8843086631413957E-2</v>
      </c>
    </row>
    <row r="25" spans="6:11">
      <c r="F25" s="1">
        <v>1102.71</v>
      </c>
      <c r="G25">
        <f t="shared" si="4"/>
        <v>1047.5744999999999</v>
      </c>
      <c r="H25">
        <f t="shared" si="0"/>
        <v>1.095235164167104E-20</v>
      </c>
      <c r="I25">
        <f t="shared" si="1"/>
        <v>1.0064002427393639</v>
      </c>
      <c r="J25">
        <f t="shared" si="2"/>
        <v>2.6278207370007891</v>
      </c>
      <c r="K25">
        <f t="shared" si="3"/>
        <v>3.8750990827291644E-2</v>
      </c>
    </row>
    <row r="26" spans="6:11">
      <c r="F26" s="1">
        <v>1147.0899999999999</v>
      </c>
      <c r="G26">
        <f t="shared" si="4"/>
        <v>1089.7354999999998</v>
      </c>
      <c r="H26">
        <f t="shared" si="0"/>
        <v>1.1393143296645929E-20</v>
      </c>
      <c r="I26">
        <f t="shared" si="1"/>
        <v>1.0052153182851162</v>
      </c>
      <c r="J26">
        <f t="shared" si="2"/>
        <v>2.7273464942669152</v>
      </c>
      <c r="K26">
        <f t="shared" si="3"/>
        <v>3.2641416590765276E-2</v>
      </c>
    </row>
    <row r="27" spans="6:11">
      <c r="F27" s="1">
        <v>1188.6099999999999</v>
      </c>
      <c r="G27">
        <f t="shared" si="4"/>
        <v>1129.1795</v>
      </c>
      <c r="H27">
        <f t="shared" si="0"/>
        <v>1.1805528819731946E-20</v>
      </c>
      <c r="I27">
        <f t="shared" si="1"/>
        <v>1.0043070637724676</v>
      </c>
      <c r="J27">
        <f t="shared" si="2"/>
        <v>2.8211137434580236</v>
      </c>
      <c r="K27">
        <f t="shared" si="3"/>
        <v>2.7779050901336349E-2</v>
      </c>
    </row>
    <row r="28" spans="6:11">
      <c r="F28" s="1">
        <v>1212.1300000000001</v>
      </c>
      <c r="G28">
        <f t="shared" si="4"/>
        <v>1151.5235</v>
      </c>
      <c r="H28">
        <f t="shared" si="0"/>
        <v>1.2039134491769113E-20</v>
      </c>
      <c r="I28">
        <f t="shared" si="1"/>
        <v>1.0038649041578969</v>
      </c>
      <c r="J28">
        <f t="shared" si="2"/>
        <v>2.8744791685493376</v>
      </c>
      <c r="K28">
        <f t="shared" si="3"/>
        <v>2.5345068910688082E-2</v>
      </c>
    </row>
    <row r="29" spans="6:11">
      <c r="F29" s="1">
        <v>1339.27</v>
      </c>
      <c r="G29">
        <f t="shared" si="4"/>
        <v>1272.3064999999999</v>
      </c>
      <c r="H29">
        <f t="shared" ref="H29:H40" si="5">1/2*($B$9*2.99792*10^10*F29)</f>
        <v>1.3301916173010832E-20</v>
      </c>
      <c r="I29">
        <f t="shared" si="1"/>
        <v>1.0021534638232448</v>
      </c>
      <c r="J29">
        <f t="shared" si="2"/>
        <v>3.165469454899545</v>
      </c>
      <c r="K29">
        <f t="shared" si="3"/>
        <v>1.5379508039053693E-2</v>
      </c>
    </row>
    <row r="30" spans="6:11">
      <c r="F30" s="1">
        <v>1360.45</v>
      </c>
      <c r="G30">
        <f t="shared" si="4"/>
        <v>1292.4275</v>
      </c>
      <c r="H30">
        <f t="shared" si="5"/>
        <v>1.3512280464411647E-20</v>
      </c>
      <c r="I30">
        <f t="shared" si="1"/>
        <v>1.0019537136432159</v>
      </c>
      <c r="J30">
        <f t="shared" si="2"/>
        <v>3.2142836062765174</v>
      </c>
      <c r="K30">
        <f t="shared" si="3"/>
        <v>1.4142932098880612E-2</v>
      </c>
    </row>
    <row r="31" spans="6:11">
      <c r="F31" s="1">
        <v>1497.39</v>
      </c>
      <c r="G31">
        <f t="shared" si="4"/>
        <v>1422.5205000000001</v>
      </c>
      <c r="H31">
        <f t="shared" si="5"/>
        <v>1.4872397842335518E-20</v>
      </c>
      <c r="I31">
        <f t="shared" si="1"/>
        <v>1.0010415589675139</v>
      </c>
      <c r="J31">
        <f t="shared" si="2"/>
        <v>3.5315618002670699</v>
      </c>
      <c r="K31">
        <f t="shared" si="3"/>
        <v>8.1945248371668011E-3</v>
      </c>
    </row>
    <row r="32" spans="6:11">
      <c r="F32" s="1">
        <v>1511.91</v>
      </c>
      <c r="G32">
        <f t="shared" si="4"/>
        <v>1436.3145</v>
      </c>
      <c r="H32">
        <f t="shared" si="5"/>
        <v>1.5016613588848259E-20</v>
      </c>
      <c r="I32">
        <f t="shared" si="1"/>
        <v>1.0009743863593623</v>
      </c>
      <c r="J32">
        <f t="shared" si="2"/>
        <v>3.5653410846638161</v>
      </c>
      <c r="K32">
        <f t="shared" si="3"/>
        <v>7.7309662115357357E-3</v>
      </c>
    </row>
    <row r="33" spans="6:11">
      <c r="F33" s="1">
        <v>1619.6</v>
      </c>
      <c r="G33">
        <f t="shared" si="4"/>
        <v>1538.62</v>
      </c>
      <c r="H33">
        <f t="shared" si="5"/>
        <v>1.6086213708817744E-20</v>
      </c>
      <c r="I33">
        <f t="shared" si="1"/>
        <v>1.0005943607867738</v>
      </c>
      <c r="J33">
        <f t="shared" si="2"/>
        <v>3.8164693670116336</v>
      </c>
      <c r="K33">
        <f t="shared" si="3"/>
        <v>5.0094635954695431E-3</v>
      </c>
    </row>
    <row r="34" spans="6:11">
      <c r="F34" s="1">
        <v>1666.8</v>
      </c>
      <c r="G34">
        <f t="shared" si="4"/>
        <v>1583.4599999999998</v>
      </c>
      <c r="H34">
        <f t="shared" si="5"/>
        <v>1.6555014207123622E-20</v>
      </c>
      <c r="I34">
        <f t="shared" si="1"/>
        <v>1.0004786064345126</v>
      </c>
      <c r="J34">
        <f t="shared" si="2"/>
        <v>3.9268077723706614</v>
      </c>
      <c r="K34">
        <f t="shared" si="3"/>
        <v>4.1374909833758787E-3</v>
      </c>
    </row>
    <row r="35" spans="6:11">
      <c r="F35" s="1">
        <v>1686.12</v>
      </c>
      <c r="G35">
        <f t="shared" si="4"/>
        <v>1601.8139999999999</v>
      </c>
      <c r="H35">
        <f t="shared" si="5"/>
        <v>1.6746904580582723E-20</v>
      </c>
      <c r="I35">
        <f t="shared" si="1"/>
        <v>1.0004380017925234</v>
      </c>
      <c r="J35">
        <f t="shared" si="2"/>
        <v>3.9720096616412421</v>
      </c>
      <c r="K35">
        <f t="shared" si="3"/>
        <v>3.8252915125299202E-3</v>
      </c>
    </row>
    <row r="36" spans="6:11">
      <c r="F36" s="1">
        <v>3198.14</v>
      </c>
      <c r="G36">
        <f t="shared" si="4"/>
        <v>3038.2329999999997</v>
      </c>
      <c r="H36">
        <f t="shared" si="5"/>
        <v>3.176461071296517E-20</v>
      </c>
      <c r="I36">
        <f t="shared" si="1"/>
        <v>1.0000004259660691</v>
      </c>
      <c r="J36">
        <f t="shared" si="2"/>
        <v>7.5274714619947902</v>
      </c>
      <c r="K36">
        <f t="shared" si="3"/>
        <v>6.6744224469122446E-6</v>
      </c>
    </row>
    <row r="37" spans="6:11">
      <c r="F37" s="1">
        <v>3206.87</v>
      </c>
      <c r="G37">
        <f t="shared" si="4"/>
        <v>3046.5264999999999</v>
      </c>
      <c r="H37">
        <f t="shared" si="5"/>
        <v>3.1851318940723858E-20</v>
      </c>
      <c r="I37">
        <f t="shared" si="1"/>
        <v>1.000000409246552</v>
      </c>
      <c r="J37">
        <f t="shared" si="2"/>
        <v>7.5480190425746878</v>
      </c>
      <c r="K37">
        <f t="shared" si="3"/>
        <v>6.4288329076246794E-6</v>
      </c>
    </row>
    <row r="38" spans="6:11">
      <c r="F38" s="1">
        <v>3212.51</v>
      </c>
      <c r="G38">
        <f t="shared" si="4"/>
        <v>3051.8845000000001</v>
      </c>
      <c r="H38">
        <f t="shared" si="5"/>
        <v>3.1907336627385836E-20</v>
      </c>
      <c r="I38">
        <f t="shared" si="1"/>
        <v>1.0000003987955168</v>
      </c>
      <c r="J38">
        <f t="shared" si="2"/>
        <v>7.5612937726264438</v>
      </c>
      <c r="K38">
        <f t="shared" si="3"/>
        <v>6.2749745742432759E-6</v>
      </c>
    </row>
    <row r="39" spans="6:11">
      <c r="F39" s="1">
        <v>3222.28</v>
      </c>
      <c r="G39">
        <f t="shared" si="4"/>
        <v>3061.1660000000002</v>
      </c>
      <c r="H39">
        <f t="shared" si="5"/>
        <v>3.2004374357649573E-20</v>
      </c>
      <c r="I39">
        <f t="shared" si="1"/>
        <v>1.0000003813191645</v>
      </c>
      <c r="J39">
        <f t="shared" si="2"/>
        <v>7.5842891906598391</v>
      </c>
      <c r="K39">
        <f t="shared" si="3"/>
        <v>6.0170750618088618E-6</v>
      </c>
    </row>
    <row r="40" spans="6:11">
      <c r="F40" s="1">
        <v>3226.19</v>
      </c>
      <c r="G40">
        <f t="shared" si="4"/>
        <v>3064.8804999999998</v>
      </c>
      <c r="H40">
        <f t="shared" si="5"/>
        <v>3.2043209314182963E-20</v>
      </c>
      <c r="I40">
        <f t="shared" si="1"/>
        <v>1.0000003745415429</v>
      </c>
      <c r="J40">
        <f t="shared" si="2"/>
        <v>7.5934920679906881</v>
      </c>
      <c r="K40">
        <f t="shared" si="3"/>
        <v>5.9168437305266477E-6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DADAE9-33D2-4DF7-93D9-81CF778861C0}">
  <dimension ref="A1:R40"/>
  <sheetViews>
    <sheetView workbookViewId="0">
      <selection activeCell="A4" sqref="A4:A6"/>
    </sheetView>
  </sheetViews>
  <sheetFormatPr defaultRowHeight="18"/>
  <cols>
    <col min="6" max="6" width="9.5390625" style="1" bestFit="1" customWidth="1"/>
    <col min="7" max="7" width="10.5390625" bestFit="1" customWidth="1"/>
    <col min="8" max="8" width="12.875" customWidth="1"/>
    <col min="9" max="11" width="9.95703125" customWidth="1"/>
    <col min="12" max="13" width="12.2890625" bestFit="1" customWidth="1"/>
    <col min="14" max="15" width="12.875" bestFit="1" customWidth="1"/>
    <col min="16" max="16" width="12.875" customWidth="1"/>
    <col min="17" max="17" width="12.875" bestFit="1" customWidth="1"/>
    <col min="18" max="18" width="12.2890625" bestFit="1" customWidth="1"/>
  </cols>
  <sheetData>
    <row r="1" spans="1:18">
      <c r="A1" s="2" t="s">
        <v>11</v>
      </c>
      <c r="F1"/>
    </row>
    <row r="2" spans="1:18">
      <c r="A2" s="3" t="s">
        <v>12</v>
      </c>
      <c r="F2"/>
    </row>
    <row r="3" spans="1:18">
      <c r="F3"/>
    </row>
    <row r="4" spans="1:18">
      <c r="A4" s="1" t="s">
        <v>0</v>
      </c>
      <c r="B4" s="1"/>
      <c r="F4"/>
    </row>
    <row r="5" spans="1:18">
      <c r="A5" s="1" t="s">
        <v>13</v>
      </c>
      <c r="B5" s="1"/>
      <c r="C5" t="s">
        <v>29</v>
      </c>
      <c r="F5"/>
    </row>
    <row r="6" spans="1:18">
      <c r="A6" s="1" t="s">
        <v>14</v>
      </c>
      <c r="B6" s="1"/>
      <c r="C6" t="s">
        <v>30</v>
      </c>
      <c r="F6"/>
    </row>
    <row r="7" spans="1:18">
      <c r="F7" s="1" t="s">
        <v>7</v>
      </c>
      <c r="G7" t="s">
        <v>8</v>
      </c>
      <c r="H7" t="s">
        <v>16</v>
      </c>
      <c r="I7" t="s">
        <v>22</v>
      </c>
      <c r="J7" t="s">
        <v>15</v>
      </c>
      <c r="K7" t="s">
        <v>17</v>
      </c>
      <c r="L7" s="4" t="s">
        <v>23</v>
      </c>
      <c r="M7" s="4" t="s">
        <v>24</v>
      </c>
      <c r="N7" s="4" t="s">
        <v>25</v>
      </c>
      <c r="O7" s="4" t="s">
        <v>26</v>
      </c>
      <c r="P7" s="4" t="s">
        <v>26</v>
      </c>
      <c r="Q7" s="4" t="s">
        <v>18</v>
      </c>
      <c r="R7" s="4" t="s">
        <v>18</v>
      </c>
    </row>
    <row r="8" spans="1:18">
      <c r="A8" t="s">
        <v>27</v>
      </c>
      <c r="G8">
        <f>F8*$B$6</f>
        <v>0</v>
      </c>
      <c r="H8">
        <f t="shared" ref="H8:H40" si="0">1/2*($B$9*2.99792*10^10*F8)</f>
        <v>0</v>
      </c>
      <c r="I8" t="e">
        <f t="shared" ref="I8:I40" si="1">1/(1-EXP(-$B$9*(2.99792*10^10*G8)/$B$10/$B$4))</f>
        <v>#DIV/0!</v>
      </c>
      <c r="J8" t="e">
        <f t="shared" ref="J8:J40" si="2">1/2*$B$9*(2.99792*10^10*F8)/$B$10/$B$4*$B$5+$B$9*(2.99792*10^10*G8)/$B$10/$B$4*(EXP(-$B$9*(2.99792*10^10*G8)/$B$10/$B$4)/(1-EXP(-$B$9*(2.99792*10^10*G8)/$B$10/$B$4)))</f>
        <v>#DIV/0!</v>
      </c>
      <c r="K8" t="e">
        <f t="shared" ref="K8:K40" si="3">$B$9*(2.99792*10^10*G8)/$B$10/$B$4*(EXP(-$B$9*(2.99792*10^10*G8)/$B$10/$B$4))/(1-EXP(-$B$9*(2.99792*10^10*G8)/$B$10/$B$4))-LN(1-EXP(-$B$9*(2.99792*10^10*G8)/$B$10/$B$4))</f>
        <v>#DIV/0!</v>
      </c>
      <c r="L8" s="6" t="e">
        <f>PRODUCT(I$8:I$1048576)</f>
        <v>#DIV/0!</v>
      </c>
      <c r="M8" s="6" t="e">
        <f>SUM(J:J)*B11*B4/1000</f>
        <v>#DIV/0!</v>
      </c>
      <c r="N8" s="6" t="e">
        <f>SUM(K:K)*B11</f>
        <v>#DIV/0!</v>
      </c>
      <c r="O8" s="4">
        <f>SUM(H:H)/1000</f>
        <v>0</v>
      </c>
      <c r="P8" s="4">
        <f>O8/627.51/4.184*$B$12</f>
        <v>0</v>
      </c>
      <c r="Q8" s="4">
        <f>O8*B5</f>
        <v>0</v>
      </c>
      <c r="R8" s="4">
        <f>Q8/627.51/4.184*$B$12</f>
        <v>0</v>
      </c>
    </row>
    <row r="9" spans="1:18">
      <c r="A9" t="s">
        <v>1</v>
      </c>
      <c r="B9">
        <v>6.6260700399999999E-34</v>
      </c>
      <c r="C9" t="s">
        <v>2</v>
      </c>
      <c r="G9">
        <f t="shared" ref="G9:G40" si="4">F9*$B$6</f>
        <v>0</v>
      </c>
      <c r="H9">
        <f t="shared" si="0"/>
        <v>0</v>
      </c>
      <c r="I9" t="e">
        <f t="shared" si="1"/>
        <v>#DIV/0!</v>
      </c>
      <c r="J9" t="e">
        <f t="shared" si="2"/>
        <v>#DIV/0!</v>
      </c>
      <c r="K9" t="e">
        <f t="shared" si="3"/>
        <v>#DIV/0!</v>
      </c>
      <c r="L9" s="5" t="s">
        <v>21</v>
      </c>
      <c r="M9" s="5" t="s">
        <v>20</v>
      </c>
      <c r="N9" s="5" t="s">
        <v>19</v>
      </c>
      <c r="O9" s="5" t="s">
        <v>28</v>
      </c>
      <c r="P9" s="5" t="s">
        <v>9</v>
      </c>
      <c r="Q9" s="5" t="s">
        <v>28</v>
      </c>
      <c r="R9" s="5" t="s">
        <v>9</v>
      </c>
    </row>
    <row r="10" spans="1:18">
      <c r="A10" t="s">
        <v>3</v>
      </c>
      <c r="B10">
        <v>1.3806485199999999E-23</v>
      </c>
      <c r="C10" t="s">
        <v>4</v>
      </c>
      <c r="G10">
        <f t="shared" si="4"/>
        <v>0</v>
      </c>
      <c r="H10">
        <f t="shared" si="0"/>
        <v>0</v>
      </c>
      <c r="I10" t="e">
        <f t="shared" si="1"/>
        <v>#DIV/0!</v>
      </c>
      <c r="J10" t="e">
        <f t="shared" si="2"/>
        <v>#DIV/0!</v>
      </c>
      <c r="K10" t="e">
        <f t="shared" si="3"/>
        <v>#DIV/0!</v>
      </c>
    </row>
    <row r="11" spans="1:18">
      <c r="A11" t="s">
        <v>5</v>
      </c>
      <c r="B11">
        <v>8.3144597999999998</v>
      </c>
      <c r="C11" t="s">
        <v>6</v>
      </c>
      <c r="G11">
        <f t="shared" si="4"/>
        <v>0</v>
      </c>
      <c r="H11">
        <f t="shared" si="0"/>
        <v>0</v>
      </c>
      <c r="I11" t="e">
        <f t="shared" si="1"/>
        <v>#DIV/0!</v>
      </c>
      <c r="J11" t="e">
        <f t="shared" si="2"/>
        <v>#DIV/0!</v>
      </c>
      <c r="K11" t="e">
        <f t="shared" si="3"/>
        <v>#DIV/0!</v>
      </c>
    </row>
    <row r="12" spans="1:18">
      <c r="A12" t="s">
        <v>10</v>
      </c>
      <c r="B12">
        <v>6.0221408599999999E+23</v>
      </c>
      <c r="G12">
        <f t="shared" si="4"/>
        <v>0</v>
      </c>
      <c r="H12">
        <f t="shared" si="0"/>
        <v>0</v>
      </c>
      <c r="I12" t="e">
        <f t="shared" si="1"/>
        <v>#DIV/0!</v>
      </c>
      <c r="J12" t="e">
        <f t="shared" si="2"/>
        <v>#DIV/0!</v>
      </c>
      <c r="K12" t="e">
        <f t="shared" si="3"/>
        <v>#DIV/0!</v>
      </c>
    </row>
    <row r="13" spans="1:18">
      <c r="G13">
        <f t="shared" si="4"/>
        <v>0</v>
      </c>
      <c r="H13">
        <f t="shared" si="0"/>
        <v>0</v>
      </c>
      <c r="I13" t="e">
        <f t="shared" si="1"/>
        <v>#DIV/0!</v>
      </c>
      <c r="J13" t="e">
        <f t="shared" si="2"/>
        <v>#DIV/0!</v>
      </c>
      <c r="K13" t="e">
        <f t="shared" si="3"/>
        <v>#DIV/0!</v>
      </c>
    </row>
    <row r="14" spans="1:18">
      <c r="G14">
        <f t="shared" si="4"/>
        <v>0</v>
      </c>
      <c r="H14">
        <f t="shared" si="0"/>
        <v>0</v>
      </c>
      <c r="I14" t="e">
        <f t="shared" si="1"/>
        <v>#DIV/0!</v>
      </c>
      <c r="J14" t="e">
        <f t="shared" si="2"/>
        <v>#DIV/0!</v>
      </c>
      <c r="K14" t="e">
        <f t="shared" si="3"/>
        <v>#DIV/0!</v>
      </c>
    </row>
    <row r="15" spans="1:18">
      <c r="G15">
        <f t="shared" si="4"/>
        <v>0</v>
      </c>
      <c r="H15">
        <f t="shared" si="0"/>
        <v>0</v>
      </c>
      <c r="I15" t="e">
        <f t="shared" si="1"/>
        <v>#DIV/0!</v>
      </c>
      <c r="J15" t="e">
        <f t="shared" si="2"/>
        <v>#DIV/0!</v>
      </c>
      <c r="K15" t="e">
        <f t="shared" si="3"/>
        <v>#DIV/0!</v>
      </c>
    </row>
    <row r="16" spans="1:18">
      <c r="G16">
        <f t="shared" si="4"/>
        <v>0</v>
      </c>
      <c r="H16">
        <f t="shared" si="0"/>
        <v>0</v>
      </c>
      <c r="I16" t="e">
        <f t="shared" si="1"/>
        <v>#DIV/0!</v>
      </c>
      <c r="J16" t="e">
        <f t="shared" si="2"/>
        <v>#DIV/0!</v>
      </c>
      <c r="K16" t="e">
        <f t="shared" si="3"/>
        <v>#DIV/0!</v>
      </c>
    </row>
    <row r="17" spans="7:11">
      <c r="G17">
        <f t="shared" si="4"/>
        <v>0</v>
      </c>
      <c r="H17">
        <f t="shared" si="0"/>
        <v>0</v>
      </c>
      <c r="I17" t="e">
        <f t="shared" si="1"/>
        <v>#DIV/0!</v>
      </c>
      <c r="J17" t="e">
        <f t="shared" si="2"/>
        <v>#DIV/0!</v>
      </c>
      <c r="K17" t="e">
        <f t="shared" si="3"/>
        <v>#DIV/0!</v>
      </c>
    </row>
    <row r="18" spans="7:11">
      <c r="G18">
        <f t="shared" si="4"/>
        <v>0</v>
      </c>
      <c r="H18">
        <f t="shared" si="0"/>
        <v>0</v>
      </c>
      <c r="I18" t="e">
        <f t="shared" si="1"/>
        <v>#DIV/0!</v>
      </c>
      <c r="J18" t="e">
        <f t="shared" si="2"/>
        <v>#DIV/0!</v>
      </c>
      <c r="K18" t="e">
        <f t="shared" si="3"/>
        <v>#DIV/0!</v>
      </c>
    </row>
    <row r="19" spans="7:11">
      <c r="G19">
        <f t="shared" si="4"/>
        <v>0</v>
      </c>
      <c r="H19">
        <f t="shared" si="0"/>
        <v>0</v>
      </c>
      <c r="I19" t="e">
        <f t="shared" si="1"/>
        <v>#DIV/0!</v>
      </c>
      <c r="J19" t="e">
        <f t="shared" si="2"/>
        <v>#DIV/0!</v>
      </c>
      <c r="K19" t="e">
        <f t="shared" si="3"/>
        <v>#DIV/0!</v>
      </c>
    </row>
    <row r="20" spans="7:11">
      <c r="G20">
        <f t="shared" si="4"/>
        <v>0</v>
      </c>
      <c r="H20">
        <f t="shared" si="0"/>
        <v>0</v>
      </c>
      <c r="I20" t="e">
        <f t="shared" si="1"/>
        <v>#DIV/0!</v>
      </c>
      <c r="J20" t="e">
        <f t="shared" si="2"/>
        <v>#DIV/0!</v>
      </c>
      <c r="K20" t="e">
        <f t="shared" si="3"/>
        <v>#DIV/0!</v>
      </c>
    </row>
    <row r="21" spans="7:11">
      <c r="G21">
        <f t="shared" si="4"/>
        <v>0</v>
      </c>
      <c r="H21">
        <f t="shared" si="0"/>
        <v>0</v>
      </c>
      <c r="I21" t="e">
        <f t="shared" si="1"/>
        <v>#DIV/0!</v>
      </c>
      <c r="J21" t="e">
        <f t="shared" si="2"/>
        <v>#DIV/0!</v>
      </c>
      <c r="K21" t="e">
        <f t="shared" si="3"/>
        <v>#DIV/0!</v>
      </c>
    </row>
    <row r="22" spans="7:11">
      <c r="G22">
        <f t="shared" si="4"/>
        <v>0</v>
      </c>
      <c r="H22">
        <f t="shared" si="0"/>
        <v>0</v>
      </c>
      <c r="I22" t="e">
        <f t="shared" si="1"/>
        <v>#DIV/0!</v>
      </c>
      <c r="J22" t="e">
        <f t="shared" si="2"/>
        <v>#DIV/0!</v>
      </c>
      <c r="K22" t="e">
        <f t="shared" si="3"/>
        <v>#DIV/0!</v>
      </c>
    </row>
    <row r="23" spans="7:11">
      <c r="G23">
        <f t="shared" si="4"/>
        <v>0</v>
      </c>
      <c r="H23">
        <f t="shared" si="0"/>
        <v>0</v>
      </c>
      <c r="I23" t="e">
        <f t="shared" si="1"/>
        <v>#DIV/0!</v>
      </c>
      <c r="J23" t="e">
        <f t="shared" si="2"/>
        <v>#DIV/0!</v>
      </c>
      <c r="K23" t="e">
        <f t="shared" si="3"/>
        <v>#DIV/0!</v>
      </c>
    </row>
    <row r="24" spans="7:11">
      <c r="G24">
        <f t="shared" si="4"/>
        <v>0</v>
      </c>
      <c r="H24">
        <f t="shared" si="0"/>
        <v>0</v>
      </c>
      <c r="I24" t="e">
        <f t="shared" si="1"/>
        <v>#DIV/0!</v>
      </c>
      <c r="J24" t="e">
        <f t="shared" si="2"/>
        <v>#DIV/0!</v>
      </c>
      <c r="K24" t="e">
        <f t="shared" si="3"/>
        <v>#DIV/0!</v>
      </c>
    </row>
    <row r="25" spans="7:11">
      <c r="G25">
        <f t="shared" si="4"/>
        <v>0</v>
      </c>
      <c r="H25">
        <f t="shared" si="0"/>
        <v>0</v>
      </c>
      <c r="I25" t="e">
        <f t="shared" si="1"/>
        <v>#DIV/0!</v>
      </c>
      <c r="J25" t="e">
        <f t="shared" si="2"/>
        <v>#DIV/0!</v>
      </c>
      <c r="K25" t="e">
        <f t="shared" si="3"/>
        <v>#DIV/0!</v>
      </c>
    </row>
    <row r="26" spans="7:11">
      <c r="G26">
        <f t="shared" si="4"/>
        <v>0</v>
      </c>
      <c r="H26">
        <f t="shared" si="0"/>
        <v>0</v>
      </c>
      <c r="I26" t="e">
        <f t="shared" si="1"/>
        <v>#DIV/0!</v>
      </c>
      <c r="J26" t="e">
        <f t="shared" si="2"/>
        <v>#DIV/0!</v>
      </c>
      <c r="K26" t="e">
        <f t="shared" si="3"/>
        <v>#DIV/0!</v>
      </c>
    </row>
    <row r="27" spans="7:11">
      <c r="G27">
        <f t="shared" si="4"/>
        <v>0</v>
      </c>
      <c r="H27">
        <f t="shared" si="0"/>
        <v>0</v>
      </c>
      <c r="I27" t="e">
        <f t="shared" si="1"/>
        <v>#DIV/0!</v>
      </c>
      <c r="J27" t="e">
        <f t="shared" si="2"/>
        <v>#DIV/0!</v>
      </c>
      <c r="K27" t="e">
        <f t="shared" si="3"/>
        <v>#DIV/0!</v>
      </c>
    </row>
    <row r="28" spans="7:11">
      <c r="G28">
        <f t="shared" si="4"/>
        <v>0</v>
      </c>
      <c r="H28">
        <f t="shared" si="0"/>
        <v>0</v>
      </c>
      <c r="I28" t="e">
        <f t="shared" si="1"/>
        <v>#DIV/0!</v>
      </c>
      <c r="J28" t="e">
        <f t="shared" si="2"/>
        <v>#DIV/0!</v>
      </c>
      <c r="K28" t="e">
        <f t="shared" si="3"/>
        <v>#DIV/0!</v>
      </c>
    </row>
    <row r="29" spans="7:11">
      <c r="G29">
        <f t="shared" si="4"/>
        <v>0</v>
      </c>
      <c r="H29">
        <f t="shared" si="0"/>
        <v>0</v>
      </c>
      <c r="I29" t="e">
        <f t="shared" si="1"/>
        <v>#DIV/0!</v>
      </c>
      <c r="J29" t="e">
        <f t="shared" si="2"/>
        <v>#DIV/0!</v>
      </c>
      <c r="K29" t="e">
        <f t="shared" si="3"/>
        <v>#DIV/0!</v>
      </c>
    </row>
    <row r="30" spans="7:11">
      <c r="G30">
        <f t="shared" si="4"/>
        <v>0</v>
      </c>
      <c r="H30">
        <f t="shared" si="0"/>
        <v>0</v>
      </c>
      <c r="I30" t="e">
        <f t="shared" si="1"/>
        <v>#DIV/0!</v>
      </c>
      <c r="J30" t="e">
        <f t="shared" si="2"/>
        <v>#DIV/0!</v>
      </c>
      <c r="K30" t="e">
        <f t="shared" si="3"/>
        <v>#DIV/0!</v>
      </c>
    </row>
    <row r="31" spans="7:11">
      <c r="G31">
        <f t="shared" si="4"/>
        <v>0</v>
      </c>
      <c r="H31">
        <f t="shared" si="0"/>
        <v>0</v>
      </c>
      <c r="I31" t="e">
        <f t="shared" si="1"/>
        <v>#DIV/0!</v>
      </c>
      <c r="J31" t="e">
        <f t="shared" si="2"/>
        <v>#DIV/0!</v>
      </c>
      <c r="K31" t="e">
        <f t="shared" si="3"/>
        <v>#DIV/0!</v>
      </c>
    </row>
    <row r="32" spans="7:11">
      <c r="G32">
        <f t="shared" si="4"/>
        <v>0</v>
      </c>
      <c r="H32">
        <f t="shared" si="0"/>
        <v>0</v>
      </c>
      <c r="I32" t="e">
        <f t="shared" si="1"/>
        <v>#DIV/0!</v>
      </c>
      <c r="J32" t="e">
        <f t="shared" si="2"/>
        <v>#DIV/0!</v>
      </c>
      <c r="K32" t="e">
        <f t="shared" si="3"/>
        <v>#DIV/0!</v>
      </c>
    </row>
    <row r="33" spans="7:11">
      <c r="G33">
        <f t="shared" si="4"/>
        <v>0</v>
      </c>
      <c r="H33">
        <f t="shared" si="0"/>
        <v>0</v>
      </c>
      <c r="I33" t="e">
        <f t="shared" si="1"/>
        <v>#DIV/0!</v>
      </c>
      <c r="J33" t="e">
        <f t="shared" si="2"/>
        <v>#DIV/0!</v>
      </c>
      <c r="K33" t="e">
        <f t="shared" si="3"/>
        <v>#DIV/0!</v>
      </c>
    </row>
    <row r="34" spans="7:11">
      <c r="G34">
        <f t="shared" si="4"/>
        <v>0</v>
      </c>
      <c r="H34">
        <f t="shared" si="0"/>
        <v>0</v>
      </c>
      <c r="I34" t="e">
        <f t="shared" si="1"/>
        <v>#DIV/0!</v>
      </c>
      <c r="J34" t="e">
        <f t="shared" si="2"/>
        <v>#DIV/0!</v>
      </c>
      <c r="K34" t="e">
        <f t="shared" si="3"/>
        <v>#DIV/0!</v>
      </c>
    </row>
    <row r="35" spans="7:11">
      <c r="G35">
        <f t="shared" si="4"/>
        <v>0</v>
      </c>
      <c r="H35">
        <f t="shared" si="0"/>
        <v>0</v>
      </c>
      <c r="I35" t="e">
        <f t="shared" si="1"/>
        <v>#DIV/0!</v>
      </c>
      <c r="J35" t="e">
        <f t="shared" si="2"/>
        <v>#DIV/0!</v>
      </c>
      <c r="K35" t="e">
        <f t="shared" si="3"/>
        <v>#DIV/0!</v>
      </c>
    </row>
    <row r="36" spans="7:11">
      <c r="G36">
        <f t="shared" si="4"/>
        <v>0</v>
      </c>
      <c r="H36">
        <f t="shared" si="0"/>
        <v>0</v>
      </c>
      <c r="I36" t="e">
        <f t="shared" si="1"/>
        <v>#DIV/0!</v>
      </c>
      <c r="J36" t="e">
        <f t="shared" si="2"/>
        <v>#DIV/0!</v>
      </c>
      <c r="K36" t="e">
        <f t="shared" si="3"/>
        <v>#DIV/0!</v>
      </c>
    </row>
    <row r="37" spans="7:11">
      <c r="G37">
        <f t="shared" si="4"/>
        <v>0</v>
      </c>
      <c r="H37">
        <f t="shared" si="0"/>
        <v>0</v>
      </c>
      <c r="I37" t="e">
        <f t="shared" si="1"/>
        <v>#DIV/0!</v>
      </c>
      <c r="J37" t="e">
        <f t="shared" si="2"/>
        <v>#DIV/0!</v>
      </c>
      <c r="K37" t="e">
        <f t="shared" si="3"/>
        <v>#DIV/0!</v>
      </c>
    </row>
    <row r="38" spans="7:11">
      <c r="G38">
        <f t="shared" si="4"/>
        <v>0</v>
      </c>
      <c r="H38">
        <f t="shared" si="0"/>
        <v>0</v>
      </c>
      <c r="I38" t="e">
        <f t="shared" si="1"/>
        <v>#DIV/0!</v>
      </c>
      <c r="J38" t="e">
        <f t="shared" si="2"/>
        <v>#DIV/0!</v>
      </c>
      <c r="K38" t="e">
        <f t="shared" si="3"/>
        <v>#DIV/0!</v>
      </c>
    </row>
    <row r="39" spans="7:11">
      <c r="G39">
        <f t="shared" si="4"/>
        <v>0</v>
      </c>
      <c r="H39">
        <f t="shared" si="0"/>
        <v>0</v>
      </c>
      <c r="I39" t="e">
        <f t="shared" si="1"/>
        <v>#DIV/0!</v>
      </c>
      <c r="J39" t="e">
        <f t="shared" si="2"/>
        <v>#DIV/0!</v>
      </c>
      <c r="K39" t="e">
        <f t="shared" si="3"/>
        <v>#DIV/0!</v>
      </c>
    </row>
    <row r="40" spans="7:11">
      <c r="G40">
        <f t="shared" si="4"/>
        <v>0</v>
      </c>
      <c r="H40">
        <f t="shared" si="0"/>
        <v>0</v>
      </c>
      <c r="I40" t="e">
        <f t="shared" si="1"/>
        <v>#DIV/0!</v>
      </c>
      <c r="J40" t="e">
        <f t="shared" si="2"/>
        <v>#DIV/0!</v>
      </c>
      <c r="K40" t="e">
        <f t="shared" si="3"/>
        <v>#DIV/0!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example c6h5no in ethanol</vt:lpstr>
      <vt:lpstr>freq calc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izato2</dc:creator>
  <cp:lastModifiedBy>izato-yuichiro-tk@ynu.ac.jp</cp:lastModifiedBy>
  <dcterms:created xsi:type="dcterms:W3CDTF">2015-06-05T18:19:34Z</dcterms:created>
  <dcterms:modified xsi:type="dcterms:W3CDTF">2024-03-12T02:37:21Z</dcterms:modified>
</cp:coreProperties>
</file>