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2"/>
  <workbookPr defaultThemeVersion="166925"/>
  <mc:AlternateContent xmlns:mc="http://schemas.openxmlformats.org/markup-compatibility/2006">
    <mc:Choice Requires="x15">
      <x15ac:absPath xmlns:x15ac="http://schemas.microsoft.com/office/spreadsheetml/2010/11/ac" url="C:\Users\Kas\OneDrive - The University Of Newcastle\Projects\4. Solvent ANDN\"/>
    </mc:Choice>
  </mc:AlternateContent>
  <xr:revisionPtr revIDLastSave="19" documentId="8_{82E5B3BA-9B27-458B-9469-3DDB2870CCBA}" xr6:coauthVersionLast="36" xr6:coauthVersionMax="47" xr10:uidLastSave="{C9793C78-9755-4B71-8FE6-5D867C68D6C3}"/>
  <bookViews>
    <workbookView xWindow="-120" yWindow="-120" windowWidth="29040" windowHeight="15720" xr2:uid="{B3D56BC9-1F47-4BAA-A2A5-CF040C781F31}"/>
  </bookViews>
  <sheets>
    <sheet name="solvent_parameters" sheetId="1" r:id="rId1"/>
    <sheet name="DDEC6 parameters table"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W52" i="1" l="1"/>
  <c r="W15" i="1" l="1"/>
  <c r="W40" i="1"/>
  <c r="W41" i="1"/>
  <c r="W42" i="1"/>
  <c r="W43" i="1"/>
  <c r="W44" i="1"/>
  <c r="W45" i="1"/>
  <c r="W46" i="1"/>
  <c r="W47" i="1"/>
  <c r="W48" i="1"/>
  <c r="W49" i="1"/>
  <c r="W50" i="1"/>
  <c r="W51" i="1"/>
  <c r="K42" i="5"/>
  <c r="W28" i="1"/>
  <c r="W17" i="1"/>
  <c r="W18" i="1"/>
  <c r="W19" i="1"/>
  <c r="W20" i="1"/>
  <c r="W21" i="1"/>
  <c r="W22" i="1"/>
  <c r="W23" i="1"/>
  <c r="W24" i="1"/>
  <c r="W25" i="1"/>
  <c r="W26" i="1"/>
  <c r="W27" i="1"/>
  <c r="W29" i="1"/>
  <c r="W30" i="1"/>
  <c r="W31" i="1"/>
  <c r="W32" i="1"/>
  <c r="W33" i="1"/>
  <c r="W34" i="1"/>
  <c r="W35" i="1"/>
  <c r="W36" i="1"/>
  <c r="W37" i="1"/>
  <c r="W38" i="1"/>
  <c r="W39" i="1"/>
  <c r="W16" i="1"/>
  <c r="W4" i="1"/>
  <c r="W5" i="1"/>
  <c r="W6" i="1"/>
  <c r="W7" i="1"/>
  <c r="W8" i="1"/>
  <c r="W9" i="1"/>
  <c r="W10" i="1"/>
  <c r="W11" i="1"/>
  <c r="W12" i="1"/>
  <c r="W13" i="1"/>
  <c r="W14" i="1"/>
  <c r="W3" i="1"/>
  <c r="W2" i="1" l="1"/>
  <c r="AF39" i="1"/>
  <c r="AF38" i="1"/>
  <c r="AF37" i="1"/>
  <c r="AF32" i="1"/>
  <c r="AF24" i="1"/>
  <c r="AF20" i="1"/>
  <c r="AF18" i="1"/>
  <c r="AF17" i="1"/>
  <c r="AF14" i="1"/>
  <c r="AF13" i="1"/>
  <c r="AF6" i="1"/>
  <c r="AF4" i="1"/>
  <c r="AF3" i="1"/>
  <c r="AF2" i="1"/>
  <c r="R15" i="1" l="1"/>
  <c r="N37" i="5" l="1"/>
  <c r="N21" i="5"/>
  <c r="N31" i="5"/>
  <c r="N16" i="5"/>
  <c r="K4" i="5"/>
  <c r="K6" i="5"/>
  <c r="K12" i="5"/>
  <c r="K11" i="5"/>
  <c r="K9" i="5"/>
  <c r="K10" i="5"/>
  <c r="K13" i="5"/>
  <c r="K7" i="5"/>
  <c r="K15" i="5"/>
  <c r="K5" i="5"/>
  <c r="K3" i="5"/>
  <c r="K14" i="5"/>
  <c r="K17" i="5"/>
  <c r="K22" i="5"/>
  <c r="K40" i="5"/>
  <c r="K20" i="5"/>
  <c r="K30" i="5"/>
  <c r="K29" i="5"/>
  <c r="K23" i="5"/>
  <c r="K26" i="5"/>
  <c r="K21" i="5"/>
  <c r="K24" i="5"/>
  <c r="K27" i="5"/>
  <c r="K28" i="5"/>
  <c r="K25" i="5"/>
  <c r="K32" i="5"/>
  <c r="K43" i="5"/>
  <c r="K33" i="5"/>
  <c r="K18" i="5"/>
  <c r="K34" i="5"/>
  <c r="K44" i="5"/>
  <c r="K36" i="5"/>
  <c r="K19" i="5"/>
  <c r="K47" i="5"/>
  <c r="K45" i="5"/>
  <c r="K46" i="5"/>
  <c r="K35" i="5"/>
  <c r="K38" i="5"/>
  <c r="K48" i="5"/>
  <c r="K37" i="5"/>
  <c r="K39" i="5"/>
  <c r="K16" i="5"/>
  <c r="K31" i="5"/>
  <c r="K8" i="5"/>
  <c r="K41" i="5"/>
  <c r="K2" i="5"/>
  <c r="R14" i="1" l="1"/>
  <c r="R39" i="1" l="1"/>
  <c r="AD17" i="1"/>
  <c r="R8" i="1"/>
  <c r="Q8" i="1"/>
  <c r="AE31" i="1"/>
  <c r="AF31" i="1" s="1"/>
  <c r="AD13"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Kas</author>
    <author>c3145</author>
  </authors>
  <commentList>
    <comment ref="C1" authorId="0" shapeId="0" xr:uid="{FF0C9637-C4E7-42F7-9E93-6EB3D5066516}">
      <text>
        <r>
          <rPr>
            <b/>
            <sz val="9"/>
            <color indexed="81"/>
            <rFont val="Tahoma"/>
            <family val="2"/>
          </rPr>
          <t>Kas:</t>
        </r>
        <r>
          <rPr>
            <sz val="9"/>
            <color indexed="81"/>
            <rFont val="Tahoma"/>
            <family val="2"/>
          </rPr>
          <t xml:space="preserve">
Polarity</t>
        </r>
      </text>
    </comment>
    <comment ref="D1" authorId="0" shapeId="0" xr:uid="{D684F39F-6DC9-478D-BCDE-D9F785343CC7}">
      <text>
        <r>
          <rPr>
            <b/>
            <sz val="9"/>
            <color indexed="81"/>
            <rFont val="Tahoma"/>
            <family val="2"/>
          </rPr>
          <t>Kas:</t>
        </r>
        <r>
          <rPr>
            <sz val="9"/>
            <color indexed="81"/>
            <rFont val="Tahoma"/>
            <family val="2"/>
          </rPr>
          <t xml:space="preserve">
Polarity</t>
        </r>
      </text>
    </comment>
    <comment ref="E1" authorId="1" shapeId="0" xr:uid="{79FD5931-2810-4D23-8098-E0777F611C83}">
      <text>
        <r>
          <rPr>
            <b/>
            <sz val="9"/>
            <color indexed="81"/>
            <rFont val="Tahoma"/>
            <family val="2"/>
          </rPr>
          <t>c3145:</t>
        </r>
        <r>
          <rPr>
            <sz val="9"/>
            <color indexed="81"/>
            <rFont val="Tahoma"/>
            <family val="2"/>
          </rPr>
          <t xml:space="preserve">
Electron pair donicity
The values in Marcus are weird - I think solvent vs gas phase (i.e. CN important???). I'm changing these to http://www.stenutz.eu/chem/solv21.php</t>
        </r>
      </text>
    </comment>
    <comment ref="F1" authorId="0" shapeId="0" xr:uid="{AE641816-8044-42DE-BDAC-E29DA8E502AA}">
      <text>
        <r>
          <rPr>
            <b/>
            <sz val="9"/>
            <color indexed="81"/>
            <rFont val="Tahoma"/>
            <family val="2"/>
          </rPr>
          <t>Kas:</t>
        </r>
        <r>
          <rPr>
            <sz val="9"/>
            <color indexed="81"/>
            <rFont val="Tahoma"/>
            <family val="2"/>
          </rPr>
          <t xml:space="preserve">
Electron pair donicity</t>
        </r>
      </text>
    </comment>
    <comment ref="G1" authorId="0" shapeId="0" xr:uid="{25052B33-31EB-4512-A100-A9850452C9DE}">
      <text>
        <r>
          <rPr>
            <b/>
            <sz val="9"/>
            <color indexed="81"/>
            <rFont val="Tahoma"/>
            <family val="2"/>
          </rPr>
          <t>Kas:</t>
        </r>
        <r>
          <rPr>
            <sz val="9"/>
            <color indexed="81"/>
            <rFont val="Tahoma"/>
            <family val="2"/>
          </rPr>
          <t xml:space="preserve">
H-bond donicity</t>
        </r>
      </text>
    </comment>
    <comment ref="H1" authorId="0" shapeId="0" xr:uid="{49BF2F2B-2685-4091-A0D3-3999F175EA76}">
      <text>
        <r>
          <rPr>
            <b/>
            <sz val="9"/>
            <color indexed="81"/>
            <rFont val="Tahoma"/>
            <family val="2"/>
          </rPr>
          <t>Kas:</t>
        </r>
        <r>
          <rPr>
            <sz val="9"/>
            <color indexed="81"/>
            <rFont val="Tahoma"/>
            <family val="2"/>
          </rPr>
          <t xml:space="preserve">
H-bond Donicity</t>
        </r>
      </text>
    </comment>
    <comment ref="I1" authorId="0" shapeId="0" xr:uid="{6B5A9469-2097-4997-A691-3FE9D828B8AF}">
      <text>
        <r>
          <rPr>
            <b/>
            <sz val="9"/>
            <color indexed="81"/>
            <rFont val="Tahoma"/>
            <family val="2"/>
          </rPr>
          <t>Kas:</t>
        </r>
        <r>
          <rPr>
            <sz val="9"/>
            <color indexed="81"/>
            <rFont val="Tahoma"/>
            <family val="2"/>
          </rPr>
          <t xml:space="preserve">
Softness</t>
        </r>
      </text>
    </comment>
    <comment ref="J1" authorId="0" shapeId="0" xr:uid="{DF8B8651-4468-4CC3-A8C8-C5C075C5CF23}">
      <text>
        <r>
          <rPr>
            <b/>
            <sz val="9"/>
            <color indexed="81"/>
            <rFont val="Tahoma"/>
            <family val="2"/>
          </rPr>
          <t>Kas:</t>
        </r>
        <r>
          <rPr>
            <sz val="9"/>
            <color indexed="81"/>
            <rFont val="Tahoma"/>
            <family val="2"/>
          </rPr>
          <t xml:space="preserve">
"Polarisability correction term"</t>
        </r>
      </text>
    </comment>
    <comment ref="K1" authorId="0" shapeId="0" xr:uid="{DD87BB2B-E03F-4754-9C91-1936AEF2C173}">
      <text>
        <r>
          <rPr>
            <b/>
            <sz val="9"/>
            <color indexed="81"/>
            <rFont val="Tahoma"/>
            <family val="2"/>
          </rPr>
          <t>Kas:</t>
        </r>
        <r>
          <rPr>
            <sz val="9"/>
            <color indexed="81"/>
            <rFont val="Tahoma"/>
            <family val="2"/>
          </rPr>
          <t xml:space="preserve">
Kosowers Z-Values (kcal.mol-1) -Extracted from Kamlet-Taft Plot</t>
        </r>
      </text>
    </comment>
    <comment ref="L1" authorId="0" shapeId="0" xr:uid="{32242809-9789-4EFC-8EFA-E091336D4762}">
      <text>
        <r>
          <rPr>
            <b/>
            <sz val="9"/>
            <color indexed="81"/>
            <rFont val="Tahoma"/>
            <family val="2"/>
          </rPr>
          <t>Kas:</t>
        </r>
        <r>
          <rPr>
            <sz val="9"/>
            <color indexed="81"/>
            <rFont val="Tahoma"/>
            <family val="2"/>
          </rPr>
          <t xml:space="preserve">
 (ppm)</t>
        </r>
      </text>
    </comment>
    <comment ref="M1" authorId="1" shapeId="0" xr:uid="{D1B8794C-2FA2-4E65-A398-2FA03C556155}">
      <text>
        <r>
          <rPr>
            <b/>
            <sz val="9"/>
            <color indexed="81"/>
            <rFont val="Tahoma"/>
            <family val="2"/>
          </rPr>
          <t>c3145:</t>
        </r>
        <r>
          <rPr>
            <sz val="9"/>
            <color indexed="81"/>
            <rFont val="Tahoma"/>
            <family val="2"/>
          </rPr>
          <t xml:space="preserve">
https://www.researchgate.net/profile/Franco-Cataldo/publication/273459440_A_revision_of_the_Gutmann_donor_numbers_of_a_series_of_phosphoramides_including_TEPA/links/55035a1b0cf2d60c0e64ed21/A-revision-of-the-Gutmann-donor-numbers-of-a-series-of-phosphoramides-including-TEPA.pdf</t>
        </r>
      </text>
    </comment>
    <comment ref="N1" authorId="1" shapeId="0" xr:uid="{E9A4F894-1C3A-4667-B4CF-9E14A48B4495}">
      <text>
        <r>
          <rPr>
            <b/>
            <sz val="9"/>
            <color indexed="81"/>
            <rFont val="Tahoma"/>
            <family val="2"/>
          </rPr>
          <t>c3145:</t>
        </r>
        <r>
          <rPr>
            <sz val="9"/>
            <color indexed="81"/>
            <rFont val="Tahoma"/>
            <family val="2"/>
          </rPr>
          <t xml:space="preserve">
Christian Laurence
Lewis Basicity and Affinity Scales: Data and Measurement</t>
        </r>
      </text>
    </comment>
    <comment ref="Q1" authorId="0" shapeId="0" xr:uid="{95A4C2F1-36E0-4C8D-9FF4-7CB7356226CA}">
      <text>
        <r>
          <rPr>
            <b/>
            <sz val="9"/>
            <color indexed="81"/>
            <rFont val="Tahoma"/>
            <family val="2"/>
          </rPr>
          <t>Kas:</t>
        </r>
        <r>
          <rPr>
            <sz val="9"/>
            <color indexed="81"/>
            <rFont val="Tahoma"/>
            <family val="2"/>
          </rPr>
          <t xml:space="preserve">
MP2/aug-cc-pVTZ
sho+(x10-C.m-1)
NOTE - If any of these don't align with those in Table S1, use the Table S1 values, they have been more thoroughly double checked. There is some chance of other basis set data making its way in here - shouldn't have happened, but possible.</t>
        </r>
      </text>
    </comment>
    <comment ref="R1" authorId="1" shapeId="0" xr:uid="{BF1BA708-2085-48D3-98F2-A9C1EE91FA91}">
      <text>
        <r>
          <rPr>
            <b/>
            <sz val="9"/>
            <color indexed="81"/>
            <rFont val="Tahoma"/>
            <family val="2"/>
          </rPr>
          <t>c3145:</t>
        </r>
        <r>
          <rPr>
            <sz val="9"/>
            <color indexed="81"/>
            <rFont val="Tahoma"/>
            <family val="2"/>
          </rPr>
          <t xml:space="preserve">
MP2/aug-cc-pVTZ
sho-(x10-C.m-1)
NOTE - If any of these don't align with those in Table S1, use the Table S1 values, they have been more thoroughly double checked.</t>
        </r>
      </text>
    </comment>
    <comment ref="S1" authorId="0" shapeId="0" xr:uid="{DD468CFD-8DB6-4059-A565-7ABCFA9963CF}">
      <text>
        <r>
          <rPr>
            <b/>
            <sz val="9"/>
            <color indexed="81"/>
            <rFont val="Tahoma"/>
            <family val="2"/>
          </rPr>
          <t>Kas:</t>
        </r>
        <r>
          <rPr>
            <sz val="9"/>
            <color indexed="81"/>
            <rFont val="Tahoma"/>
            <family val="2"/>
          </rPr>
          <t xml:space="preserve">
avg xyz polarisability via MP2/aug-cc-pVTZ for most. Larger solvents done with MP2/aug-cc-pVDZ</t>
        </r>
      </text>
    </comment>
    <comment ref="U1" authorId="1" shapeId="0" xr:uid="{EA9E0C4E-6FAF-4F63-B27B-2834A4DF4D2B}">
      <text>
        <r>
          <rPr>
            <b/>
            <sz val="9"/>
            <color indexed="81"/>
            <rFont val="Tahoma"/>
            <family val="2"/>
          </rPr>
          <t>c3145:</t>
        </r>
        <r>
          <rPr>
            <sz val="9"/>
            <color indexed="81"/>
            <rFont val="Tahoma"/>
            <family val="2"/>
          </rPr>
          <t xml:space="preserve">
Delocationation indices from:
https://www.rsc.org/suppdata/c8/sc/c8sc01338a/c8sc01338a1.pdf
CCSD
Becomes HF for some of the large molecules (e.g., PrOH)</t>
        </r>
      </text>
    </comment>
    <comment ref="AN2" authorId="1" shapeId="0" xr:uid="{9D18F217-A013-470A-A13E-C00E4D17D3B6}">
      <text>
        <r>
          <rPr>
            <b/>
            <sz val="9"/>
            <color indexed="81"/>
            <rFont val="Tahoma"/>
            <family val="2"/>
          </rPr>
          <t>c3145:</t>
        </r>
        <r>
          <rPr>
            <sz val="9"/>
            <color indexed="81"/>
            <rFont val="Tahoma"/>
            <family val="2"/>
          </rPr>
          <t xml:space="preserve">
This can stay at 64 waters (otherwise tooo small)</t>
        </r>
      </text>
    </comment>
    <comment ref="U3" authorId="1" shapeId="0" xr:uid="{7DA5DD98-8F27-4F32-9F3F-9DF65634D51B}">
      <text>
        <r>
          <rPr>
            <b/>
            <sz val="9"/>
            <color indexed="81"/>
            <rFont val="Tahoma"/>
            <family val="2"/>
          </rPr>
          <t>c3145:</t>
        </r>
        <r>
          <rPr>
            <sz val="9"/>
            <color indexed="81"/>
            <rFont val="Tahoma"/>
            <family val="2"/>
          </rPr>
          <t xml:space="preserve">
 0.61026420736 OH
0.78500237165 OC</t>
        </r>
      </text>
    </comment>
    <comment ref="U4" authorId="1" shapeId="0" xr:uid="{8B415B64-9A72-49F6-B557-9F3273E95601}">
      <text>
        <r>
          <rPr>
            <b/>
            <sz val="9"/>
            <color indexed="81"/>
            <rFont val="Tahoma"/>
            <family val="2"/>
          </rPr>
          <t>c3145:</t>
        </r>
        <r>
          <rPr>
            <sz val="9"/>
            <color indexed="81"/>
            <rFont val="Tahoma"/>
            <family val="2"/>
          </rPr>
          <t xml:space="preserve">
Atom A  Atom B Delocalization index 
O1  H2 0.61008569398 
O1  C3  0.76259235258 
</t>
        </r>
      </text>
    </comment>
    <comment ref="AN4" authorId="1" shapeId="0" xr:uid="{BDB06502-9410-45CE-B0CB-4A59B99FB0BE}">
      <text>
        <r>
          <rPr>
            <b/>
            <sz val="9"/>
            <color indexed="81"/>
            <rFont val="Tahoma"/>
            <family val="2"/>
          </rPr>
          <t>c3145:</t>
        </r>
        <r>
          <rPr>
            <sz val="9"/>
            <color indexed="81"/>
            <rFont val="Tahoma"/>
            <family val="2"/>
          </rPr>
          <t xml:space="preserve">
32 EtOH</t>
        </r>
      </text>
    </comment>
    <comment ref="AO4" authorId="1" shapeId="0" xr:uid="{113B079E-C7FB-4ACF-A7D3-298BA380432E}">
      <text>
        <r>
          <rPr>
            <b/>
            <sz val="9"/>
            <color indexed="81"/>
            <rFont val="Tahoma"/>
            <family val="2"/>
          </rPr>
          <t>c3145:</t>
        </r>
        <r>
          <rPr>
            <sz val="9"/>
            <color indexed="81"/>
            <rFont val="Tahoma"/>
            <family val="2"/>
          </rPr>
          <t xml:space="preserve">
32 EtOH</t>
        </r>
      </text>
    </comment>
    <comment ref="U5" authorId="1" shapeId="0" xr:uid="{C73B0E53-06EF-44BC-A24A-A31EFF92F14C}">
      <text>
        <r>
          <rPr>
            <b/>
            <sz val="9"/>
            <color indexed="81"/>
            <rFont val="Tahoma"/>
            <family val="2"/>
          </rPr>
          <t>c3145:</t>
        </r>
        <r>
          <rPr>
            <sz val="9"/>
            <color indexed="81"/>
            <rFont val="Tahoma"/>
            <family val="2"/>
          </rPr>
          <t xml:space="preserve">
Atom A  Atom B Delocalization index 
O1  H2  0.61798228493 
O1  C3  0.7980770785 </t>
        </r>
      </text>
    </comment>
    <comment ref="AN6" authorId="1" shapeId="0" xr:uid="{A1B999BA-9373-477D-A90A-B2E49908A647}">
      <text>
        <r>
          <rPr>
            <b/>
            <sz val="9"/>
            <color indexed="81"/>
            <rFont val="Tahoma"/>
            <family val="2"/>
          </rPr>
          <t>c3145:</t>
        </r>
        <r>
          <rPr>
            <sz val="9"/>
            <color indexed="81"/>
            <rFont val="Tahoma"/>
            <family val="2"/>
          </rPr>
          <t xml:space="preserve">
32</t>
        </r>
      </text>
    </comment>
    <comment ref="AO6" authorId="1" shapeId="0" xr:uid="{DF70473A-1A28-4C77-83DA-AA23065261F9}">
      <text>
        <r>
          <rPr>
            <b/>
            <sz val="9"/>
            <color indexed="81"/>
            <rFont val="Tahoma"/>
            <family val="2"/>
          </rPr>
          <t>c3145:</t>
        </r>
        <r>
          <rPr>
            <sz val="9"/>
            <color indexed="81"/>
            <rFont val="Tahoma"/>
            <family val="2"/>
          </rPr>
          <t xml:space="preserve">
32</t>
        </r>
      </text>
    </comment>
    <comment ref="H11" authorId="0" shapeId="0" xr:uid="{2F45B628-6BE0-4328-8559-4C4A0884AC24}">
      <text>
        <r>
          <rPr>
            <b/>
            <sz val="9"/>
            <color indexed="81"/>
            <rFont val="Tahoma"/>
            <family val="2"/>
          </rPr>
          <t>Kas:</t>
        </r>
        <r>
          <rPr>
            <sz val="9"/>
            <color indexed="81"/>
            <rFont val="Tahoma"/>
            <family val="2"/>
          </rPr>
          <t xml:space="preserve">
0</t>
        </r>
      </text>
    </comment>
    <comment ref="H12" authorId="0" shapeId="0" xr:uid="{672B4E49-13BB-4235-BF8E-78F6023E144F}">
      <text>
        <r>
          <rPr>
            <b/>
            <sz val="9"/>
            <color indexed="81"/>
            <rFont val="Tahoma"/>
            <family val="2"/>
          </rPr>
          <t>Kas:</t>
        </r>
        <r>
          <rPr>
            <sz val="9"/>
            <color indexed="81"/>
            <rFont val="Tahoma"/>
            <family val="2"/>
          </rPr>
          <t xml:space="preserve">
0</t>
        </r>
      </text>
    </comment>
    <comment ref="AB13" authorId="1" shapeId="0" xr:uid="{06F72D0F-AD84-41E4-B966-72CEDC7E0AD6}">
      <text>
        <r>
          <rPr>
            <b/>
            <sz val="9"/>
            <color indexed="81"/>
            <rFont val="Tahoma"/>
            <family val="2"/>
          </rPr>
          <t>c3145:</t>
        </r>
        <r>
          <rPr>
            <sz val="9"/>
            <color indexed="81"/>
            <rFont val="Tahoma"/>
            <family val="2"/>
          </rPr>
          <t xml:space="preserve">
Central C</t>
        </r>
      </text>
    </comment>
    <comment ref="H14" authorId="0" shapeId="0" xr:uid="{5301E5FA-536A-471D-A594-EDF89BBD846E}">
      <text>
        <r>
          <rPr>
            <b/>
            <sz val="9"/>
            <color indexed="81"/>
            <rFont val="Tahoma"/>
            <family val="2"/>
          </rPr>
          <t>Kas:</t>
        </r>
        <r>
          <rPr>
            <sz val="9"/>
            <color indexed="81"/>
            <rFont val="Tahoma"/>
            <family val="2"/>
          </rPr>
          <t xml:space="preserve">
0</t>
        </r>
      </text>
    </comment>
    <comment ref="R14" authorId="0" shapeId="0" xr:uid="{1DEA2B99-3B4D-4073-8473-9D0A42771396}">
      <text>
        <r>
          <rPr>
            <b/>
            <sz val="9"/>
            <color indexed="81"/>
            <rFont val="Tahoma"/>
            <family val="2"/>
          </rPr>
          <t>Kas:</t>
        </r>
        <r>
          <rPr>
            <sz val="9"/>
            <color indexed="81"/>
            <rFont val="Tahoma"/>
            <family val="2"/>
          </rPr>
          <t xml:space="preserve">
=AVERAGE(-5.34806550654807,AVERAGE(-3.32605396459291,-3.64796513921593))
= -4.41754</t>
        </r>
      </text>
    </comment>
    <comment ref="H15" authorId="0" shapeId="0" xr:uid="{F877F390-83BB-4BC5-B570-27B3F1C69F4B}">
      <text>
        <r>
          <rPr>
            <b/>
            <sz val="9"/>
            <color indexed="81"/>
            <rFont val="Tahoma"/>
            <family val="2"/>
          </rPr>
          <t>Kas:</t>
        </r>
        <r>
          <rPr>
            <sz val="9"/>
            <color indexed="81"/>
            <rFont val="Tahoma"/>
            <family val="2"/>
          </rPr>
          <t xml:space="preserve">
0</t>
        </r>
      </text>
    </comment>
    <comment ref="A16" authorId="1" shapeId="0" xr:uid="{6505AD8D-445F-48E5-BA9C-7EC7217B4261}">
      <text>
        <r>
          <rPr>
            <b/>
            <sz val="9"/>
            <color indexed="81"/>
            <rFont val="Tahoma"/>
            <family val="2"/>
          </rPr>
          <t>c3145:</t>
        </r>
        <r>
          <rPr>
            <sz val="9"/>
            <color indexed="81"/>
            <rFont val="Tahoma"/>
            <family val="2"/>
          </rPr>
          <t xml:space="preserve">
GBL</t>
        </r>
      </text>
    </comment>
    <comment ref="H16" authorId="0" shapeId="0" xr:uid="{02CA1CBD-C63E-4B7A-9BCC-1BCF36D85FFB}">
      <text>
        <r>
          <rPr>
            <b/>
            <sz val="9"/>
            <color indexed="81"/>
            <rFont val="Tahoma"/>
            <family val="2"/>
          </rPr>
          <t>Kas:</t>
        </r>
        <r>
          <rPr>
            <sz val="9"/>
            <color indexed="81"/>
            <rFont val="Tahoma"/>
            <family val="2"/>
          </rPr>
          <t xml:space="preserve">
0</t>
        </r>
      </text>
    </comment>
    <comment ref="R17" authorId="1" shapeId="0" xr:uid="{9A4293DA-9204-466C-8BC5-B12AA230808E}">
      <text>
        <r>
          <rPr>
            <b/>
            <sz val="9"/>
            <color indexed="81"/>
            <rFont val="Tahoma"/>
            <family val="2"/>
          </rPr>
          <t>c3145:</t>
        </r>
        <r>
          <rPr>
            <sz val="9"/>
            <color indexed="81"/>
            <rFont val="Tahoma"/>
            <family val="2"/>
          </rPr>
          <t xml:space="preserve">
-6.608 on N</t>
        </r>
      </text>
    </comment>
    <comment ref="U17" authorId="1" shapeId="0" xr:uid="{313C3AB7-5FD8-454E-8C20-AF2CFAEE72DD}">
      <text>
        <r>
          <rPr>
            <b/>
            <sz val="9"/>
            <color indexed="81"/>
            <rFont val="Tahoma"/>
            <family val="2"/>
          </rPr>
          <t>c3145:</t>
        </r>
        <r>
          <rPr>
            <sz val="9"/>
            <color indexed="81"/>
            <rFont val="Tahoma"/>
            <family val="2"/>
          </rPr>
          <t xml:space="preserve">
C=O
AND
N-C (0.89042515136)
Even
N-(C)-O (0.204622521)</t>
        </r>
      </text>
    </comment>
    <comment ref="Y17" authorId="1" shapeId="0" xr:uid="{42497AC5-3DC9-4A61-838B-576ACEE08635}">
      <text>
        <r>
          <rPr>
            <b/>
            <sz val="9"/>
            <color indexed="81"/>
            <rFont val="Tahoma"/>
            <family val="2"/>
          </rPr>
          <t>c3145:</t>
        </r>
        <r>
          <rPr>
            <sz val="9"/>
            <color indexed="81"/>
            <rFont val="Tahoma"/>
            <family val="2"/>
          </rPr>
          <t xml:space="preserve">
N 1.675611</t>
        </r>
      </text>
    </comment>
    <comment ref="AA17" authorId="1" shapeId="0" xr:uid="{5167DF22-8EBC-4EFF-932C-0F04ED02DDA8}">
      <text>
        <r>
          <rPr>
            <b/>
            <sz val="9"/>
            <color indexed="81"/>
            <rFont val="Tahoma"/>
            <family val="2"/>
          </rPr>
          <t>c3145:</t>
        </r>
        <r>
          <rPr>
            <sz val="9"/>
            <color indexed="81"/>
            <rFont val="Tahoma"/>
            <family val="2"/>
          </rPr>
          <t xml:space="preserve">
N -0.691081</t>
        </r>
      </text>
    </comment>
    <comment ref="AB17" authorId="1" shapeId="0" xr:uid="{20198885-5802-4F65-83F4-860CE844EEAA}">
      <text>
        <r>
          <rPr>
            <b/>
            <sz val="9"/>
            <color indexed="81"/>
            <rFont val="Tahoma"/>
            <family val="2"/>
          </rPr>
          <t>c3145:</t>
        </r>
        <r>
          <rPr>
            <sz val="9"/>
            <color indexed="81"/>
            <rFont val="Tahoma"/>
            <family val="2"/>
          </rPr>
          <t xml:space="preserve">
O instead of N</t>
        </r>
      </text>
    </comment>
    <comment ref="AB18" authorId="1" shapeId="0" xr:uid="{EC90E068-FF67-4AB5-A163-B9B9FCF3BF9B}">
      <text>
        <r>
          <rPr>
            <b/>
            <sz val="9"/>
            <color indexed="81"/>
            <rFont val="Tahoma"/>
            <family val="2"/>
          </rPr>
          <t>c3145:</t>
        </r>
        <r>
          <rPr>
            <sz val="9"/>
            <color indexed="81"/>
            <rFont val="Tahoma"/>
            <family val="2"/>
          </rPr>
          <t xml:space="preserve">
N instead of O</t>
        </r>
      </text>
    </comment>
    <comment ref="AN18" authorId="1" shapeId="0" xr:uid="{171D11C3-4881-40F9-B15A-7754AF36E653}">
      <text>
        <r>
          <rPr>
            <b/>
            <sz val="9"/>
            <color indexed="81"/>
            <rFont val="Tahoma"/>
            <family val="2"/>
          </rPr>
          <t>c3145:</t>
        </r>
        <r>
          <rPr>
            <sz val="9"/>
            <color indexed="81"/>
            <rFont val="Tahoma"/>
            <family val="2"/>
          </rPr>
          <t xml:space="preserve">
COM  16</t>
        </r>
      </text>
    </comment>
    <comment ref="H19" authorId="0" shapeId="0" xr:uid="{DFABD968-F04C-4854-BC58-20AFD7274D3F}">
      <text>
        <r>
          <rPr>
            <b/>
            <sz val="9"/>
            <color indexed="81"/>
            <rFont val="Tahoma"/>
            <family val="2"/>
          </rPr>
          <t>Kas:</t>
        </r>
        <r>
          <rPr>
            <sz val="9"/>
            <color indexed="81"/>
            <rFont val="Tahoma"/>
            <family val="2"/>
          </rPr>
          <t xml:space="preserve">
0</t>
        </r>
      </text>
    </comment>
    <comment ref="H20" authorId="0" shapeId="0" xr:uid="{28909E74-7776-4C3B-A060-89CDAB5B8AD6}">
      <text>
        <r>
          <rPr>
            <b/>
            <sz val="9"/>
            <color indexed="81"/>
            <rFont val="Tahoma"/>
            <family val="2"/>
          </rPr>
          <t>Kas:</t>
        </r>
        <r>
          <rPr>
            <sz val="9"/>
            <color indexed="81"/>
            <rFont val="Tahoma"/>
            <family val="2"/>
          </rPr>
          <t xml:space="preserve">
0</t>
        </r>
      </text>
    </comment>
    <comment ref="AB20" authorId="1" shapeId="0" xr:uid="{1A735CC4-2BA2-447E-9E70-863FD1135065}">
      <text>
        <r>
          <rPr>
            <b/>
            <sz val="9"/>
            <color indexed="81"/>
            <rFont val="Tahoma"/>
            <family val="2"/>
          </rPr>
          <t>c3145:</t>
        </r>
        <r>
          <rPr>
            <sz val="9"/>
            <color indexed="81"/>
            <rFont val="Tahoma"/>
            <family val="2"/>
          </rPr>
          <t xml:space="preserve">
On a C</t>
        </r>
      </text>
    </comment>
    <comment ref="H21" authorId="0" shapeId="0" xr:uid="{088E995D-C52B-4774-80E5-258E498814F6}">
      <text>
        <r>
          <rPr>
            <b/>
            <sz val="9"/>
            <color indexed="81"/>
            <rFont val="Tahoma"/>
            <family val="2"/>
          </rPr>
          <t>Kas:</t>
        </r>
        <r>
          <rPr>
            <sz val="9"/>
            <color indexed="81"/>
            <rFont val="Tahoma"/>
            <family val="2"/>
          </rPr>
          <t xml:space="preserve">
0</t>
        </r>
      </text>
    </comment>
    <comment ref="E22" authorId="1" shapeId="0" xr:uid="{824D73F0-D915-4220-B36F-2F5CE8BFD11B}">
      <text>
        <r>
          <rPr>
            <b/>
            <sz val="9"/>
            <color indexed="81"/>
            <rFont val="Tahoma"/>
            <family val="2"/>
          </rPr>
          <t>c3145:</t>
        </r>
        <r>
          <rPr>
            <sz val="9"/>
            <color indexed="81"/>
            <rFont val="Tahoma"/>
            <family val="2"/>
          </rPr>
          <t xml:space="preserve">
Is this right?</t>
        </r>
      </text>
    </comment>
    <comment ref="H23" authorId="0" shapeId="0" xr:uid="{219188BC-CD2A-4490-BA24-7F5CFE1406D1}">
      <text>
        <r>
          <rPr>
            <b/>
            <sz val="9"/>
            <color indexed="81"/>
            <rFont val="Tahoma"/>
            <family val="2"/>
          </rPr>
          <t>Kas:</t>
        </r>
        <r>
          <rPr>
            <sz val="9"/>
            <color indexed="81"/>
            <rFont val="Tahoma"/>
            <family val="2"/>
          </rPr>
          <t xml:space="preserve">
0</t>
        </r>
      </text>
    </comment>
    <comment ref="H25" authorId="0" shapeId="0" xr:uid="{B2068450-A42E-4AFD-8D98-71C8ECAAE494}">
      <text>
        <r>
          <rPr>
            <b/>
            <sz val="9"/>
            <color indexed="81"/>
            <rFont val="Tahoma"/>
            <family val="2"/>
          </rPr>
          <t>Kas:</t>
        </r>
        <r>
          <rPr>
            <sz val="9"/>
            <color indexed="81"/>
            <rFont val="Tahoma"/>
            <family val="2"/>
          </rPr>
          <t xml:space="preserve">
0</t>
        </r>
      </text>
    </comment>
    <comment ref="U26" authorId="1" shapeId="0" xr:uid="{576DAD09-5E36-4488-BC72-DB0EE1BA01EF}">
      <text>
        <r>
          <rPr>
            <b/>
            <sz val="9"/>
            <color indexed="81"/>
            <rFont val="Tahoma"/>
            <family val="2"/>
          </rPr>
          <t>c3145:</t>
        </r>
        <r>
          <rPr>
            <sz val="9"/>
            <color indexed="81"/>
            <rFont val="Tahoma"/>
            <family val="2"/>
          </rPr>
          <t xml:space="preserve">
The structure in the paper is:
NH2COOH?</t>
        </r>
      </text>
    </comment>
    <comment ref="AE26" authorId="1" shapeId="0" xr:uid="{B307EF16-9E3E-40EB-86ED-0D760CD76735}">
      <text>
        <r>
          <rPr>
            <b/>
            <sz val="9"/>
            <color indexed="81"/>
            <rFont val="Tahoma"/>
            <family val="2"/>
          </rPr>
          <t>c3145:</t>
        </r>
        <r>
          <rPr>
            <sz val="9"/>
            <color indexed="81"/>
            <rFont val="Tahoma"/>
            <family val="2"/>
          </rPr>
          <t xml:space="preserve">
New database has this:
32 MeNO2 (otherwise not equilibrated enough)</t>
        </r>
      </text>
    </comment>
    <comment ref="AM26" authorId="1" shapeId="0" xr:uid="{EBBD708E-29A2-4D46-AB95-82D26D7468FB}">
      <text>
        <r>
          <rPr>
            <b/>
            <sz val="9"/>
            <color indexed="81"/>
            <rFont val="Tahoma"/>
            <family val="2"/>
          </rPr>
          <t>c3145:</t>
        </r>
        <r>
          <rPr>
            <sz val="9"/>
            <color indexed="81"/>
            <rFont val="Tahoma"/>
            <family val="2"/>
          </rPr>
          <t xml:space="preserve">
New database</t>
        </r>
      </text>
    </comment>
    <comment ref="H27" authorId="0" shapeId="0" xr:uid="{47DAD4CA-6FFB-457E-A85C-DE6F91C538F9}">
      <text>
        <r>
          <rPr>
            <b/>
            <sz val="9"/>
            <color indexed="81"/>
            <rFont val="Tahoma"/>
            <family val="2"/>
          </rPr>
          <t>Kas:</t>
        </r>
        <r>
          <rPr>
            <sz val="9"/>
            <color indexed="81"/>
            <rFont val="Tahoma"/>
            <family val="2"/>
          </rPr>
          <t xml:space="preserve">
0</t>
        </r>
      </text>
    </comment>
    <comment ref="A28" authorId="0" shapeId="0" xr:uid="{65E5680F-8239-48A4-A608-BECAEE349FAC}">
      <text>
        <r>
          <rPr>
            <b/>
            <sz val="9"/>
            <color indexed="81"/>
            <rFont val="Tahoma"/>
            <family val="2"/>
          </rPr>
          <t>Kas:</t>
        </r>
        <r>
          <rPr>
            <sz val="9"/>
            <color indexed="81"/>
            <rFont val="Tahoma"/>
            <family val="2"/>
          </rPr>
          <t xml:space="preserve">
Assume I duplicated this to look at pi effects… then didn't? Looks like all fields are the same here atm.</t>
        </r>
      </text>
    </comment>
    <comment ref="H28" authorId="0" shapeId="0" xr:uid="{22B80256-01B7-4F9E-B324-05FB673DFD2B}">
      <text>
        <r>
          <rPr>
            <b/>
            <sz val="9"/>
            <color indexed="81"/>
            <rFont val="Tahoma"/>
            <family val="2"/>
          </rPr>
          <t>Kas:</t>
        </r>
        <r>
          <rPr>
            <sz val="9"/>
            <color indexed="81"/>
            <rFont val="Tahoma"/>
            <family val="2"/>
          </rPr>
          <t xml:space="preserve">
0</t>
        </r>
      </text>
    </comment>
    <comment ref="Q29" authorId="0" shapeId="0" xr:uid="{EFB73DD8-9587-4425-A36B-AF7C2F1C5392}">
      <text>
        <r>
          <rPr>
            <b/>
            <sz val="9"/>
            <color indexed="81"/>
            <rFont val="Tahoma"/>
            <family val="2"/>
          </rPr>
          <t>Kas:</t>
        </r>
        <r>
          <rPr>
            <sz val="9"/>
            <color indexed="81"/>
            <rFont val="Tahoma"/>
            <family val="2"/>
          </rPr>
          <t xml:space="preserve">
I had 2.70140876365127 here. Why? Different basis set, or mistype?
Was fine in Table S1</t>
        </r>
      </text>
    </comment>
    <comment ref="R29" authorId="0" shapeId="0" xr:uid="{693A2A0B-E9E2-4D8C-9688-98159FA40F86}">
      <text>
        <r>
          <rPr>
            <b/>
            <sz val="9"/>
            <color indexed="81"/>
            <rFont val="Tahoma"/>
            <family val="2"/>
          </rPr>
          <t>Kas:</t>
        </r>
        <r>
          <rPr>
            <sz val="9"/>
            <color indexed="81"/>
            <rFont val="Tahoma"/>
            <family val="2"/>
          </rPr>
          <t xml:space="preserve">
I Had -1.0974 here. Why? Different functional/basisset?
Was fine in Table S1</t>
        </r>
      </text>
    </comment>
    <comment ref="H31" authorId="0" shapeId="0" xr:uid="{D8F977F0-C5DF-43F4-95ED-9F7DD3C22816}">
      <text>
        <r>
          <rPr>
            <b/>
            <sz val="9"/>
            <color indexed="81"/>
            <rFont val="Tahoma"/>
            <family val="2"/>
          </rPr>
          <t>Kas:</t>
        </r>
        <r>
          <rPr>
            <sz val="9"/>
            <color indexed="81"/>
            <rFont val="Tahoma"/>
            <family val="2"/>
          </rPr>
          <t xml:space="preserve">
0</t>
        </r>
      </text>
    </comment>
    <comment ref="H32" authorId="0" shapeId="0" xr:uid="{F8F0E806-D0A7-4FA4-99C1-9B132F89CBFB}">
      <text>
        <r>
          <rPr>
            <b/>
            <sz val="9"/>
            <color indexed="81"/>
            <rFont val="Tahoma"/>
            <family val="2"/>
          </rPr>
          <t>Kas:</t>
        </r>
        <r>
          <rPr>
            <sz val="9"/>
            <color indexed="81"/>
            <rFont val="Tahoma"/>
            <family val="2"/>
          </rPr>
          <t xml:space="preserve">
0</t>
        </r>
      </text>
    </comment>
    <comment ref="AB32" authorId="1" shapeId="0" xr:uid="{E6000426-7144-4482-9991-D42F7B797D90}">
      <text>
        <r>
          <rPr>
            <b/>
            <sz val="9"/>
            <color indexed="81"/>
            <rFont val="Tahoma"/>
            <family val="2"/>
          </rPr>
          <t>c3145:</t>
        </r>
        <r>
          <rPr>
            <sz val="9"/>
            <color indexed="81"/>
            <rFont val="Tahoma"/>
            <family val="2"/>
          </rPr>
          <t xml:space="preserve">
H instead of S</t>
        </r>
      </text>
    </comment>
    <comment ref="AF32" authorId="1" shapeId="0" xr:uid="{023AAD6C-63D3-4D91-836E-65AD418BB448}">
      <text>
        <r>
          <rPr>
            <b/>
            <sz val="9"/>
            <color indexed="81"/>
            <rFont val="Tahoma"/>
            <family val="2"/>
          </rPr>
          <t>c3145:</t>
        </r>
        <r>
          <rPr>
            <sz val="9"/>
            <color indexed="81"/>
            <rFont val="Tahoma"/>
            <family val="2"/>
          </rPr>
          <t xml:space="preserve">
Some S binding? This CN shows H ints</t>
        </r>
      </text>
    </comment>
    <comment ref="H33" authorId="0" shapeId="0" xr:uid="{31E6BCA9-1BBF-4716-B8D1-CA4FD41A4474}">
      <text>
        <r>
          <rPr>
            <b/>
            <sz val="9"/>
            <color indexed="81"/>
            <rFont val="Tahoma"/>
            <family val="2"/>
          </rPr>
          <t>Kas:</t>
        </r>
        <r>
          <rPr>
            <sz val="9"/>
            <color indexed="81"/>
            <rFont val="Tahoma"/>
            <family val="2"/>
          </rPr>
          <t xml:space="preserve">
0</t>
        </r>
      </text>
    </comment>
    <comment ref="H34" authorId="0" shapeId="0" xr:uid="{F4E3AB8C-4094-4552-A847-57B955A26B68}">
      <text>
        <r>
          <rPr>
            <b/>
            <sz val="9"/>
            <color indexed="81"/>
            <rFont val="Tahoma"/>
            <family val="2"/>
          </rPr>
          <t>Kas:</t>
        </r>
        <r>
          <rPr>
            <sz val="9"/>
            <color indexed="81"/>
            <rFont val="Tahoma"/>
            <family val="2"/>
          </rPr>
          <t xml:space="preserve">
0</t>
        </r>
      </text>
    </comment>
    <comment ref="H35" authorId="0" shapeId="0" xr:uid="{218C66BC-3FDC-4237-BC6E-9543C329D360}">
      <text>
        <r>
          <rPr>
            <b/>
            <sz val="9"/>
            <color indexed="81"/>
            <rFont val="Tahoma"/>
            <family val="2"/>
          </rPr>
          <t>Kas:</t>
        </r>
        <r>
          <rPr>
            <sz val="9"/>
            <color indexed="81"/>
            <rFont val="Tahoma"/>
            <family val="2"/>
          </rPr>
          <t xml:space="preserve">
0</t>
        </r>
      </text>
    </comment>
    <comment ref="H36" authorId="0" shapeId="0" xr:uid="{7BB495BF-ACAB-42B7-8569-E4CFEBFBE288}">
      <text>
        <r>
          <rPr>
            <b/>
            <sz val="9"/>
            <color indexed="81"/>
            <rFont val="Tahoma"/>
            <family val="2"/>
          </rPr>
          <t>Kas:</t>
        </r>
        <r>
          <rPr>
            <sz val="9"/>
            <color indexed="81"/>
            <rFont val="Tahoma"/>
            <family val="2"/>
          </rPr>
          <t xml:space="preserve">
0</t>
        </r>
      </text>
    </comment>
    <comment ref="Q36" authorId="0" shapeId="0" xr:uid="{5F360AA3-F0BE-425A-A213-E0329F1B53CA}">
      <text>
        <r>
          <rPr>
            <b/>
            <sz val="9"/>
            <color indexed="81"/>
            <rFont val="Tahoma"/>
            <family val="2"/>
          </rPr>
          <t>Kas:</t>
        </r>
        <r>
          <rPr>
            <sz val="9"/>
            <color indexed="81"/>
            <rFont val="Tahoma"/>
            <family val="2"/>
          </rPr>
          <t xml:space="preserve">
aug-cc-pVDZ</t>
        </r>
      </text>
    </comment>
    <comment ref="R36" authorId="0" shapeId="0" xr:uid="{690DF318-EB3D-40E9-A9EB-88E1947BA2D3}">
      <text>
        <r>
          <rPr>
            <b/>
            <sz val="9"/>
            <color indexed="81"/>
            <rFont val="Tahoma"/>
            <family val="2"/>
          </rPr>
          <t>Kas:</t>
        </r>
        <r>
          <rPr>
            <sz val="9"/>
            <color indexed="81"/>
            <rFont val="Tahoma"/>
            <family val="2"/>
          </rPr>
          <t xml:space="preserve">
aug-cc-pVDZ</t>
        </r>
      </text>
    </comment>
    <comment ref="H37" authorId="0" shapeId="0" xr:uid="{83291D56-B5F8-467E-A8A4-95786BD7848E}">
      <text>
        <r>
          <rPr>
            <b/>
            <sz val="9"/>
            <color indexed="81"/>
            <rFont val="Tahoma"/>
            <family val="2"/>
          </rPr>
          <t>Kas:</t>
        </r>
        <r>
          <rPr>
            <sz val="9"/>
            <color indexed="81"/>
            <rFont val="Tahoma"/>
            <family val="2"/>
          </rPr>
          <t xml:space="preserve">
0</t>
        </r>
      </text>
    </comment>
    <comment ref="AE37" authorId="1" shapeId="0" xr:uid="{D33AA0BF-A2D5-45F4-B291-8DC7A33A7B6F}">
      <text>
        <r>
          <rPr>
            <b/>
            <sz val="9"/>
            <color indexed="81"/>
            <rFont val="Tahoma"/>
            <family val="2"/>
          </rPr>
          <t>c3145:</t>
        </r>
        <r>
          <rPr>
            <sz val="9"/>
            <color indexed="81"/>
            <rFont val="Tahoma"/>
            <family val="2"/>
          </rPr>
          <t xml:space="preserve">
From 32 hexanes, 64 had issues - rerunning</t>
        </r>
      </text>
    </comment>
    <comment ref="H38" authorId="0" shapeId="0" xr:uid="{E65767CD-9EE6-46F6-8999-5FBE9634C2EB}">
      <text>
        <r>
          <rPr>
            <b/>
            <sz val="9"/>
            <color indexed="81"/>
            <rFont val="Tahoma"/>
            <family val="2"/>
          </rPr>
          <t>Kas:</t>
        </r>
        <r>
          <rPr>
            <sz val="9"/>
            <color indexed="81"/>
            <rFont val="Tahoma"/>
            <family val="2"/>
          </rPr>
          <t xml:space="preserve">
0</t>
        </r>
      </text>
    </comment>
    <comment ref="K38" authorId="0" shapeId="0" xr:uid="{608BB8AF-0B2A-4FDF-8EB7-10BAAF71089D}">
      <text>
        <r>
          <rPr>
            <b/>
            <sz val="9"/>
            <color indexed="81"/>
            <rFont val="Tahoma"/>
            <family val="2"/>
          </rPr>
          <t>Kas:</t>
        </r>
        <r>
          <rPr>
            <sz val="9"/>
            <color indexed="81"/>
            <rFont val="Tahoma"/>
            <family val="2"/>
          </rPr>
          <t xml:space="preserve">
For some reason had a question mark on this one.</t>
        </r>
      </text>
    </comment>
    <comment ref="U38" authorId="1" shapeId="0" xr:uid="{CFE8F482-BBD5-4D96-A63B-116D9B68FBF0}">
      <text>
        <r>
          <rPr>
            <b/>
            <sz val="9"/>
            <color indexed="81"/>
            <rFont val="Tahoma"/>
            <family val="2"/>
          </rPr>
          <t>c3145:</t>
        </r>
        <r>
          <rPr>
            <sz val="9"/>
            <color indexed="81"/>
            <rFont val="Tahoma"/>
            <family val="2"/>
          </rPr>
          <t xml:space="preserve">
HF
For both O-C</t>
        </r>
      </text>
    </comment>
    <comment ref="R39" authorId="1" shapeId="0" xr:uid="{42D39288-F041-4F84-86FD-D67149A541A2}">
      <text>
        <r>
          <rPr>
            <b/>
            <sz val="9"/>
            <color indexed="81"/>
            <rFont val="Tahoma"/>
            <family val="2"/>
          </rPr>
          <t>c3145:</t>
        </r>
        <r>
          <rPr>
            <sz val="9"/>
            <color indexed="81"/>
            <rFont val="Tahoma"/>
            <family val="2"/>
          </rPr>
          <t xml:space="preserve">
Average of sho values from the carbons in the aromatic ring</t>
        </r>
      </text>
    </comment>
    <comment ref="U39" authorId="1" shapeId="0" xr:uid="{360240E1-51F9-4949-877F-99F2D1207F90}">
      <text>
        <r>
          <rPr>
            <b/>
            <sz val="9"/>
            <color indexed="81"/>
            <rFont val="Tahoma"/>
            <family val="2"/>
          </rPr>
          <t>c3145:</t>
        </r>
        <r>
          <rPr>
            <sz val="9"/>
            <color indexed="81"/>
            <rFont val="Tahoma"/>
            <family val="2"/>
          </rPr>
          <t xml:space="preserve">
HF
Similar to benzene with HF</t>
        </r>
      </text>
    </comment>
    <comment ref="AB39" authorId="1" shapeId="0" xr:uid="{57054868-A719-4F7D-B73A-A7412DE0D41A}">
      <text>
        <r>
          <rPr>
            <b/>
            <sz val="9"/>
            <color indexed="81"/>
            <rFont val="Tahoma"/>
            <family val="2"/>
          </rPr>
          <t>c3145:</t>
        </r>
        <r>
          <rPr>
            <sz val="9"/>
            <color indexed="81"/>
            <rFont val="Tahoma"/>
            <family val="2"/>
          </rPr>
          <t xml:space="preserve">
Methyl carbon? Instead of aromatic carbon</t>
        </r>
      </text>
    </comment>
    <comment ref="Q41" authorId="0" shapeId="0" xr:uid="{30A6F810-6945-466C-8A32-288929E87221}">
      <text>
        <r>
          <rPr>
            <b/>
            <sz val="9"/>
            <color indexed="81"/>
            <rFont val="Tahoma"/>
            <family val="2"/>
          </rPr>
          <t>Kas:</t>
        </r>
        <r>
          <rPr>
            <sz val="9"/>
            <color indexed="81"/>
            <rFont val="Tahoma"/>
            <family val="2"/>
          </rPr>
          <t xml:space="preserve">
Not accessible</t>
        </r>
      </text>
    </comment>
    <comment ref="R41" authorId="1" shapeId="0" xr:uid="{BFFEAAFC-42EE-440D-8543-775B98CFB710}">
      <text>
        <r>
          <rPr>
            <b/>
            <sz val="9"/>
            <color indexed="81"/>
            <rFont val="Tahoma"/>
            <family val="2"/>
          </rPr>
          <t>c3145:</t>
        </r>
        <r>
          <rPr>
            <sz val="9"/>
            <color indexed="81"/>
            <rFont val="Tahoma"/>
            <family val="2"/>
          </rPr>
          <t xml:space="preserve">
This is on one of the resonance stabilised oxygens.
-0.904436684808569 on the Cl</t>
        </r>
      </text>
    </comment>
    <comment ref="R42" authorId="1" shapeId="0" xr:uid="{287E8009-5D4E-4E2E-A6FE-A1B875B9D0A5}">
      <text>
        <r>
          <rPr>
            <b/>
            <sz val="9"/>
            <color indexed="81"/>
            <rFont val="Tahoma"/>
            <family val="2"/>
          </rPr>
          <t>c3145:</t>
        </r>
        <r>
          <rPr>
            <sz val="9"/>
            <color indexed="81"/>
            <rFont val="Tahoma"/>
            <family val="2"/>
          </rPr>
          <t xml:space="preserve">
This is on O
-1.3636731036465448440279 on Cl</t>
        </r>
      </text>
    </comment>
    <comment ref="R43" authorId="0" shapeId="0" xr:uid="{8459BB38-F1D0-4BE3-9C59-D3FC466CA43E}">
      <text>
        <r>
          <rPr>
            <b/>
            <sz val="9"/>
            <color indexed="81"/>
            <rFont val="Tahoma"/>
            <family val="2"/>
          </rPr>
          <t>Kas:</t>
        </r>
        <r>
          <rPr>
            <sz val="9"/>
            <color indexed="81"/>
            <rFont val="Tahoma"/>
            <family val="2"/>
          </rPr>
          <t xml:space="preserve">
This is O,
Cl's are -1.80067815468888688282920000000000</t>
        </r>
      </text>
    </comment>
    <comment ref="M44" authorId="1" shapeId="0" xr:uid="{662D236E-B7BD-45CC-A8F1-EC592B9C93B8}">
      <text>
        <r>
          <rPr>
            <b/>
            <sz val="9"/>
            <color indexed="81"/>
            <rFont val="Tahoma"/>
            <family val="2"/>
          </rPr>
          <t>c3145:</t>
        </r>
        <r>
          <rPr>
            <sz val="9"/>
            <color indexed="81"/>
            <rFont val="Tahoma"/>
            <family val="2"/>
          </rPr>
          <t xml:space="preserve">
Trustworthy?
Not in main table.</t>
        </r>
      </text>
    </comment>
    <comment ref="U47" authorId="1" shapeId="0" xr:uid="{2A5D18F4-7278-4662-8A09-750043400681}">
      <text>
        <r>
          <rPr>
            <b/>
            <sz val="9"/>
            <color indexed="81"/>
            <rFont val="Tahoma"/>
            <family val="2"/>
          </rPr>
          <t>c3145:</t>
        </r>
        <r>
          <rPr>
            <sz val="9"/>
            <color indexed="81"/>
            <rFont val="Tahoma"/>
            <family val="2"/>
          </rPr>
          <t xml:space="preserve">
for each C</t>
        </r>
      </text>
    </comment>
    <comment ref="U48" authorId="1" shapeId="0" xr:uid="{256C0788-22E5-4146-A9AC-4463D5CF9B54}">
      <text>
        <r>
          <rPr>
            <b/>
            <sz val="9"/>
            <color indexed="81"/>
            <rFont val="Tahoma"/>
            <family val="2"/>
          </rPr>
          <t>c3145:</t>
        </r>
        <r>
          <rPr>
            <sz val="9"/>
            <color indexed="81"/>
            <rFont val="Tahoma"/>
            <family val="2"/>
          </rPr>
          <t xml:space="preserve">
HF</t>
        </r>
      </text>
    </comment>
    <comment ref="R50" authorId="0" shapeId="0" xr:uid="{3F2F0235-EF9B-4D9C-A54E-D0D5157E8E9E}">
      <text>
        <r>
          <rPr>
            <b/>
            <sz val="9"/>
            <color indexed="81"/>
            <rFont val="Tahoma"/>
            <family val="2"/>
          </rPr>
          <t>Kas:</t>
        </r>
        <r>
          <rPr>
            <sz val="9"/>
            <color indexed="81"/>
            <rFont val="Tahoma"/>
            <family val="2"/>
          </rPr>
          <t xml:space="preserve">
Was -2.12507098907146 for M06-2X/aug-cc-pVDZ. Now with MP2/aug-cc-pVDZ.</t>
        </r>
      </text>
    </comment>
    <comment ref="R51" authorId="0" shapeId="0" xr:uid="{2325BE21-2779-41A4-8C1D-2F61B8FEC940}">
      <text>
        <r>
          <rPr>
            <b/>
            <sz val="9"/>
            <color indexed="81"/>
            <rFont val="Tahoma"/>
            <family val="2"/>
          </rPr>
          <t>Kas:</t>
        </r>
        <r>
          <rPr>
            <sz val="9"/>
            <color indexed="81"/>
            <rFont val="Tahoma"/>
            <family val="2"/>
          </rPr>
          <t xml:space="preserve">
Was -2.12507098907146 for M06-2X/aug-cc-pVDZ. Now with MP2/aug-cc-pVDZ.</t>
        </r>
      </text>
    </comment>
    <comment ref="G52" authorId="0" shapeId="0" xr:uid="{A127014F-874B-40AC-AE34-EFA9F8665BD0}">
      <text>
        <r>
          <rPr>
            <b/>
            <sz val="9"/>
            <color indexed="81"/>
            <rFont val="Tahoma"/>
            <family val="2"/>
          </rPr>
          <t>Kas:</t>
        </r>
        <r>
          <rPr>
            <sz val="9"/>
            <color indexed="81"/>
            <rFont val="Tahoma"/>
            <family val="2"/>
          </rPr>
          <t xml:space="preserve">
Extracted from Kamlett Taft plot</t>
        </r>
      </text>
    </comment>
    <comment ref="H54" authorId="0" shapeId="0" xr:uid="{243FF844-3FA9-42E7-92B6-6F23A69B0D26}">
      <text>
        <r>
          <rPr>
            <b/>
            <sz val="9"/>
            <color indexed="81"/>
            <rFont val="Tahoma"/>
            <family val="2"/>
          </rPr>
          <t>Kas:</t>
        </r>
        <r>
          <rPr>
            <sz val="9"/>
            <color indexed="81"/>
            <rFont val="Tahoma"/>
            <family val="2"/>
          </rPr>
          <t xml:space="preserve">
0</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Kas</author>
    <author>c3145</author>
  </authors>
  <commentList>
    <comment ref="C1" authorId="0" shapeId="0" xr:uid="{E90EBD8D-CFBF-4232-9C06-32F6CC6F931A}">
      <text>
        <r>
          <rPr>
            <b/>
            <sz val="9"/>
            <color indexed="81"/>
            <rFont val="Tahoma"/>
            <family val="2"/>
          </rPr>
          <t>Kas:</t>
        </r>
        <r>
          <rPr>
            <sz val="9"/>
            <color indexed="81"/>
            <rFont val="Tahoma"/>
            <family val="2"/>
          </rPr>
          <t xml:space="preserve">
MP2/aug-cc-pVTZ
sho+(x10-C.__ m-1)?</t>
        </r>
      </text>
    </comment>
    <comment ref="D1" authorId="1" shapeId="0" xr:uid="{CD8A2697-3EA9-4D1E-91DC-A9F0E83D44EE}">
      <text>
        <r>
          <rPr>
            <b/>
            <sz val="9"/>
            <color indexed="81"/>
            <rFont val="Tahoma"/>
            <family val="2"/>
          </rPr>
          <t>c3145:</t>
        </r>
        <r>
          <rPr>
            <sz val="9"/>
            <color indexed="81"/>
            <rFont val="Tahoma"/>
            <family val="2"/>
          </rPr>
          <t xml:space="preserve">
(x10-C.m-1)
sho-(x10-C.m-1)?</t>
        </r>
      </text>
    </comment>
    <comment ref="D15" authorId="1" shapeId="0" xr:uid="{3A098D1C-7408-4252-B721-11E1B58DC563}">
      <text>
        <r>
          <rPr>
            <b/>
            <sz val="9"/>
            <color indexed="81"/>
            <rFont val="Tahoma"/>
            <family val="2"/>
          </rPr>
          <t>c3145:</t>
        </r>
        <r>
          <rPr>
            <sz val="9"/>
            <color indexed="81"/>
            <rFont val="Tahoma"/>
            <family val="2"/>
          </rPr>
          <t xml:space="preserve">
-6.608 on N</t>
        </r>
      </text>
    </comment>
    <comment ref="F15" authorId="1" shapeId="0" xr:uid="{30191009-7237-4042-9748-300AB8835C04}">
      <text>
        <r>
          <rPr>
            <b/>
            <sz val="9"/>
            <color indexed="81"/>
            <rFont val="Tahoma"/>
            <family val="2"/>
          </rPr>
          <t>c3145:</t>
        </r>
        <r>
          <rPr>
            <sz val="9"/>
            <color indexed="81"/>
            <rFont val="Tahoma"/>
            <family val="2"/>
          </rPr>
          <t xml:space="preserve">
N -0.691081</t>
        </r>
      </text>
    </comment>
    <comment ref="H15" authorId="1" shapeId="0" xr:uid="{2058E75D-01E6-47AF-A5D8-2134040978F4}">
      <text>
        <r>
          <rPr>
            <b/>
            <sz val="9"/>
            <color indexed="81"/>
            <rFont val="Tahoma"/>
            <family val="2"/>
          </rPr>
          <t>c3145:</t>
        </r>
        <r>
          <rPr>
            <sz val="9"/>
            <color indexed="81"/>
            <rFont val="Tahoma"/>
            <family val="2"/>
          </rPr>
          <t xml:space="preserve">
N 1.675611</t>
        </r>
      </text>
    </comment>
    <comment ref="D24" authorId="0" shapeId="0" xr:uid="{EA5814EB-A1E7-46D8-9C68-165AB67CC91A}">
      <text>
        <r>
          <rPr>
            <b/>
            <sz val="9"/>
            <color indexed="81"/>
            <rFont val="Tahoma"/>
            <family val="2"/>
          </rPr>
          <t>Kas:</t>
        </r>
        <r>
          <rPr>
            <sz val="9"/>
            <color indexed="81"/>
            <rFont val="Tahoma"/>
            <family val="2"/>
          </rPr>
          <t xml:space="preserve">
=AVERAGE(-5.34806550654807,AVERAGE(-3.32605396459291,-3.64796513921593))
= -4.41754</t>
        </r>
      </text>
    </comment>
    <comment ref="A27" authorId="1" shapeId="0" xr:uid="{8862DFF3-648A-4701-B0B2-E9678EAD15BC}">
      <text>
        <r>
          <rPr>
            <b/>
            <sz val="9"/>
            <color indexed="81"/>
            <rFont val="Tahoma"/>
            <family val="2"/>
          </rPr>
          <t>c3145:</t>
        </r>
        <r>
          <rPr>
            <sz val="9"/>
            <color indexed="81"/>
            <rFont val="Tahoma"/>
            <family val="2"/>
          </rPr>
          <t xml:space="preserve">
GBL</t>
        </r>
      </text>
    </comment>
    <comment ref="C31" authorId="0" shapeId="0" xr:uid="{62EBBBB1-967D-4E20-B0FA-E4155A9F3519}">
      <text>
        <r>
          <rPr>
            <b/>
            <sz val="9"/>
            <color indexed="81"/>
            <rFont val="Tahoma"/>
            <family val="2"/>
          </rPr>
          <t>Kas:</t>
        </r>
        <r>
          <rPr>
            <sz val="9"/>
            <color indexed="81"/>
            <rFont val="Tahoma"/>
            <family val="2"/>
          </rPr>
          <t xml:space="preserve">
Internal 8.21984214998790899765590000000000</t>
        </r>
      </text>
    </comment>
    <comment ref="E31" authorId="0" shapeId="0" xr:uid="{BCAADA83-46B4-4426-A125-2B0CD913F3CC}">
      <text>
        <r>
          <rPr>
            <b/>
            <sz val="9"/>
            <color indexed="81"/>
            <rFont val="Tahoma"/>
            <family val="2"/>
          </rPr>
          <t>Kas:</t>
        </r>
        <r>
          <rPr>
            <sz val="9"/>
            <color indexed="81"/>
            <rFont val="Tahoma"/>
            <family val="2"/>
          </rPr>
          <t xml:space="preserve">
Internal 1.052307</t>
        </r>
      </text>
    </comment>
    <comment ref="G31" authorId="0" shapeId="0" xr:uid="{11190723-FD38-4672-AD7E-4BC370EEC3CA}">
      <text>
        <r>
          <rPr>
            <b/>
            <sz val="9"/>
            <color indexed="81"/>
            <rFont val="Tahoma"/>
            <family val="2"/>
          </rPr>
          <t>Kas:</t>
        </r>
        <r>
          <rPr>
            <sz val="9"/>
            <color indexed="81"/>
            <rFont val="Tahoma"/>
            <family val="2"/>
          </rPr>
          <t xml:space="preserve">
Internal 2.051112</t>
        </r>
      </text>
    </comment>
    <comment ref="C37" authorId="0" shapeId="0" xr:uid="{2826C58C-2BA3-4E9F-94A4-07247BF62430}">
      <text>
        <r>
          <rPr>
            <b/>
            <sz val="9"/>
            <color indexed="81"/>
            <rFont val="Tahoma"/>
            <family val="2"/>
          </rPr>
          <t>Kas:</t>
        </r>
        <r>
          <rPr>
            <sz val="9"/>
            <color indexed="81"/>
            <rFont val="Tahoma"/>
            <family val="2"/>
          </rPr>
          <t xml:space="preserve">
Internal 9.33859367850722023307950000000000</t>
        </r>
      </text>
    </comment>
    <comment ref="D37" authorId="1" shapeId="0" xr:uid="{6F1EAFDE-04EA-480B-8D2B-C22D6C3AC03D}">
      <text>
        <r>
          <rPr>
            <b/>
            <sz val="9"/>
            <color indexed="81"/>
            <rFont val="Tahoma"/>
            <family val="2"/>
          </rPr>
          <t>c3145:</t>
        </r>
        <r>
          <rPr>
            <sz val="9"/>
            <color indexed="81"/>
            <rFont val="Tahoma"/>
            <family val="2"/>
          </rPr>
          <t xml:space="preserve">
This is on one of the resonance stabilised oxygens.
-0.904436684808569 on the Cl</t>
        </r>
      </text>
    </comment>
    <comment ref="E37" authorId="0" shapeId="0" xr:uid="{C0A9B4AE-77A0-4772-82BC-BEAA055A254F}">
      <text>
        <r>
          <rPr>
            <b/>
            <sz val="9"/>
            <color indexed="81"/>
            <rFont val="Tahoma"/>
            <family val="2"/>
          </rPr>
          <t>Kas:</t>
        </r>
        <r>
          <rPr>
            <sz val="9"/>
            <color indexed="81"/>
            <rFont val="Tahoma"/>
            <family val="2"/>
          </rPr>
          <t xml:space="preserve">
Internal 1.149636</t>
        </r>
      </text>
    </comment>
    <comment ref="G37" authorId="0" shapeId="0" xr:uid="{D4F3700A-33EF-4649-831E-E5C0ED60F2E5}">
      <text>
        <r>
          <rPr>
            <b/>
            <sz val="9"/>
            <color indexed="81"/>
            <rFont val="Tahoma"/>
            <family val="2"/>
          </rPr>
          <t>Kas:</t>
        </r>
        <r>
          <rPr>
            <sz val="9"/>
            <color indexed="81"/>
            <rFont val="Tahoma"/>
            <family val="2"/>
          </rPr>
          <t xml:space="preserve">
Internal 1.972374</t>
        </r>
      </text>
    </comment>
    <comment ref="D39" authorId="1" shapeId="0" xr:uid="{E3F21046-EDBE-4766-BFEA-B7D1FE1A9B85}">
      <text>
        <r>
          <rPr>
            <b/>
            <sz val="9"/>
            <color indexed="81"/>
            <rFont val="Tahoma"/>
            <family val="2"/>
          </rPr>
          <t>c3145:</t>
        </r>
        <r>
          <rPr>
            <sz val="9"/>
            <color indexed="81"/>
            <rFont val="Tahoma"/>
            <family val="2"/>
          </rPr>
          <t xml:space="preserve">
This is on O
-1.3636731036465448440279 on Cl</t>
        </r>
      </text>
    </comment>
    <comment ref="C42" authorId="0" shapeId="0" xr:uid="{C2BFFAA2-A029-43D8-87F8-CDFFAC2B3305}">
      <text>
        <r>
          <rPr>
            <b/>
            <sz val="9"/>
            <color indexed="81"/>
            <rFont val="Tahoma"/>
            <family val="2"/>
          </rPr>
          <t>Kas:</t>
        </r>
        <r>
          <rPr>
            <sz val="9"/>
            <color indexed="81"/>
            <rFont val="Tahoma"/>
            <family val="2"/>
          </rPr>
          <t xml:space="preserve">
I had 2.70140876365127 here. Why? Different basis set, or mistype?
Was fine in Table S1</t>
        </r>
      </text>
    </comment>
    <comment ref="D42" authorId="0" shapeId="0" xr:uid="{5CCA5AA3-BE7C-4C70-9271-159416B380CF}">
      <text>
        <r>
          <rPr>
            <b/>
            <sz val="9"/>
            <color indexed="81"/>
            <rFont val="Tahoma"/>
            <family val="2"/>
          </rPr>
          <t>Kas:</t>
        </r>
        <r>
          <rPr>
            <sz val="9"/>
            <color indexed="81"/>
            <rFont val="Tahoma"/>
            <family val="2"/>
          </rPr>
          <t xml:space="preserve">
I Had -1.0974 here. Why? Different functional/basisset?
Was fine in Table S1</t>
        </r>
      </text>
    </comment>
    <comment ref="D43" authorId="1" shapeId="0" xr:uid="{77A90198-94CF-4913-A385-FEBA79F84DEF}">
      <text>
        <r>
          <rPr>
            <b/>
            <sz val="9"/>
            <color indexed="81"/>
            <rFont val="Tahoma"/>
            <family val="2"/>
          </rPr>
          <t>c3145:</t>
        </r>
        <r>
          <rPr>
            <sz val="9"/>
            <color indexed="81"/>
            <rFont val="Tahoma"/>
            <family val="2"/>
          </rPr>
          <t xml:space="preserve">
Average of sho values from the carbons in the aromatic ring</t>
        </r>
      </text>
    </comment>
    <comment ref="D47" authorId="0" shapeId="0" xr:uid="{FDC420A2-2254-428C-8347-BA20AA207DFF}">
      <text>
        <r>
          <rPr>
            <b/>
            <sz val="9"/>
            <color indexed="81"/>
            <rFont val="Tahoma"/>
            <family val="2"/>
          </rPr>
          <t>Kas:</t>
        </r>
        <r>
          <rPr>
            <sz val="9"/>
            <color indexed="81"/>
            <rFont val="Tahoma"/>
            <family val="2"/>
          </rPr>
          <t xml:space="preserve">
Internal -3.30076482100066168466330000000000</t>
        </r>
      </text>
    </comment>
    <comment ref="F47" authorId="0" shapeId="0" xr:uid="{569AA2DC-F884-47A0-957D-FFD0EC8E7161}">
      <text>
        <r>
          <rPr>
            <b/>
            <sz val="9"/>
            <color indexed="81"/>
            <rFont val="Tahoma"/>
            <family val="2"/>
          </rPr>
          <t>Kas:</t>
        </r>
        <r>
          <rPr>
            <sz val="9"/>
            <color indexed="81"/>
            <rFont val="Tahoma"/>
            <family val="2"/>
          </rPr>
          <t xml:space="preserve">
Internal -0.347470</t>
        </r>
      </text>
    </comment>
    <comment ref="H47" authorId="0" shapeId="0" xr:uid="{20594702-AF96-41D5-9D45-C3341BDA1005}">
      <text>
        <r>
          <rPr>
            <b/>
            <sz val="9"/>
            <color indexed="81"/>
            <rFont val="Tahoma"/>
            <family val="2"/>
          </rPr>
          <t>Kas:</t>
        </r>
        <r>
          <rPr>
            <sz val="9"/>
            <color indexed="81"/>
            <rFont val="Tahoma"/>
            <family val="2"/>
          </rPr>
          <t xml:space="preserve">
Internal 1.686604</t>
        </r>
      </text>
    </comment>
    <comment ref="C48" authorId="0" shapeId="0" xr:uid="{D5C7E394-E546-4110-9496-167D58EA51B2}">
      <text>
        <r>
          <rPr>
            <b/>
            <sz val="9"/>
            <color indexed="81"/>
            <rFont val="Tahoma"/>
            <family val="2"/>
          </rPr>
          <t>Kas:</t>
        </r>
        <r>
          <rPr>
            <sz val="9"/>
            <color indexed="81"/>
            <rFont val="Tahoma"/>
            <family val="2"/>
          </rPr>
          <t xml:space="preserve">
Internal 3.60006474464525032096350000000000</t>
        </r>
      </text>
    </comment>
    <comment ref="E48" authorId="0" shapeId="0" xr:uid="{F763CA74-28B4-48C2-A1F4-60FF1E262EBC}">
      <text>
        <r>
          <rPr>
            <b/>
            <sz val="9"/>
            <color indexed="81"/>
            <rFont val="Tahoma"/>
            <family val="2"/>
          </rPr>
          <t>Kas:</t>
        </r>
        <r>
          <rPr>
            <sz val="9"/>
            <color indexed="81"/>
            <rFont val="Tahoma"/>
            <family val="2"/>
          </rPr>
          <t xml:space="preserve">
Internal 0.367014</t>
        </r>
      </text>
    </comment>
    <comment ref="G48" authorId="0" shapeId="0" xr:uid="{D25FB859-544B-407B-BF8E-9FB799AEFB86}">
      <text>
        <r>
          <rPr>
            <b/>
            <sz val="9"/>
            <color indexed="81"/>
            <rFont val="Tahoma"/>
            <family val="2"/>
          </rPr>
          <t>Kas:</t>
        </r>
        <r>
          <rPr>
            <sz val="9"/>
            <color indexed="81"/>
            <rFont val="Tahoma"/>
            <family val="2"/>
          </rPr>
          <t xml:space="preserve">
Internal 1.633363</t>
        </r>
      </text>
    </comment>
  </commentList>
</comments>
</file>

<file path=xl/sharedStrings.xml><?xml version="1.0" encoding="utf-8"?>
<sst xmlns="http://schemas.openxmlformats.org/spreadsheetml/2006/main" count="254" uniqueCount="142">
  <si>
    <t>C6^1/3</t>
  </si>
  <si>
    <t>r+(A)</t>
  </si>
  <si>
    <t>r-(A)</t>
  </si>
  <si>
    <t>q+(a.u.)</t>
  </si>
  <si>
    <t>q-(a.u)</t>
  </si>
  <si>
    <t>alt_r</t>
  </si>
  <si>
    <t>alt_q</t>
  </si>
  <si>
    <t>alt_sho</t>
  </si>
  <si>
    <t>GDMA(MP2/aug-cc-pVDZ) charges +</t>
  </si>
  <si>
    <t>GDMA(MP2/aug-cc-pVDZ) charges -</t>
  </si>
  <si>
    <t>POL</t>
  </si>
  <si>
    <t>CN(Et3PO_64solv)</t>
  </si>
  <si>
    <t>Sho+.CN</t>
  </si>
  <si>
    <t>Solvent</t>
  </si>
  <si>
    <t>ET_N</t>
  </si>
  <si>
    <t>π*</t>
  </si>
  <si>
    <t>DN</t>
  </si>
  <si>
    <t>β</t>
  </si>
  <si>
    <t>AN</t>
  </si>
  <si>
    <t>α</t>
  </si>
  <si>
    <t>delta</t>
  </si>
  <si>
    <t>SbCl5A (kJ/mol)</t>
  </si>
  <si>
    <t>BF3 (kJ/mol)</t>
  </si>
  <si>
    <t>Na+ delta</t>
  </si>
  <si>
    <t>sho-</t>
  </si>
  <si>
    <t>2PrOH</t>
  </si>
  <si>
    <t>μ</t>
  </si>
  <si>
    <t>ACE</t>
  </si>
  <si>
    <t>Water</t>
  </si>
  <si>
    <t>DMA</t>
  </si>
  <si>
    <t>Heavy water</t>
  </si>
  <si>
    <t>DEE</t>
  </si>
  <si>
    <t>Methanol</t>
  </si>
  <si>
    <t>DMSO</t>
  </si>
  <si>
    <t>Ethanol</t>
  </si>
  <si>
    <t>EDC</t>
  </si>
  <si>
    <t>n‐Propanol</t>
  </si>
  <si>
    <t>EtOH</t>
  </si>
  <si>
    <t>i‐Propanol</t>
  </si>
  <si>
    <t>FA</t>
  </si>
  <si>
    <t>1-butanol</t>
  </si>
  <si>
    <t>hexane</t>
  </si>
  <si>
    <t>t‐Butanol</t>
  </si>
  <si>
    <t>MeCN</t>
  </si>
  <si>
    <t>Trifluoroethanol</t>
  </si>
  <si>
    <t>MeOH</t>
  </si>
  <si>
    <t>Ethylene glycol</t>
  </si>
  <si>
    <t>NMF</t>
  </si>
  <si>
    <t>Tetrahydrofuran</t>
  </si>
  <si>
    <t>PC</t>
  </si>
  <si>
    <t>1,4‐Dioxane</t>
  </si>
  <si>
    <t>TOL</t>
  </si>
  <si>
    <t>Acetone</t>
  </si>
  <si>
    <t>water</t>
  </si>
  <si>
    <t>Propylene carbonate</t>
  </si>
  <si>
    <t>γ‐Butyrolactone</t>
  </si>
  <si>
    <t>Formamide</t>
  </si>
  <si>
    <t>N‐Methylformamide</t>
  </si>
  <si>
    <t>N,N‐Dimethylformamide</t>
  </si>
  <si>
    <t>N,N‐Dimethylacetamide</t>
  </si>
  <si>
    <t>Tetramethylurea</t>
  </si>
  <si>
    <t>N‐Methylpyrrolidinone</t>
  </si>
  <si>
    <t>Ammonia</t>
  </si>
  <si>
    <t>Pyridine</t>
  </si>
  <si>
    <t>Acetonitrile</t>
  </si>
  <si>
    <t>Benzonitrile</t>
  </si>
  <si>
    <t>Nitromethane</t>
  </si>
  <si>
    <t>Nitrobenzene</t>
  </si>
  <si>
    <t>Chloroform</t>
  </si>
  <si>
    <t>1.1‐Dichloroethane</t>
  </si>
  <si>
    <t>1,2‐Dichloroethane</t>
  </si>
  <si>
    <t>Dimethylsulfoxide</t>
  </si>
  <si>
    <t>Tetramethylenesulfone</t>
  </si>
  <si>
    <t>Tetrahydrothiophene</t>
  </si>
  <si>
    <t>Trimethylphosphate</t>
  </si>
  <si>
    <t>Hexamethyl phosphoric triamide</t>
  </si>
  <si>
    <t>n-hexane</t>
  </si>
  <si>
    <t>diethyl ether</t>
  </si>
  <si>
    <t>toluene</t>
  </si>
  <si>
    <t>tetrachloromethane</t>
  </si>
  <si>
    <t>sulfuryl chloride</t>
  </si>
  <si>
    <t>TFE</t>
  </si>
  <si>
    <t>thionyl chloride</t>
  </si>
  <si>
    <t>PrOH</t>
  </si>
  <si>
    <t>selenium oxychloride</t>
  </si>
  <si>
    <t>piperidine</t>
  </si>
  <si>
    <t>phosphorus oxychloride</t>
  </si>
  <si>
    <t>phenol</t>
  </si>
  <si>
    <t>benzene</t>
  </si>
  <si>
    <t>aniline</t>
  </si>
  <si>
    <t>benzyl_alcohol</t>
  </si>
  <si>
    <t>sho+</t>
  </si>
  <si>
    <t>EG</t>
  </si>
  <si>
    <t>MeNO2</t>
  </si>
  <si>
    <t>Py</t>
  </si>
  <si>
    <t>HMPT</t>
  </si>
  <si>
    <t>PhNO2</t>
  </si>
  <si>
    <t>CCl4</t>
  </si>
  <si>
    <t>NMPy</t>
  </si>
  <si>
    <t>DMF</t>
  </si>
  <si>
    <t>TMS</t>
  </si>
  <si>
    <t>Solvent_long</t>
  </si>
  <si>
    <t>BuOH</t>
  </si>
  <si>
    <t>tBuOH</t>
  </si>
  <si>
    <t>THF</t>
  </si>
  <si>
    <t>TMU</t>
  </si>
  <si>
    <t>NH3</t>
  </si>
  <si>
    <t>PhCN</t>
  </si>
  <si>
    <t>CHCl3</t>
  </si>
  <si>
    <t>11DCE</t>
  </si>
  <si>
    <t>THT</t>
  </si>
  <si>
    <t>TMP</t>
  </si>
  <si>
    <t>PhMeOH</t>
  </si>
  <si>
    <t>PhOH</t>
  </si>
  <si>
    <t>PhNH2</t>
  </si>
  <si>
    <t>POCl3</t>
  </si>
  <si>
    <t>C5H11N</t>
  </si>
  <si>
    <t>SO2Cl2</t>
  </si>
  <si>
    <t>SOCl2</t>
  </si>
  <si>
    <t>SeOCl2</t>
  </si>
  <si>
    <t>D2O</t>
  </si>
  <si>
    <t>C4H8O2</t>
  </si>
  <si>
    <t>GBL</t>
  </si>
  <si>
    <t>DI</t>
  </si>
  <si>
    <t>other DN2</t>
  </si>
  <si>
    <t>TEA</t>
  </si>
  <si>
    <t>triethylamine</t>
  </si>
  <si>
    <t>CN(Et3PO_32solv_VEL) O-C.O.M.</t>
  </si>
  <si>
    <t>sho++sho-</t>
  </si>
  <si>
    <t>MP2/aug-cc-pVDZ</t>
  </si>
  <si>
    <t>C6 (MCLF)</t>
  </si>
  <si>
    <t>?</t>
  </si>
  <si>
    <t>NOT in Analysis because I added them too late (to check other stuff?)</t>
  </si>
  <si>
    <t>Na-solvent UE (all atom)</t>
  </si>
  <si>
    <t>CN(Et3PO_64solv_VEL) O-H</t>
  </si>
  <si>
    <t>CN(Et3PO_16solv_VEL) O-H</t>
  </si>
  <si>
    <t>aceticacid</t>
  </si>
  <si>
    <t>CH3COOH</t>
  </si>
  <si>
    <t>glyme</t>
  </si>
  <si>
    <t>Z</t>
  </si>
  <si>
    <t>acetone C NMR</t>
  </si>
  <si>
    <t>C6 dispersion coefficient (MCLF)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</si>
</sst>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0" x14ac:knownFonts="1">
    <font>
      <sz val="11"/>
      <color theme="1"/>
      <name val="Calibri"/>
      <family val="2"/>
      <scheme val="minor"/>
    </font>
    <font>
      <b/>
      <sz val="11"/>
      <color theme="1"/>
      <name val="Calibri"/>
      <family val="2"/>
      <scheme val="minor"/>
    </font>
    <font>
      <i/>
      <sz val="11"/>
      <color theme="1"/>
      <name val="Calibri"/>
      <family val="2"/>
      <scheme val="minor"/>
    </font>
    <font>
      <sz val="11"/>
      <name val="Calibri"/>
      <family val="2"/>
      <scheme val="minor"/>
    </font>
    <font>
      <b/>
      <sz val="9"/>
      <color indexed="81"/>
      <name val="Tahoma"/>
      <family val="2"/>
    </font>
    <font>
      <sz val="9"/>
      <color indexed="81"/>
      <name val="Tahoma"/>
      <family val="2"/>
    </font>
    <font>
      <sz val="8"/>
      <name val="Calibri"/>
      <family val="2"/>
      <scheme val="minor"/>
    </font>
    <font>
      <sz val="11"/>
      <color rgb="FFFF0000"/>
      <name val="Calibri"/>
      <family val="2"/>
      <scheme val="minor"/>
    </font>
    <font>
      <b/>
      <i/>
      <sz val="11"/>
      <color theme="1"/>
      <name val="Calibri"/>
      <family val="2"/>
      <scheme val="minor"/>
    </font>
    <font>
      <b/>
      <sz val="11"/>
      <color rgb="FFFF0000"/>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11">
    <xf numFmtId="0" fontId="0" fillId="0" borderId="0" xfId="0"/>
    <xf numFmtId="0" fontId="1" fillId="0" borderId="0" xfId="0" applyFont="1"/>
    <xf numFmtId="0" fontId="2" fillId="0" borderId="0" xfId="0" applyFont="1"/>
    <xf numFmtId="2" fontId="0" fillId="0" borderId="0" xfId="0" applyNumberFormat="1"/>
    <xf numFmtId="2" fontId="3" fillId="0" borderId="0" xfId="0" applyNumberFormat="1" applyFont="1"/>
    <xf numFmtId="2" fontId="0" fillId="0" borderId="0" xfId="0" applyNumberFormat="1" applyFont="1"/>
    <xf numFmtId="164" fontId="0" fillId="0" borderId="0" xfId="0" applyNumberFormat="1"/>
    <xf numFmtId="0" fontId="7" fillId="0" borderId="0" xfId="0" applyFont="1"/>
    <xf numFmtId="0" fontId="0" fillId="0" borderId="0" xfId="0" applyFont="1"/>
    <xf numFmtId="0" fontId="8" fillId="0" borderId="0" xfId="0" applyFont="1"/>
    <xf numFmtId="0" fontId="9" fillId="0" borderId="0" xfId="0" applyFo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248E5D-26AC-4D0E-8A4C-201F6BF91459}">
  <dimension ref="A1:AO75"/>
  <sheetViews>
    <sheetView tabSelected="1" zoomScale="115" zoomScaleNormal="115" workbookViewId="0">
      <pane xSplit="2" topLeftCell="C1" activePane="topRight" state="frozen"/>
      <selection pane="topRight" activeCell="V28" sqref="V28"/>
    </sheetView>
  </sheetViews>
  <sheetFormatPr defaultRowHeight="15" x14ac:dyDescent="0.25"/>
  <cols>
    <col min="22" max="22" width="9.140625" customWidth="1"/>
    <col min="40" max="40" width="12.42578125" customWidth="1"/>
  </cols>
  <sheetData>
    <row r="1" spans="1:41" x14ac:dyDescent="0.25">
      <c r="A1" t="s">
        <v>101</v>
      </c>
      <c r="B1" t="s">
        <v>13</v>
      </c>
      <c r="C1" t="s">
        <v>14</v>
      </c>
      <c r="D1" t="s">
        <v>15</v>
      </c>
      <c r="E1" t="s">
        <v>16</v>
      </c>
      <c r="F1" t="s">
        <v>17</v>
      </c>
      <c r="G1" t="s">
        <v>18</v>
      </c>
      <c r="H1" t="s">
        <v>19</v>
      </c>
      <c r="I1" t="s">
        <v>26</v>
      </c>
      <c r="J1" t="s">
        <v>20</v>
      </c>
      <c r="K1" t="s">
        <v>139</v>
      </c>
      <c r="L1" t="s">
        <v>140</v>
      </c>
      <c r="M1" t="s">
        <v>124</v>
      </c>
      <c r="N1" t="s">
        <v>21</v>
      </c>
      <c r="O1" t="s">
        <v>22</v>
      </c>
      <c r="P1" t="s">
        <v>23</v>
      </c>
      <c r="Q1" s="1" t="s">
        <v>91</v>
      </c>
      <c r="R1" s="1" t="s">
        <v>24</v>
      </c>
      <c r="S1" t="s">
        <v>10</v>
      </c>
      <c r="T1" t="s">
        <v>141</v>
      </c>
      <c r="U1" t="s">
        <v>123</v>
      </c>
      <c r="V1" t="s">
        <v>133</v>
      </c>
      <c r="W1" t="s">
        <v>0</v>
      </c>
      <c r="X1" t="s">
        <v>1</v>
      </c>
      <c r="Y1" t="s">
        <v>2</v>
      </c>
      <c r="Z1" t="s">
        <v>3</v>
      </c>
      <c r="AA1" t="s">
        <v>4</v>
      </c>
      <c r="AB1" t="s">
        <v>5</v>
      </c>
      <c r="AC1" t="s">
        <v>6</v>
      </c>
      <c r="AD1" t="s">
        <v>7</v>
      </c>
      <c r="AE1" t="s">
        <v>11</v>
      </c>
      <c r="AF1" t="s">
        <v>12</v>
      </c>
      <c r="AK1" t="s">
        <v>8</v>
      </c>
      <c r="AL1" t="s">
        <v>9</v>
      </c>
      <c r="AM1" t="s">
        <v>127</v>
      </c>
      <c r="AN1" t="s">
        <v>135</v>
      </c>
      <c r="AO1" t="s">
        <v>134</v>
      </c>
    </row>
    <row r="2" spans="1:41" x14ac:dyDescent="0.25">
      <c r="A2" t="s">
        <v>28</v>
      </c>
      <c r="B2" t="s">
        <v>53</v>
      </c>
      <c r="C2">
        <v>1</v>
      </c>
      <c r="D2">
        <v>1.0900000000000001</v>
      </c>
      <c r="E2">
        <v>18</v>
      </c>
      <c r="F2">
        <v>0.47</v>
      </c>
      <c r="G2">
        <v>54.8</v>
      </c>
      <c r="H2">
        <v>1.17</v>
      </c>
      <c r="I2">
        <v>0</v>
      </c>
      <c r="K2">
        <v>94.843776194545001</v>
      </c>
      <c r="L2" s="6">
        <v>-8.9208803793627194</v>
      </c>
      <c r="M2">
        <v>18</v>
      </c>
      <c r="N2">
        <v>101.7</v>
      </c>
      <c r="O2">
        <v>104.4</v>
      </c>
      <c r="P2">
        <v>0</v>
      </c>
      <c r="Q2" s="1">
        <v>8.5501160554483597</v>
      </c>
      <c r="R2" s="1">
        <v>-7.8180998256877299</v>
      </c>
      <c r="S2">
        <v>1.25482</v>
      </c>
      <c r="T2">
        <v>44.840562292724897</v>
      </c>
      <c r="U2">
        <v>0.61466493859000004</v>
      </c>
      <c r="V2">
        <v>-121.953066260353</v>
      </c>
      <c r="W2" s="1">
        <f>T2^(1/3)</f>
        <v>3.5526875711948129</v>
      </c>
      <c r="X2" s="1">
        <v>0.73802100000000004</v>
      </c>
      <c r="Y2" s="1">
        <v>1.614241</v>
      </c>
      <c r="Z2" s="1">
        <v>0.393849</v>
      </c>
      <c r="AA2" s="1">
        <v>-0.78769699999999998</v>
      </c>
      <c r="AE2">
        <v>3.9</v>
      </c>
      <c r="AF2">
        <f>(Q2*AE2)</f>
        <v>33.3454526162486</v>
      </c>
      <c r="AK2">
        <v>0.20752164049999999</v>
      </c>
      <c r="AL2">
        <v>-0.41504326800000002</v>
      </c>
      <c r="AM2">
        <v>3.2294</v>
      </c>
      <c r="AN2">
        <v>3.0602999999999998</v>
      </c>
      <c r="AO2">
        <v>3.0602999999999998</v>
      </c>
    </row>
    <row r="3" spans="1:41" x14ac:dyDescent="0.25">
      <c r="A3" t="s">
        <v>32</v>
      </c>
      <c r="B3" t="s">
        <v>45</v>
      </c>
      <c r="C3">
        <v>0.76200000000000001</v>
      </c>
      <c r="D3">
        <v>0.6</v>
      </c>
      <c r="E3">
        <v>19</v>
      </c>
      <c r="F3">
        <v>0.66</v>
      </c>
      <c r="G3">
        <v>41.5</v>
      </c>
      <c r="H3">
        <v>0.98</v>
      </c>
      <c r="I3">
        <v>0.02</v>
      </c>
      <c r="K3">
        <v>83.587996316239099</v>
      </c>
      <c r="L3" s="6">
        <v>-4.6365092046206504</v>
      </c>
      <c r="M3">
        <v>19</v>
      </c>
      <c r="N3">
        <v>79.8</v>
      </c>
      <c r="O3">
        <v>109.2</v>
      </c>
      <c r="Q3" s="1">
        <v>7.5626416896079398</v>
      </c>
      <c r="R3" s="1">
        <v>-5.0656774431846499</v>
      </c>
      <c r="S3">
        <v>2.916703</v>
      </c>
      <c r="T3">
        <v>213.61707277057101</v>
      </c>
      <c r="U3">
        <v>0.61026420735999998</v>
      </c>
      <c r="V3">
        <v>-91.459103107683404</v>
      </c>
      <c r="W3" s="1">
        <f>T3^(1/3)</f>
        <v>5.9778542202924951</v>
      </c>
      <c r="X3" s="1">
        <v>0.72938400000000003</v>
      </c>
      <c r="Y3" s="1">
        <v>1.564287</v>
      </c>
      <c r="Z3" s="1">
        <v>0.34428599999999998</v>
      </c>
      <c r="AA3" s="1">
        <v>-0.49458800000000003</v>
      </c>
      <c r="AE3">
        <v>3.0167999999999999</v>
      </c>
      <c r="AF3">
        <f>(Q3*AE3)</f>
        <v>22.814977449209231</v>
      </c>
      <c r="AK3">
        <v>0.22442604669999999</v>
      </c>
      <c r="AL3">
        <v>-0.4526622414</v>
      </c>
      <c r="AM3">
        <v>1.9222999999999999</v>
      </c>
      <c r="AN3">
        <v>2.3174000000000001</v>
      </c>
      <c r="AO3">
        <v>2.3174000000000001</v>
      </c>
    </row>
    <row r="4" spans="1:41" x14ac:dyDescent="0.25">
      <c r="A4" t="s">
        <v>34</v>
      </c>
      <c r="B4" t="s">
        <v>37</v>
      </c>
      <c r="C4">
        <v>0.65400000000000003</v>
      </c>
      <c r="D4">
        <v>0.54</v>
      </c>
      <c r="E4">
        <v>19.2</v>
      </c>
      <c r="F4">
        <v>0.75</v>
      </c>
      <c r="G4">
        <v>37.1</v>
      </c>
      <c r="H4">
        <v>0.86</v>
      </c>
      <c r="I4">
        <v>0.08</v>
      </c>
      <c r="K4">
        <v>79.609135844956995</v>
      </c>
      <c r="L4" s="6">
        <v>-3.85301408894999</v>
      </c>
      <c r="M4">
        <v>19.2</v>
      </c>
      <c r="Q4" s="1">
        <v>7.6205173754256803</v>
      </c>
      <c r="R4" s="1">
        <v>-5.4987646874468199</v>
      </c>
      <c r="S4">
        <v>4.611186</v>
      </c>
      <c r="T4">
        <v>520.90380119088195</v>
      </c>
      <c r="U4">
        <v>0.61008569398000001</v>
      </c>
      <c r="V4">
        <v>-104.56870391736</v>
      </c>
      <c r="W4" s="1">
        <f t="shared" ref="W4:W52" si="0">T4^(1/3)</f>
        <v>8.0461077138483326</v>
      </c>
      <c r="X4" s="1">
        <v>0.72853299999999999</v>
      </c>
      <c r="Y4" s="1">
        <v>1.579664</v>
      </c>
      <c r="Z4" s="1">
        <v>0.34651599999999999</v>
      </c>
      <c r="AA4" s="1">
        <v>-0.54215000000000002</v>
      </c>
      <c r="AE4">
        <v>3.0125999999999999</v>
      </c>
      <c r="AF4">
        <f>(Q4*AE4)</f>
        <v>22.957570645207404</v>
      </c>
      <c r="AK4">
        <v>0.22499992069999999</v>
      </c>
      <c r="AL4">
        <v>-0.46274001100000001</v>
      </c>
      <c r="AM4">
        <v>2.7595999999999998</v>
      </c>
      <c r="AN4">
        <v>2.718</v>
      </c>
      <c r="AO4">
        <v>1.6372</v>
      </c>
    </row>
    <row r="5" spans="1:41" x14ac:dyDescent="0.25">
      <c r="A5" t="s">
        <v>36</v>
      </c>
      <c r="B5" t="s">
        <v>83</v>
      </c>
      <c r="C5">
        <v>0.61699999999999999</v>
      </c>
      <c r="D5">
        <v>0.52</v>
      </c>
      <c r="E5">
        <v>19.8</v>
      </c>
      <c r="F5">
        <v>0.9</v>
      </c>
      <c r="G5">
        <v>33.700000000000003</v>
      </c>
      <c r="H5">
        <v>0.84</v>
      </c>
      <c r="I5">
        <v>0.16</v>
      </c>
      <c r="K5">
        <v>76.230939602717996</v>
      </c>
      <c r="M5">
        <v>19.8</v>
      </c>
      <c r="Q5" s="1">
        <v>7.6438958289612504</v>
      </c>
      <c r="R5" s="1">
        <v>-5.4840163653912501</v>
      </c>
      <c r="S5">
        <v>6.2838849999999997</v>
      </c>
      <c r="T5">
        <v>964.73480409441402</v>
      </c>
      <c r="U5">
        <v>0.61798228492999996</v>
      </c>
      <c r="V5">
        <v>-95.861735948721801</v>
      </c>
      <c r="W5" s="1">
        <f t="shared" si="0"/>
        <v>9.8810398057617181</v>
      </c>
      <c r="X5">
        <v>0.73535899999999998</v>
      </c>
      <c r="Y5">
        <v>1.591264</v>
      </c>
      <c r="Z5">
        <v>0.341194</v>
      </c>
      <c r="AA5">
        <v>-0.53722700000000001</v>
      </c>
    </row>
    <row r="6" spans="1:41" x14ac:dyDescent="0.25">
      <c r="A6" t="s">
        <v>38</v>
      </c>
      <c r="B6" t="s">
        <v>25</v>
      </c>
      <c r="C6">
        <v>0.54500000000000004</v>
      </c>
      <c r="D6">
        <v>0.48</v>
      </c>
      <c r="E6">
        <v>21.1</v>
      </c>
      <c r="F6">
        <v>0.84</v>
      </c>
      <c r="G6">
        <v>33.5</v>
      </c>
      <c r="H6">
        <v>0.76</v>
      </c>
      <c r="L6" s="6">
        <v>-1.8264682990053001</v>
      </c>
      <c r="M6">
        <v>21.1</v>
      </c>
      <c r="Q6" s="1">
        <v>7.50514820892261</v>
      </c>
      <c r="R6" s="1">
        <v>-5.7227286915154298</v>
      </c>
      <c r="S6">
        <v>6.2526190000000001</v>
      </c>
      <c r="T6">
        <v>947.71658064805399</v>
      </c>
      <c r="V6">
        <v>-112.132283699794</v>
      </c>
      <c r="W6" s="1">
        <f t="shared" si="0"/>
        <v>9.8225932311705613</v>
      </c>
      <c r="X6" s="1">
        <v>0.74328000000000005</v>
      </c>
      <c r="Y6" s="1">
        <v>1.581661</v>
      </c>
      <c r="Z6" s="1">
        <v>0.34817799999999999</v>
      </c>
      <c r="AA6" s="1">
        <v>-0.56494500000000003</v>
      </c>
      <c r="AE6">
        <v>2.8357999999999999</v>
      </c>
      <c r="AF6">
        <f>(Q6*AE6)</f>
        <v>21.283099290862737</v>
      </c>
      <c r="AK6">
        <v>0.23047000000000001</v>
      </c>
      <c r="AL6">
        <v>-0.46217399999999997</v>
      </c>
      <c r="AN6">
        <v>2.1251000000000002</v>
      </c>
      <c r="AO6">
        <v>2.1251000000000002</v>
      </c>
    </row>
    <row r="7" spans="1:41" x14ac:dyDescent="0.25">
      <c r="A7" t="s">
        <v>40</v>
      </c>
      <c r="B7" t="s">
        <v>102</v>
      </c>
      <c r="E7">
        <v>19.5</v>
      </c>
      <c r="G7">
        <v>36.799999999999997</v>
      </c>
      <c r="M7">
        <v>19.5</v>
      </c>
      <c r="Q7" s="1">
        <v>7.6494694566053498</v>
      </c>
      <c r="R7" s="1">
        <v>-5.4454741964075399</v>
      </c>
      <c r="S7">
        <v>7.9893320000000001</v>
      </c>
      <c r="T7">
        <v>1556.00006797892</v>
      </c>
      <c r="W7" s="1">
        <f t="shared" si="0"/>
        <v>11.587859047149506</v>
      </c>
      <c r="X7">
        <v>0.72616099999999995</v>
      </c>
      <c r="Y7">
        <v>1.579588</v>
      </c>
      <c r="Z7">
        <v>0.34670000000000001</v>
      </c>
      <c r="AA7">
        <v>-0.53686999999999996</v>
      </c>
    </row>
    <row r="8" spans="1:41" x14ac:dyDescent="0.25">
      <c r="A8" t="s">
        <v>42</v>
      </c>
      <c r="B8" t="s">
        <v>103</v>
      </c>
      <c r="C8">
        <v>0.38900000000000001</v>
      </c>
      <c r="D8">
        <v>0.41</v>
      </c>
      <c r="E8">
        <v>38</v>
      </c>
      <c r="F8">
        <v>0.93</v>
      </c>
      <c r="G8">
        <v>27.1</v>
      </c>
      <c r="H8">
        <v>0.42</v>
      </c>
      <c r="Q8" s="1">
        <f>(Z8*1.602176634E-19)/(X8*0.0000000001)*10000000000</f>
        <v>7.2643546831997501</v>
      </c>
      <c r="R8" s="1">
        <f>(AA8*1.602176634E-19)/(Y8*0.0000000001)*10000000000</f>
        <v>-5.7179843134195183</v>
      </c>
      <c r="S8">
        <v>7.9002739999999996</v>
      </c>
      <c r="T8">
        <v>1725.8048423340499</v>
      </c>
      <c r="W8" s="1">
        <f t="shared" si="0"/>
        <v>11.994916463289311</v>
      </c>
      <c r="X8">
        <v>0.75105200000000005</v>
      </c>
      <c r="Y8">
        <v>1.5968039999999999</v>
      </c>
      <c r="Z8">
        <v>0.34053099999999997</v>
      </c>
      <c r="AA8">
        <v>-0.56988099999999997</v>
      </c>
    </row>
    <row r="9" spans="1:41" x14ac:dyDescent="0.25">
      <c r="A9" t="s">
        <v>44</v>
      </c>
      <c r="B9" t="s">
        <v>81</v>
      </c>
      <c r="C9">
        <v>0.89800000000000002</v>
      </c>
      <c r="D9">
        <v>0.73</v>
      </c>
      <c r="F9">
        <v>0</v>
      </c>
      <c r="G9">
        <v>53.8</v>
      </c>
      <c r="H9">
        <v>1.51</v>
      </c>
      <c r="I9">
        <v>-0.12</v>
      </c>
      <c r="Q9" s="1">
        <v>8.4504689465774092</v>
      </c>
      <c r="R9" s="1">
        <v>-4.9101708381614904</v>
      </c>
      <c r="S9">
        <v>4.6215570000000001</v>
      </c>
      <c r="T9">
        <v>798.63106352431498</v>
      </c>
      <c r="W9" s="1">
        <f t="shared" si="0"/>
        <v>9.2778796105662984</v>
      </c>
      <c r="X9">
        <v>0.70242099999999996</v>
      </c>
      <c r="Y9">
        <v>1.563572</v>
      </c>
      <c r="Z9">
        <v>0.36001300000000003</v>
      </c>
      <c r="AA9">
        <v>-0.47080100000000003</v>
      </c>
    </row>
    <row r="10" spans="1:41" x14ac:dyDescent="0.25">
      <c r="A10" t="s">
        <v>46</v>
      </c>
      <c r="B10" t="s">
        <v>92</v>
      </c>
      <c r="C10">
        <v>0.79</v>
      </c>
      <c r="D10">
        <v>0.92</v>
      </c>
      <c r="E10">
        <v>20</v>
      </c>
      <c r="F10">
        <v>0.52</v>
      </c>
      <c r="G10">
        <v>43.4</v>
      </c>
      <c r="H10">
        <v>0.9</v>
      </c>
      <c r="I10">
        <v>-0.03</v>
      </c>
      <c r="M10">
        <v>20</v>
      </c>
      <c r="Q10" s="1">
        <v>7.57125986750924</v>
      </c>
      <c r="R10" s="1">
        <v>-5.2928905562778699</v>
      </c>
      <c r="S10">
        <v>5.125826</v>
      </c>
      <c r="T10">
        <v>721.86458054226898</v>
      </c>
      <c r="W10" s="1">
        <f t="shared" si="0"/>
        <v>8.9705398054657923</v>
      </c>
      <c r="X10" s="1">
        <v>0.73338700000000001</v>
      </c>
      <c r="Y10" s="1">
        <v>1.5701020000000001</v>
      </c>
      <c r="Z10" s="1">
        <v>0.34656999999999999</v>
      </c>
      <c r="AA10" s="1">
        <v>-0.51869299999999996</v>
      </c>
    </row>
    <row r="11" spans="1:41" x14ac:dyDescent="0.25">
      <c r="A11" t="s">
        <v>48</v>
      </c>
      <c r="B11" t="s">
        <v>104</v>
      </c>
      <c r="C11">
        <v>0.20699999999999999</v>
      </c>
      <c r="D11">
        <v>0.55000000000000004</v>
      </c>
      <c r="E11">
        <v>20</v>
      </c>
      <c r="F11">
        <v>0.55000000000000004</v>
      </c>
      <c r="G11">
        <v>8</v>
      </c>
      <c r="I11">
        <v>0</v>
      </c>
      <c r="K11">
        <v>58.76388703232</v>
      </c>
      <c r="L11" s="6">
        <v>0.79327406076523999</v>
      </c>
      <c r="M11">
        <v>20</v>
      </c>
      <c r="N11">
        <v>88</v>
      </c>
      <c r="O11">
        <v>90.4</v>
      </c>
      <c r="P11">
        <v>-5.5</v>
      </c>
      <c r="Q11" s="1">
        <v>1.72549059808968</v>
      </c>
      <c r="R11" s="1">
        <v>-3.2009001237089598</v>
      </c>
      <c r="S11">
        <v>7.1759500000000003</v>
      </c>
      <c r="T11">
        <v>1293.14044844773</v>
      </c>
      <c r="W11" s="1">
        <f t="shared" si="0"/>
        <v>10.894698902093268</v>
      </c>
      <c r="X11">
        <v>0.82153900000000002</v>
      </c>
      <c r="Y11">
        <v>1.537617</v>
      </c>
      <c r="Z11">
        <v>8.8477E-2</v>
      </c>
      <c r="AA11">
        <v>-0.30719200000000002</v>
      </c>
    </row>
    <row r="12" spans="1:41" x14ac:dyDescent="0.25">
      <c r="A12" t="s">
        <v>50</v>
      </c>
      <c r="B12" t="s">
        <v>121</v>
      </c>
      <c r="C12">
        <v>0.16400000000000001</v>
      </c>
      <c r="D12">
        <v>0.49</v>
      </c>
      <c r="E12">
        <v>14.8</v>
      </c>
      <c r="F12">
        <v>0.37</v>
      </c>
      <c r="G12">
        <v>10.8</v>
      </c>
      <c r="I12">
        <v>7.0000000000000007E-2</v>
      </c>
      <c r="L12" s="6">
        <v>-8.4074240434501794E-3</v>
      </c>
      <c r="M12">
        <v>14.8</v>
      </c>
      <c r="N12">
        <v>61.9</v>
      </c>
      <c r="O12">
        <v>74.09</v>
      </c>
      <c r="Q12" s="1">
        <v>1.5512513124799401</v>
      </c>
      <c r="R12" s="1">
        <v>-2.9390577694811402</v>
      </c>
      <c r="S12">
        <v>7.7224539999999999</v>
      </c>
      <c r="T12">
        <v>1647.2923971170001</v>
      </c>
      <c r="W12" s="1">
        <f t="shared" si="0"/>
        <v>11.810190366743901</v>
      </c>
      <c r="X12">
        <v>0.81978700000000004</v>
      </c>
      <c r="Y12">
        <v>1.5377050000000001</v>
      </c>
      <c r="Z12">
        <v>7.9372999999999999E-2</v>
      </c>
      <c r="AA12">
        <v>-0.28207900000000002</v>
      </c>
    </row>
    <row r="13" spans="1:41" x14ac:dyDescent="0.25">
      <c r="A13" t="s">
        <v>52</v>
      </c>
      <c r="B13" t="s">
        <v>27</v>
      </c>
      <c r="C13">
        <v>0.35499999999999998</v>
      </c>
      <c r="D13">
        <v>0.62</v>
      </c>
      <c r="E13">
        <v>17</v>
      </c>
      <c r="F13">
        <v>0.48</v>
      </c>
      <c r="G13">
        <v>12.5</v>
      </c>
      <c r="H13">
        <v>0.08</v>
      </c>
      <c r="I13">
        <v>0.03</v>
      </c>
      <c r="K13">
        <v>65.304571245839298</v>
      </c>
      <c r="L13" s="6">
        <v>4.2777741584862902E-2</v>
      </c>
      <c r="M13">
        <v>17</v>
      </c>
      <c r="N13">
        <v>71.25</v>
      </c>
      <c r="O13">
        <v>76.03</v>
      </c>
      <c r="P13">
        <v>5.8</v>
      </c>
      <c r="Q13" s="1">
        <v>3.0390720035279601</v>
      </c>
      <c r="R13" s="1">
        <v>-4.8060439088926099</v>
      </c>
      <c r="S13">
        <v>5.7797640000000001</v>
      </c>
      <c r="T13">
        <v>795.183328582184</v>
      </c>
      <c r="V13">
        <v>-129.530124576915</v>
      </c>
      <c r="W13" s="1">
        <f t="shared" si="0"/>
        <v>9.2645093103298333</v>
      </c>
      <c r="X13" s="1">
        <v>0.80868200000000001</v>
      </c>
      <c r="Y13" s="1">
        <v>1.5725290000000001</v>
      </c>
      <c r="Z13" s="1">
        <v>0.153394</v>
      </c>
      <c r="AA13" s="1">
        <v>-0.47171099999999999</v>
      </c>
      <c r="AB13">
        <v>1.4849870000000001</v>
      </c>
      <c r="AC13">
        <v>0.59161799999999998</v>
      </c>
      <c r="AD13">
        <f>(AC13*1.602176634E-19)/(AB13*0.0000000001)*10000000000</f>
        <v>6.3830628541112606</v>
      </c>
      <c r="AE13">
        <v>3.8778999999999999</v>
      </c>
      <c r="AF13">
        <f>(Q13*AE13)</f>
        <v>11.785217322481076</v>
      </c>
      <c r="AK13">
        <v>9.0548237200000006E-2</v>
      </c>
      <c r="AL13">
        <v>-0.45721029219999998</v>
      </c>
      <c r="AM13">
        <v>2.9173</v>
      </c>
      <c r="AN13">
        <v>3.1655000000000002</v>
      </c>
      <c r="AO13">
        <v>3.1655000000000002</v>
      </c>
    </row>
    <row r="14" spans="1:41" x14ac:dyDescent="0.25">
      <c r="A14" t="s">
        <v>54</v>
      </c>
      <c r="B14" t="s">
        <v>49</v>
      </c>
      <c r="C14">
        <v>0.47199999999999998</v>
      </c>
      <c r="D14">
        <v>0.83</v>
      </c>
      <c r="E14">
        <v>15.1</v>
      </c>
      <c r="F14">
        <v>0.4</v>
      </c>
      <c r="G14">
        <v>18.3</v>
      </c>
      <c r="I14">
        <v>-0.09</v>
      </c>
      <c r="M14">
        <v>15.1</v>
      </c>
      <c r="O14">
        <v>64.19</v>
      </c>
      <c r="Q14" s="1">
        <v>2.8886156486180599</v>
      </c>
      <c r="R14" s="1">
        <f>-5.34806550654807</f>
        <v>-5.3480655065480702</v>
      </c>
      <c r="S14">
        <v>7.8233689999999996</v>
      </c>
      <c r="T14">
        <v>1785.4136623003801</v>
      </c>
      <c r="V14">
        <v>-154.72843309394901</v>
      </c>
      <c r="W14" s="1">
        <f t="shared" si="0"/>
        <v>12.131456666279716</v>
      </c>
      <c r="X14" s="1">
        <v>0.79363499999999998</v>
      </c>
      <c r="Y14" s="1">
        <v>1.5735920000000001</v>
      </c>
      <c r="Z14" s="1">
        <v>0.14308699999999999</v>
      </c>
      <c r="AA14" s="1">
        <v>-0.52526499999999998</v>
      </c>
      <c r="AB14">
        <v>1.4357759999999999</v>
      </c>
      <c r="AC14">
        <v>0.79527499999999995</v>
      </c>
      <c r="AD14">
        <v>8.8744415744816703</v>
      </c>
      <c r="AE14">
        <v>4.2062999999999997</v>
      </c>
      <c r="AF14">
        <f>(Q14*AE14)</f>
        <v>12.150384002782145</v>
      </c>
      <c r="AM14">
        <v>2.0194999999999999</v>
      </c>
      <c r="AN14">
        <v>4.3308999999999997</v>
      </c>
      <c r="AO14">
        <v>4.3308999999999997</v>
      </c>
    </row>
    <row r="15" spans="1:41" x14ac:dyDescent="0.25">
      <c r="A15" t="s">
        <v>54</v>
      </c>
      <c r="B15" t="s">
        <v>49</v>
      </c>
      <c r="C15">
        <v>0.47199999999999998</v>
      </c>
      <c r="D15">
        <v>0.83</v>
      </c>
      <c r="E15">
        <v>15.1</v>
      </c>
      <c r="F15">
        <v>0.4</v>
      </c>
      <c r="G15">
        <v>18.3</v>
      </c>
      <c r="I15">
        <v>-0.09</v>
      </c>
      <c r="M15">
        <v>15.1</v>
      </c>
      <c r="O15">
        <v>64.19</v>
      </c>
      <c r="Q15" s="1">
        <v>2.8886156486180599</v>
      </c>
      <c r="R15" s="1">
        <f>AVERAGE(-5.34806550654807,AVERAGE(-3.64796513921593,-3.32605396459291))</f>
        <v>-4.4175375292262453</v>
      </c>
      <c r="S15">
        <v>7.8233689999999996</v>
      </c>
      <c r="T15">
        <v>1785.4136623003801</v>
      </c>
      <c r="V15">
        <v>-154.72843309394901</v>
      </c>
      <c r="W15" s="1">
        <f t="shared" ref="W15" si="1">T15^(1/3)</f>
        <v>12.131456666279716</v>
      </c>
      <c r="X15" s="1"/>
      <c r="Y15" s="1"/>
      <c r="Z15" s="1"/>
      <c r="AA15" s="1"/>
    </row>
    <row r="16" spans="1:41" x14ac:dyDescent="0.25">
      <c r="A16" t="s">
        <v>55</v>
      </c>
      <c r="B16" t="s">
        <v>122</v>
      </c>
      <c r="C16">
        <v>0.42</v>
      </c>
      <c r="D16">
        <v>0.85</v>
      </c>
      <c r="E16">
        <v>18</v>
      </c>
      <c r="F16">
        <v>0.49</v>
      </c>
      <c r="G16">
        <v>17.3</v>
      </c>
      <c r="I16">
        <v>0.02</v>
      </c>
      <c r="M16">
        <v>18</v>
      </c>
      <c r="Q16" s="1">
        <v>2.6562131103147002</v>
      </c>
      <c r="R16" s="1">
        <v>-5.0445359629889097</v>
      </c>
      <c r="S16">
        <v>7.7301599999999997</v>
      </c>
      <c r="T16">
        <v>1433.00949630634</v>
      </c>
      <c r="W16" s="1">
        <f t="shared" si="0"/>
        <v>11.274129598002476</v>
      </c>
      <c r="X16" s="1">
        <v>0.79817099999999996</v>
      </c>
      <c r="Y16" s="1">
        <v>1.5767439999999999</v>
      </c>
      <c r="Z16" s="1">
        <v>0.132327</v>
      </c>
      <c r="AA16" s="1">
        <v>-0.496446</v>
      </c>
    </row>
    <row r="17" spans="1:41" x14ac:dyDescent="0.25">
      <c r="A17" t="s">
        <v>56</v>
      </c>
      <c r="B17" t="s">
        <v>39</v>
      </c>
      <c r="C17">
        <v>0.77500000000000002</v>
      </c>
      <c r="D17">
        <v>0.97</v>
      </c>
      <c r="E17">
        <v>24</v>
      </c>
      <c r="F17">
        <v>0.48</v>
      </c>
      <c r="G17">
        <v>39.799999999999997</v>
      </c>
      <c r="H17">
        <v>0.71</v>
      </c>
      <c r="I17">
        <v>0.09</v>
      </c>
      <c r="K17">
        <v>83.367524561482497</v>
      </c>
      <c r="M17">
        <v>24</v>
      </c>
      <c r="O17">
        <v>115.32</v>
      </c>
      <c r="Q17" s="1">
        <v>7.42032393025743</v>
      </c>
      <c r="R17" s="1">
        <v>-4.9960642107290996</v>
      </c>
      <c r="S17">
        <v>3.7065229999999998</v>
      </c>
      <c r="T17">
        <v>369.94372057731601</v>
      </c>
      <c r="U17">
        <v>1.117896175</v>
      </c>
      <c r="V17">
        <v>-144.61151770475101</v>
      </c>
      <c r="W17" s="1">
        <f t="shared" si="0"/>
        <v>7.1786903398868418</v>
      </c>
      <c r="X17" s="1">
        <v>0.73716400000000004</v>
      </c>
      <c r="Y17" s="1">
        <v>1.5860030000000001</v>
      </c>
      <c r="Z17" s="1">
        <v>0.32293100000000002</v>
      </c>
      <c r="AA17" s="1">
        <v>-0.49456299999999997</v>
      </c>
      <c r="AB17">
        <v>1.596994</v>
      </c>
      <c r="AC17">
        <v>-0.492589</v>
      </c>
      <c r="AD17" t="e">
        <f>AC17/AB17/#REF!</f>
        <v>#REF!</v>
      </c>
      <c r="AE17">
        <v>3.6019999999999999</v>
      </c>
      <c r="AF17">
        <f>(Q17*AE17)</f>
        <v>26.728006796787263</v>
      </c>
      <c r="AK17">
        <v>0.19874878200000001</v>
      </c>
      <c r="AL17">
        <v>-0.47953933659999998</v>
      </c>
      <c r="AM17">
        <v>3.6591999999999998</v>
      </c>
      <c r="AN17">
        <v>2.8595000000000002</v>
      </c>
      <c r="AO17">
        <v>2.8595000000000002</v>
      </c>
    </row>
    <row r="18" spans="1:41" x14ac:dyDescent="0.25">
      <c r="A18" t="s">
        <v>57</v>
      </c>
      <c r="B18" t="s">
        <v>47</v>
      </c>
      <c r="C18">
        <v>0.72199999999999998</v>
      </c>
      <c r="D18">
        <v>0.9</v>
      </c>
      <c r="E18">
        <v>27</v>
      </c>
      <c r="F18">
        <v>0.8</v>
      </c>
      <c r="G18">
        <v>32.1</v>
      </c>
      <c r="H18">
        <v>0.62</v>
      </c>
      <c r="I18">
        <v>0.17</v>
      </c>
      <c r="M18">
        <v>27</v>
      </c>
      <c r="Q18" s="1">
        <v>5.5130696390605296</v>
      </c>
      <c r="R18" s="1">
        <v>-4.9043065145537197</v>
      </c>
      <c r="S18">
        <v>5.3531430000000002</v>
      </c>
      <c r="T18">
        <v>741.25626742780503</v>
      </c>
      <c r="W18" s="1">
        <f t="shared" si="0"/>
        <v>9.0501572673048223</v>
      </c>
      <c r="X18" s="1">
        <v>0.75655899999999998</v>
      </c>
      <c r="Y18" s="1">
        <v>1.5818970000000001</v>
      </c>
      <c r="Z18" s="1">
        <v>0.26033099999999998</v>
      </c>
      <c r="AA18" s="1">
        <v>-0.48422300000000001</v>
      </c>
      <c r="AB18">
        <v>1.6208229999999999</v>
      </c>
      <c r="AC18">
        <v>-0.34029100000000001</v>
      </c>
      <c r="AE18">
        <v>3.4975999999999998</v>
      </c>
      <c r="AF18">
        <f>(Q18*AE18)</f>
        <v>19.282512369578107</v>
      </c>
      <c r="AK18">
        <v>0.1842598151</v>
      </c>
      <c r="AL18">
        <v>-0.50892036330000001</v>
      </c>
      <c r="AM18">
        <v>1.907</v>
      </c>
      <c r="AN18">
        <v>2.5246</v>
      </c>
      <c r="AO18">
        <v>1.3257000000000001</v>
      </c>
    </row>
    <row r="19" spans="1:41" x14ac:dyDescent="0.25">
      <c r="A19" t="s">
        <v>58</v>
      </c>
      <c r="B19" t="s">
        <v>99</v>
      </c>
      <c r="C19">
        <v>0.38600000000000001</v>
      </c>
      <c r="D19">
        <v>0.88</v>
      </c>
      <c r="E19">
        <v>26.6</v>
      </c>
      <c r="F19">
        <v>0.69</v>
      </c>
      <c r="G19">
        <v>16</v>
      </c>
      <c r="I19">
        <v>0.11</v>
      </c>
      <c r="K19">
        <v>68.155372286568195</v>
      </c>
      <c r="L19" s="6">
        <v>-0.66122401396208297</v>
      </c>
      <c r="M19">
        <v>26.6</v>
      </c>
      <c r="O19">
        <v>110.49</v>
      </c>
      <c r="P19">
        <v>4.5</v>
      </c>
      <c r="Q19" s="1">
        <v>2.6050193760706901</v>
      </c>
      <c r="R19" s="1">
        <v>-4.8857512647333703</v>
      </c>
      <c r="S19">
        <v>7.0803750000000001</v>
      </c>
      <c r="T19">
        <v>1257.10681746103</v>
      </c>
      <c r="W19" s="1">
        <f t="shared" si="0"/>
        <v>10.792549781344309</v>
      </c>
      <c r="X19" s="1">
        <v>0.81968099999999999</v>
      </c>
      <c r="Y19" s="1">
        <v>1.58779</v>
      </c>
      <c r="Z19" s="1">
        <v>0.133274</v>
      </c>
      <c r="AA19" s="1">
        <v>-0.48418800000000001</v>
      </c>
    </row>
    <row r="20" spans="1:41" x14ac:dyDescent="0.25">
      <c r="A20" t="s">
        <v>59</v>
      </c>
      <c r="B20" t="s">
        <v>29</v>
      </c>
      <c r="C20">
        <v>0.377</v>
      </c>
      <c r="D20">
        <v>0.85</v>
      </c>
      <c r="E20">
        <v>27.8</v>
      </c>
      <c r="F20">
        <v>0.76</v>
      </c>
      <c r="G20">
        <v>13.6</v>
      </c>
      <c r="I20">
        <v>0.17</v>
      </c>
      <c r="K20">
        <v>66.656758128017302</v>
      </c>
      <c r="M20">
        <v>27.8</v>
      </c>
      <c r="O20">
        <v>110.56</v>
      </c>
      <c r="Q20" s="1">
        <v>3.1432027329515102</v>
      </c>
      <c r="R20" s="1">
        <v>-5.50751235416248</v>
      </c>
      <c r="S20">
        <v>8.6746850000000002</v>
      </c>
      <c r="T20">
        <v>1879.8315610918801</v>
      </c>
      <c r="W20" s="1">
        <f t="shared" si="0"/>
        <v>12.34164297969452</v>
      </c>
      <c r="X20" s="1">
        <v>0.80561400000000005</v>
      </c>
      <c r="Y20" s="1">
        <v>1.5928960000000001</v>
      </c>
      <c r="Z20" s="1">
        <v>0.15804799999999999</v>
      </c>
      <c r="AA20" s="1">
        <v>-0.54756099999999996</v>
      </c>
      <c r="AB20">
        <v>1.5072350000000001</v>
      </c>
      <c r="AC20">
        <v>0.54046000000000005</v>
      </c>
      <c r="AE20">
        <v>4.0240999999999998</v>
      </c>
      <c r="AF20">
        <f>(Q20*AE20)</f>
        <v>12.648562117670172</v>
      </c>
      <c r="AK20">
        <v>0.1217860564</v>
      </c>
      <c r="AL20">
        <v>-0.53341280120000001</v>
      </c>
      <c r="AM20">
        <v>3.2624</v>
      </c>
    </row>
    <row r="21" spans="1:41" x14ac:dyDescent="0.25">
      <c r="A21" t="s">
        <v>61</v>
      </c>
      <c r="B21" t="s">
        <v>98</v>
      </c>
      <c r="C21">
        <v>0.35499999999999998</v>
      </c>
      <c r="D21">
        <v>0.92</v>
      </c>
      <c r="E21">
        <v>27.3</v>
      </c>
      <c r="F21">
        <v>0.77</v>
      </c>
      <c r="G21">
        <v>13.3</v>
      </c>
      <c r="I21">
        <v>0.13</v>
      </c>
      <c r="M21">
        <v>27.3</v>
      </c>
      <c r="Q21" s="1">
        <v>2.5228289347965598</v>
      </c>
      <c r="R21" s="1">
        <v>-5.4151681211233704</v>
      </c>
      <c r="S21">
        <v>9.654477</v>
      </c>
      <c r="T21">
        <v>2400.4956798266198</v>
      </c>
      <c r="W21" s="1">
        <f t="shared" si="0"/>
        <v>13.389580672662808</v>
      </c>
      <c r="X21" s="1">
        <v>0.82392900000000002</v>
      </c>
      <c r="Y21" s="1">
        <v>1.5977509999999999</v>
      </c>
      <c r="Z21" s="1">
        <v>0.12973799999999999</v>
      </c>
      <c r="AA21" s="1">
        <v>-0.54002099999999997</v>
      </c>
    </row>
    <row r="22" spans="1:41" x14ac:dyDescent="0.25">
      <c r="A22" t="s">
        <v>62</v>
      </c>
      <c r="B22" t="s">
        <v>106</v>
      </c>
      <c r="C22">
        <v>0.27200000000000002</v>
      </c>
      <c r="E22">
        <v>59</v>
      </c>
      <c r="M22">
        <v>59</v>
      </c>
      <c r="Q22" s="1">
        <v>6.31438693384451</v>
      </c>
      <c r="R22" s="1">
        <v>-8.4576161616185797</v>
      </c>
      <c r="S22">
        <v>1.909645</v>
      </c>
      <c r="T22">
        <v>81.948651833977095</v>
      </c>
      <c r="U22">
        <v>0.79196449804000002</v>
      </c>
      <c r="V22">
        <v>-107.605546857289</v>
      </c>
      <c r="W22" s="1">
        <f t="shared" si="0"/>
        <v>4.3435744624471413</v>
      </c>
      <c r="X22" s="1">
        <v>0.775204</v>
      </c>
      <c r="Y22" s="1">
        <v>1.736137</v>
      </c>
      <c r="Z22" s="1">
        <v>0.30551800000000001</v>
      </c>
      <c r="AA22" s="1">
        <v>-0.91647699999999999</v>
      </c>
    </row>
    <row r="23" spans="1:41" x14ac:dyDescent="0.25">
      <c r="A23" t="s">
        <v>63</v>
      </c>
      <c r="B23" t="s">
        <v>94</v>
      </c>
      <c r="C23">
        <v>0.30199999999999999</v>
      </c>
      <c r="D23">
        <v>0.87</v>
      </c>
      <c r="E23">
        <v>33.1</v>
      </c>
      <c r="F23">
        <v>0.64</v>
      </c>
      <c r="G23">
        <v>14.2</v>
      </c>
      <c r="I23">
        <v>0.64</v>
      </c>
      <c r="K23">
        <v>63.828245760314701</v>
      </c>
      <c r="M23">
        <v>33.1</v>
      </c>
      <c r="N23">
        <v>142.30000000000001</v>
      </c>
      <c r="P23">
        <v>-6.6</v>
      </c>
      <c r="Q23" s="1">
        <v>2.0743772581924</v>
      </c>
      <c r="R23" s="1">
        <v>-2.8445812968500399</v>
      </c>
      <c r="S23">
        <v>9.2257809999999996</v>
      </c>
      <c r="T23">
        <v>1756.3450267957601</v>
      </c>
      <c r="V23">
        <v>-65.985583575704496</v>
      </c>
      <c r="W23" s="1">
        <f t="shared" si="0"/>
        <v>12.065257961190174</v>
      </c>
      <c r="X23" s="1">
        <v>0.82126500000000002</v>
      </c>
      <c r="Y23" s="1">
        <v>1.6623410000000001</v>
      </c>
      <c r="Z23" s="1">
        <v>0.106337</v>
      </c>
      <c r="AA23" s="1">
        <v>-0.29514000000000001</v>
      </c>
    </row>
    <row r="24" spans="1:41" x14ac:dyDescent="0.25">
      <c r="A24" t="s">
        <v>64</v>
      </c>
      <c r="B24" t="s">
        <v>43</v>
      </c>
      <c r="C24">
        <v>0.46</v>
      </c>
      <c r="D24">
        <v>0.66</v>
      </c>
      <c r="E24">
        <v>14.1</v>
      </c>
      <c r="F24">
        <v>0.37</v>
      </c>
      <c r="G24">
        <v>18.899999999999999</v>
      </c>
      <c r="H24">
        <v>0.19</v>
      </c>
      <c r="I24">
        <v>0.34</v>
      </c>
      <c r="K24">
        <v>71.084427396013794</v>
      </c>
      <c r="L24" s="6">
        <v>-2.0758931173644801</v>
      </c>
      <c r="M24">
        <v>14.1</v>
      </c>
      <c r="N24">
        <v>61.1</v>
      </c>
      <c r="O24">
        <v>60.39</v>
      </c>
      <c r="P24">
        <v>6.4</v>
      </c>
      <c r="Q24" s="1">
        <v>3.2335183030626502</v>
      </c>
      <c r="R24" s="1">
        <v>-4.0992158841484096</v>
      </c>
      <c r="S24">
        <v>4.2462090000000003</v>
      </c>
      <c r="T24">
        <v>436.38392728485502</v>
      </c>
      <c r="U24">
        <v>1.9203267794000001</v>
      </c>
      <c r="V24">
        <v>-117.956629914508</v>
      </c>
      <c r="W24" s="1">
        <f t="shared" si="0"/>
        <v>7.5850115915141334</v>
      </c>
      <c r="X24" s="1">
        <v>0.78578800000000004</v>
      </c>
      <c r="Y24" s="1">
        <v>1.6801410000000001</v>
      </c>
      <c r="Z24" s="1">
        <v>0.15858800000000001</v>
      </c>
      <c r="AA24" s="1">
        <v>-0.429869</v>
      </c>
      <c r="AE24">
        <v>3.4502000000000002</v>
      </c>
      <c r="AF24">
        <f>(Q24*AE24)</f>
        <v>11.156284849226756</v>
      </c>
      <c r="AK24">
        <v>9.7486055299999999E-2</v>
      </c>
      <c r="AL24">
        <v>-0.27540223650000001</v>
      </c>
      <c r="AN24">
        <v>2.8624999999999998</v>
      </c>
      <c r="AO24">
        <v>2.8624999999999998</v>
      </c>
    </row>
    <row r="25" spans="1:41" x14ac:dyDescent="0.25">
      <c r="A25" t="s">
        <v>65</v>
      </c>
      <c r="B25" t="s">
        <v>107</v>
      </c>
      <c r="C25">
        <v>0.33300000000000002</v>
      </c>
      <c r="D25">
        <v>0.88</v>
      </c>
      <c r="E25">
        <v>11.9</v>
      </c>
      <c r="F25">
        <v>0.37</v>
      </c>
      <c r="G25">
        <v>15.5</v>
      </c>
      <c r="I25">
        <v>0.34</v>
      </c>
      <c r="M25">
        <v>11.9</v>
      </c>
      <c r="O25">
        <v>55.44</v>
      </c>
      <c r="Q25" s="1">
        <v>2.3124498849233701</v>
      </c>
      <c r="R25" s="1">
        <v>-3.5303322747292798</v>
      </c>
      <c r="S25">
        <v>12.555178</v>
      </c>
      <c r="T25">
        <v>3160.5253352382001</v>
      </c>
      <c r="W25" s="1">
        <f t="shared" si="0"/>
        <v>14.675280984669422</v>
      </c>
      <c r="X25" s="1">
        <v>0.81483099999999997</v>
      </c>
      <c r="Y25" s="1">
        <v>1.6644639999999999</v>
      </c>
      <c r="Z25" s="1">
        <v>0.117606</v>
      </c>
      <c r="AA25" s="1">
        <v>-0.36675799999999997</v>
      </c>
    </row>
    <row r="26" spans="1:41" x14ac:dyDescent="0.25">
      <c r="A26" t="s">
        <v>66</v>
      </c>
      <c r="B26" t="s">
        <v>93</v>
      </c>
      <c r="C26">
        <v>0.48099999999999998</v>
      </c>
      <c r="D26">
        <v>0.75</v>
      </c>
      <c r="E26">
        <v>2.7</v>
      </c>
      <c r="F26">
        <v>0.06</v>
      </c>
      <c r="G26">
        <v>20.5</v>
      </c>
      <c r="H26">
        <v>0.22</v>
      </c>
      <c r="I26">
        <v>0.03</v>
      </c>
      <c r="K26">
        <v>71.078334567900299</v>
      </c>
      <c r="M26">
        <v>2.7</v>
      </c>
      <c r="O26">
        <v>37.630000000000003</v>
      </c>
      <c r="Q26" s="1">
        <v>3.2991707646805</v>
      </c>
      <c r="R26" s="1">
        <v>-3.7051149733386102</v>
      </c>
      <c r="S26">
        <v>4.5501339999999999</v>
      </c>
      <c r="T26">
        <v>517.28857494998294</v>
      </c>
      <c r="V26">
        <v>-99.424536631288206</v>
      </c>
      <c r="W26" s="1">
        <f t="shared" si="0"/>
        <v>8.0274503631615275</v>
      </c>
      <c r="X26" s="1">
        <v>0.77877099999999999</v>
      </c>
      <c r="Y26" s="1">
        <v>1.5492079999999999</v>
      </c>
      <c r="Z26" s="1">
        <v>0.16036300000000001</v>
      </c>
      <c r="AA26" s="1">
        <v>-0.358263</v>
      </c>
      <c r="AN26">
        <v>3.0453999999999999</v>
      </c>
      <c r="AO26">
        <v>3.0453999999999999</v>
      </c>
    </row>
    <row r="27" spans="1:41" x14ac:dyDescent="0.25">
      <c r="A27" t="s">
        <v>67</v>
      </c>
      <c r="B27" t="s">
        <v>96</v>
      </c>
      <c r="C27">
        <v>0.32400000000000001</v>
      </c>
      <c r="D27">
        <v>0.86</v>
      </c>
      <c r="E27">
        <v>4.4000000000000004</v>
      </c>
      <c r="F27">
        <v>0.3</v>
      </c>
      <c r="G27">
        <v>14.8</v>
      </c>
      <c r="I27">
        <v>0.23</v>
      </c>
      <c r="M27">
        <v>4.4000000000000004</v>
      </c>
      <c r="O27">
        <v>35.79</v>
      </c>
      <c r="Q27" s="1">
        <v>2.4581141428082902</v>
      </c>
      <c r="R27" s="1">
        <v>-3.4584297748227</v>
      </c>
      <c r="S27">
        <v>12.463896999999999</v>
      </c>
      <c r="T27">
        <v>3209.5830235147</v>
      </c>
      <c r="W27" s="1">
        <f t="shared" si="0"/>
        <v>14.750821401756019</v>
      </c>
      <c r="X27" s="1">
        <v>0.821743</v>
      </c>
      <c r="Y27" s="1">
        <v>1.5423199999999999</v>
      </c>
      <c r="Z27" s="1">
        <v>0.12607599999999999</v>
      </c>
      <c r="AA27" s="1">
        <v>-0.33292899999999997</v>
      </c>
    </row>
    <row r="28" spans="1:41" x14ac:dyDescent="0.25">
      <c r="A28" t="s">
        <v>67</v>
      </c>
      <c r="B28" t="s">
        <v>96</v>
      </c>
      <c r="C28">
        <v>0.32400000000000001</v>
      </c>
      <c r="D28">
        <v>0.86</v>
      </c>
      <c r="E28">
        <v>8.1</v>
      </c>
      <c r="F28">
        <v>0.3</v>
      </c>
      <c r="G28">
        <v>14.8</v>
      </c>
      <c r="I28">
        <v>0.23</v>
      </c>
      <c r="O28">
        <v>35.79</v>
      </c>
      <c r="Q28" s="1">
        <v>2.4581141428082902</v>
      </c>
      <c r="R28" s="1">
        <v>-3.4584297748227</v>
      </c>
      <c r="S28">
        <v>12.463896999999999</v>
      </c>
      <c r="T28">
        <v>3209.5830235147</v>
      </c>
      <c r="W28" s="1">
        <f t="shared" ref="W28" si="2">T28^(1/3)</f>
        <v>14.750821401756019</v>
      </c>
      <c r="X28" s="1">
        <v>0.821743</v>
      </c>
      <c r="Y28" s="1">
        <v>1.5423199999999999</v>
      </c>
      <c r="Z28" s="1">
        <v>0.12607599999999999</v>
      </c>
      <c r="AA28" s="1">
        <v>-0.33292899999999997</v>
      </c>
    </row>
    <row r="29" spans="1:41" x14ac:dyDescent="0.25">
      <c r="A29" t="s">
        <v>68</v>
      </c>
      <c r="B29" t="s">
        <v>108</v>
      </c>
      <c r="C29">
        <v>0.25900000000000001</v>
      </c>
      <c r="D29">
        <v>0.57999999999999996</v>
      </c>
      <c r="E29">
        <v>4</v>
      </c>
      <c r="F29">
        <v>0.1</v>
      </c>
      <c r="G29">
        <v>23.1</v>
      </c>
      <c r="H29">
        <v>0.2</v>
      </c>
      <c r="K29">
        <v>63.1162046333557</v>
      </c>
      <c r="L29" s="6">
        <v>-2.2142658762133598</v>
      </c>
      <c r="M29">
        <v>4</v>
      </c>
      <c r="Q29" s="1">
        <v>1.9828861555288599</v>
      </c>
      <c r="R29" s="1">
        <v>-0.796848311858531</v>
      </c>
      <c r="S29">
        <v>4.1818980000000003</v>
      </c>
      <c r="T29">
        <v>1403.4794116872099</v>
      </c>
      <c r="W29" s="1">
        <f t="shared" si="0"/>
        <v>11.196149323802466</v>
      </c>
      <c r="X29" s="1">
        <v>0.81836900000000001</v>
      </c>
      <c r="Y29" s="1">
        <v>2.138941</v>
      </c>
      <c r="Z29" s="1">
        <v>0.101283</v>
      </c>
      <c r="AA29" s="1">
        <v>-0.106381</v>
      </c>
    </row>
    <row r="30" spans="1:41" x14ac:dyDescent="0.25">
      <c r="A30" t="s">
        <v>69</v>
      </c>
      <c r="B30" t="s">
        <v>109</v>
      </c>
      <c r="C30">
        <v>0.26900000000000002</v>
      </c>
      <c r="D30">
        <v>0.48</v>
      </c>
      <c r="F30">
        <v>0.1</v>
      </c>
      <c r="G30">
        <v>16.2</v>
      </c>
      <c r="H30">
        <v>0.1</v>
      </c>
      <c r="I30">
        <v>7.0000000000000007E-2</v>
      </c>
      <c r="Q30" s="1">
        <v>3.6672864386410899</v>
      </c>
      <c r="R30" s="1">
        <v>-0.70163811720906999</v>
      </c>
      <c r="S30">
        <v>7.7928449999999998</v>
      </c>
      <c r="T30">
        <v>1233.24599862523</v>
      </c>
      <c r="W30" s="1">
        <f t="shared" si="0"/>
        <v>10.723829612758939</v>
      </c>
      <c r="X30" s="1">
        <v>0.79145799999999999</v>
      </c>
      <c r="Y30" s="1">
        <v>2.1350310000000001</v>
      </c>
      <c r="Z30" s="1">
        <v>0.18115999999999999</v>
      </c>
      <c r="AA30" s="1">
        <v>-9.3498999999999999E-2</v>
      </c>
    </row>
    <row r="31" spans="1:41" x14ac:dyDescent="0.25">
      <c r="A31" t="s">
        <v>70</v>
      </c>
      <c r="B31" t="s">
        <v>35</v>
      </c>
      <c r="C31">
        <v>0.32700000000000001</v>
      </c>
      <c r="D31">
        <v>0.73</v>
      </c>
      <c r="E31">
        <v>0</v>
      </c>
      <c r="F31">
        <v>0.1</v>
      </c>
      <c r="G31">
        <v>16.7</v>
      </c>
      <c r="I31">
        <v>0.03</v>
      </c>
      <c r="M31">
        <v>0</v>
      </c>
      <c r="Q31" s="1">
        <v>2.1185960791801599</v>
      </c>
      <c r="R31" s="1">
        <v>-1.16711972102131</v>
      </c>
      <c r="S31">
        <v>7.8633800000000003</v>
      </c>
      <c r="T31">
        <v>1336.99308373451</v>
      </c>
      <c r="V31">
        <v>-64.261253075964007</v>
      </c>
      <c r="W31" s="1">
        <f t="shared" si="0"/>
        <v>11.016485154721032</v>
      </c>
      <c r="X31" s="1">
        <v>0.82509200000000005</v>
      </c>
      <c r="Y31" s="1">
        <v>2.150048</v>
      </c>
      <c r="Z31" s="1">
        <v>0.10910400000000001</v>
      </c>
      <c r="AA31" s="1">
        <v>-0.15662200000000001</v>
      </c>
      <c r="AE31">
        <f>3.0895+2.5926</f>
        <v>5.6821000000000002</v>
      </c>
      <c r="AF31">
        <f>(Q31*AE31)</f>
        <v>12.038074781509588</v>
      </c>
    </row>
    <row r="32" spans="1:41" x14ac:dyDescent="0.25">
      <c r="A32" t="s">
        <v>71</v>
      </c>
      <c r="B32" t="s">
        <v>33</v>
      </c>
      <c r="C32">
        <v>0.44400000000000001</v>
      </c>
      <c r="D32">
        <v>1</v>
      </c>
      <c r="E32">
        <v>29.8</v>
      </c>
      <c r="F32">
        <v>0.76</v>
      </c>
      <c r="G32">
        <v>19.3</v>
      </c>
      <c r="I32">
        <v>0.22</v>
      </c>
      <c r="K32">
        <v>70.781048867435501</v>
      </c>
      <c r="M32">
        <v>29.8</v>
      </c>
      <c r="O32">
        <v>105.34</v>
      </c>
      <c r="P32">
        <v>0</v>
      </c>
      <c r="Q32" s="1">
        <v>3.3965212636963402</v>
      </c>
      <c r="R32" s="1">
        <v>-5.9782573156400396</v>
      </c>
      <c r="S32">
        <v>7.2977600000000002</v>
      </c>
      <c r="T32">
        <v>1128.7767575886401</v>
      </c>
      <c r="V32">
        <v>-199.96748849460101</v>
      </c>
      <c r="W32" s="1">
        <f t="shared" si="0"/>
        <v>10.41204459315799</v>
      </c>
      <c r="X32" s="1">
        <v>0.79008299999999998</v>
      </c>
      <c r="Y32" s="1">
        <v>1.6399440000000001</v>
      </c>
      <c r="Z32" s="1">
        <v>0.167493</v>
      </c>
      <c r="AA32" s="1">
        <v>-0.61191799999999996</v>
      </c>
      <c r="AB32">
        <v>0.80116500000000002</v>
      </c>
      <c r="AC32">
        <v>0.15690200000000001</v>
      </c>
      <c r="AD32">
        <v>3.3965212636963402</v>
      </c>
      <c r="AE32">
        <v>3.8672</v>
      </c>
      <c r="AF32">
        <f>(AD32*AE32)</f>
        <v>13.135027030966487</v>
      </c>
      <c r="AK32">
        <v>9.07917949E-2</v>
      </c>
      <c r="AL32">
        <v>-0.97017445489999998</v>
      </c>
    </row>
    <row r="33" spans="1:38" x14ac:dyDescent="0.25">
      <c r="A33" t="s">
        <v>72</v>
      </c>
      <c r="B33" t="s">
        <v>100</v>
      </c>
      <c r="C33">
        <v>0.41</v>
      </c>
      <c r="D33">
        <v>0.9</v>
      </c>
      <c r="E33">
        <v>14.8</v>
      </c>
      <c r="F33">
        <v>0.39</v>
      </c>
      <c r="G33">
        <v>19.2</v>
      </c>
      <c r="I33">
        <v>0</v>
      </c>
      <c r="Q33" s="1">
        <v>2.9251891037809701</v>
      </c>
      <c r="R33" s="1">
        <v>-6.0465011876466201</v>
      </c>
      <c r="S33">
        <v>9.8194029999999994</v>
      </c>
      <c r="T33">
        <v>2500.50182848127</v>
      </c>
      <c r="W33" s="1">
        <f t="shared" si="0"/>
        <v>13.572996136932307</v>
      </c>
      <c r="X33" s="1">
        <v>0.79524899999999998</v>
      </c>
      <c r="Y33" s="1">
        <v>1.6078680000000001</v>
      </c>
      <c r="Z33" s="1">
        <v>0.14500399999999999</v>
      </c>
      <c r="AA33" s="1">
        <v>-0.60679799999999995</v>
      </c>
    </row>
    <row r="34" spans="1:38" x14ac:dyDescent="0.25">
      <c r="A34" t="s">
        <v>73</v>
      </c>
      <c r="B34" t="s">
        <v>110</v>
      </c>
      <c r="C34">
        <v>0.185</v>
      </c>
      <c r="D34">
        <v>0.6</v>
      </c>
      <c r="F34">
        <v>0.44</v>
      </c>
      <c r="I34">
        <v>0.8</v>
      </c>
      <c r="Q34" s="1">
        <v>1.9333716554012601</v>
      </c>
      <c r="R34" s="1">
        <v>-0.97665051092906197</v>
      </c>
      <c r="S34">
        <v>9.5163700000000002</v>
      </c>
      <c r="T34">
        <v>1889.36845626473</v>
      </c>
      <c r="W34" s="1">
        <f t="shared" si="0"/>
        <v>12.362478618012068</v>
      </c>
      <c r="X34" s="1">
        <v>0.82152199999999997</v>
      </c>
      <c r="Y34" s="1">
        <v>2.2447029999999999</v>
      </c>
      <c r="Z34" s="1">
        <v>9.9092E-2</v>
      </c>
      <c r="AA34" s="1">
        <v>-0.13683200000000001</v>
      </c>
    </row>
    <row r="35" spans="1:38" x14ac:dyDescent="0.25">
      <c r="A35" t="s">
        <v>74</v>
      </c>
      <c r="B35" t="s">
        <v>111</v>
      </c>
      <c r="C35">
        <v>0.39800000000000002</v>
      </c>
      <c r="D35">
        <v>0.73</v>
      </c>
      <c r="E35">
        <v>23</v>
      </c>
      <c r="F35">
        <v>0.77</v>
      </c>
      <c r="G35">
        <v>16.3</v>
      </c>
      <c r="I35">
        <v>0.02</v>
      </c>
      <c r="M35">
        <v>23</v>
      </c>
      <c r="O35">
        <v>84.75</v>
      </c>
      <c r="Q35" s="1">
        <v>2.2427643670500199</v>
      </c>
      <c r="R35" s="1">
        <v>-7.6729552889520596</v>
      </c>
      <c r="T35">
        <v>3058.7487155316499</v>
      </c>
      <c r="W35" s="1">
        <f t="shared" si="0"/>
        <v>14.516032548643368</v>
      </c>
      <c r="X35" s="1">
        <v>0.78942100000000004</v>
      </c>
      <c r="Y35" s="1">
        <v>1.6468959999999999</v>
      </c>
      <c r="Z35" s="1">
        <v>0.11050500000000001</v>
      </c>
      <c r="AA35" s="1">
        <v>-0.78871199999999997</v>
      </c>
    </row>
    <row r="36" spans="1:38" s="2" customFormat="1" x14ac:dyDescent="0.25">
      <c r="A36" s="2" t="s">
        <v>75</v>
      </c>
      <c r="B36" s="2" t="s">
        <v>95</v>
      </c>
      <c r="C36" s="2">
        <v>0.315</v>
      </c>
      <c r="D36" s="2">
        <v>0.87</v>
      </c>
      <c r="E36" s="2">
        <v>38.799999999999997</v>
      </c>
      <c r="F36" s="2">
        <v>1</v>
      </c>
      <c r="G36" s="2">
        <v>9.8000000000000007</v>
      </c>
      <c r="I36" s="2">
        <v>0.28999999999999998</v>
      </c>
      <c r="M36" s="2">
        <v>38.799999999999997</v>
      </c>
      <c r="Q36" s="2">
        <v>2.27862120222315</v>
      </c>
      <c r="R36" s="2">
        <v>-7.1947206741179599</v>
      </c>
      <c r="S36" s="2">
        <v>17.325955</v>
      </c>
      <c r="T36" s="2">
        <v>8145.0126254532297</v>
      </c>
      <c r="V36" s="2">
        <v>-224.722230906493</v>
      </c>
      <c r="W36" s="2">
        <f t="shared" si="0"/>
        <v>20.120120957958427</v>
      </c>
      <c r="X36" s="2">
        <v>0.83521100000000004</v>
      </c>
      <c r="Y36" s="2">
        <v>1.6580109999999999</v>
      </c>
      <c r="Z36" s="2">
        <v>0.118784</v>
      </c>
      <c r="AA36" s="2">
        <v>-0.74454500000000001</v>
      </c>
    </row>
    <row r="37" spans="1:38" x14ac:dyDescent="0.25">
      <c r="A37" t="s">
        <v>76</v>
      </c>
      <c r="B37" t="s">
        <v>41</v>
      </c>
      <c r="D37">
        <v>-0.08</v>
      </c>
      <c r="F37">
        <v>0</v>
      </c>
      <c r="G37">
        <v>0</v>
      </c>
      <c r="L37" s="6">
        <v>2.4096801955789</v>
      </c>
      <c r="M37">
        <v>0</v>
      </c>
      <c r="Q37" s="1">
        <v>2.01276787455655</v>
      </c>
      <c r="R37" s="1">
        <v>0</v>
      </c>
      <c r="S37">
        <v>10.794601</v>
      </c>
      <c r="T37">
        <v>2655.78763476933</v>
      </c>
      <c r="V37">
        <v>-18.7259724421043</v>
      </c>
      <c r="W37" s="1">
        <f t="shared" si="0"/>
        <v>13.84834203592624</v>
      </c>
      <c r="X37" s="1">
        <v>0.82225099999999995</v>
      </c>
      <c r="Z37" s="1">
        <v>0.103297</v>
      </c>
      <c r="AE37">
        <v>2.9771999999999998</v>
      </c>
      <c r="AF37">
        <f>(Q37*AE37)</f>
        <v>5.9924125161297601</v>
      </c>
      <c r="AK37">
        <v>7.0661591800000007E-2</v>
      </c>
    </row>
    <row r="38" spans="1:38" x14ac:dyDescent="0.25">
      <c r="A38" t="s">
        <v>77</v>
      </c>
      <c r="B38" t="s">
        <v>31</v>
      </c>
      <c r="D38">
        <v>0.27</v>
      </c>
      <c r="E38">
        <v>19.2</v>
      </c>
      <c r="F38">
        <v>0.47</v>
      </c>
      <c r="G38">
        <v>3</v>
      </c>
      <c r="K38">
        <v>64.520811993048994</v>
      </c>
      <c r="L38" s="6">
        <v>1.94802620976728</v>
      </c>
      <c r="M38">
        <v>19.2</v>
      </c>
      <c r="N38">
        <v>80.3</v>
      </c>
      <c r="O38">
        <v>78.77</v>
      </c>
      <c r="Q38" s="1">
        <v>2.1335615097708498</v>
      </c>
      <c r="R38" s="1">
        <v>-3.0535958821223401</v>
      </c>
      <c r="S38">
        <v>8.0866900000000008</v>
      </c>
      <c r="T38">
        <v>1615.0442095256899</v>
      </c>
      <c r="U38">
        <v>0.78611209114000002</v>
      </c>
      <c r="V38">
        <v>-81.045239299403306</v>
      </c>
      <c r="W38" s="1">
        <f t="shared" si="0"/>
        <v>11.732614601828907</v>
      </c>
      <c r="X38" s="1">
        <v>0.82078399999999996</v>
      </c>
      <c r="Y38" s="1">
        <v>1.6905520000000001</v>
      </c>
      <c r="Z38" s="1">
        <v>0.120729</v>
      </c>
      <c r="AA38" s="1">
        <v>-0.38723999999999997</v>
      </c>
      <c r="AE38">
        <v>3.8477000000000001</v>
      </c>
      <c r="AF38">
        <f>(Q38*AE38)</f>
        <v>8.2093046211452982</v>
      </c>
      <c r="AK38">
        <v>7.0137259399999999E-2</v>
      </c>
      <c r="AL38">
        <v>-0.51858663859999998</v>
      </c>
    </row>
    <row r="39" spans="1:38" x14ac:dyDescent="0.25">
      <c r="A39" t="s">
        <v>78</v>
      </c>
      <c r="B39" t="s">
        <v>51</v>
      </c>
      <c r="E39">
        <v>0.1</v>
      </c>
      <c r="G39">
        <v>6.8</v>
      </c>
      <c r="M39">
        <v>0.1</v>
      </c>
      <c r="O39">
        <v>3.3</v>
      </c>
      <c r="Q39" s="1">
        <v>2.4113626130365802</v>
      </c>
      <c r="R39" s="1">
        <f>AVERAGE(-1.51434312657734,-0.884878217912864,-1.51391264338401,-0.880466809557612,-0.972828588386878)</f>
        <v>-1.1532858771637406</v>
      </c>
      <c r="S39">
        <v>11.889239</v>
      </c>
      <c r="T39">
        <v>2804.5733942871202</v>
      </c>
      <c r="U39">
        <v>1.3529709673999999</v>
      </c>
      <c r="V39">
        <v>-62.960933504720103</v>
      </c>
      <c r="W39" s="1">
        <f t="shared" si="0"/>
        <v>14.102267117450523</v>
      </c>
      <c r="X39" s="1">
        <v>0.81734600000000002</v>
      </c>
      <c r="Y39" s="1">
        <v>1.675916</v>
      </c>
      <c r="Z39" s="1">
        <v>0.123015</v>
      </c>
      <c r="AA39" s="1">
        <v>-0.15840399999999999</v>
      </c>
      <c r="AB39">
        <v>1.689948</v>
      </c>
      <c r="AC39">
        <v>-0.38927</v>
      </c>
      <c r="AD39">
        <v>-3.6905236037860298</v>
      </c>
      <c r="AE39">
        <v>4.0530999999999997</v>
      </c>
      <c r="AF39">
        <f>(Q39*AE39)</f>
        <v>9.7734938068985624</v>
      </c>
      <c r="AK39">
        <v>8.6509328600000004E-2</v>
      </c>
      <c r="AL39">
        <v>-0.10369319809999999</v>
      </c>
    </row>
    <row r="40" spans="1:38" x14ac:dyDescent="0.25">
      <c r="A40" t="s">
        <v>79</v>
      </c>
      <c r="B40" t="s">
        <v>97</v>
      </c>
      <c r="E40">
        <v>0</v>
      </c>
      <c r="G40">
        <v>8.6</v>
      </c>
      <c r="L40" s="6">
        <v>1.2943044159549</v>
      </c>
      <c r="M40">
        <v>0</v>
      </c>
      <c r="R40" s="1">
        <v>-0.69194336377662602</v>
      </c>
      <c r="S40">
        <v>9.7450220000000005</v>
      </c>
      <c r="T40">
        <v>2203.2343474662498</v>
      </c>
      <c r="W40" s="1">
        <f t="shared" si="0"/>
        <v>13.01228493047546</v>
      </c>
      <c r="X40" s="1"/>
      <c r="Y40" s="1">
        <v>2.1362559999999999</v>
      </c>
      <c r="Z40" s="1"/>
      <c r="AA40" s="1">
        <v>-9.2259999999999995E-2</v>
      </c>
    </row>
    <row r="41" spans="1:38" x14ac:dyDescent="0.25">
      <c r="A41" t="s">
        <v>80</v>
      </c>
      <c r="B41" t="s">
        <v>117</v>
      </c>
      <c r="E41">
        <v>0.1</v>
      </c>
      <c r="Q41" s="7">
        <v>9.3385936785072197</v>
      </c>
      <c r="R41" s="1">
        <v>-4.6708398728820102</v>
      </c>
      <c r="S41">
        <v>7.9764460000000001</v>
      </c>
      <c r="T41">
        <v>1449.38688847354</v>
      </c>
      <c r="W41" s="1">
        <f t="shared" si="0"/>
        <v>11.316916445039819</v>
      </c>
      <c r="X41" s="10">
        <v>1.9723740000000001</v>
      </c>
      <c r="Y41" s="1">
        <v>1.5602119999999999</v>
      </c>
      <c r="Z41" s="10">
        <v>1.1496360000000001</v>
      </c>
      <c r="AA41" s="1">
        <v>-0.45484999999999998</v>
      </c>
    </row>
    <row r="42" spans="1:38" x14ac:dyDescent="0.25">
      <c r="A42" t="s">
        <v>82</v>
      </c>
      <c r="B42" t="s">
        <v>118</v>
      </c>
      <c r="E42">
        <v>0.4</v>
      </c>
      <c r="M42">
        <v>0.4</v>
      </c>
      <c r="Q42" s="1">
        <v>5.7731789381871002</v>
      </c>
      <c r="R42" s="1">
        <v>-3.8852637760755999</v>
      </c>
      <c r="S42">
        <v>8.2243580000000005</v>
      </c>
      <c r="T42">
        <v>1214.7812764042999</v>
      </c>
      <c r="W42" s="1">
        <f t="shared" si="0"/>
        <v>10.670039565172759</v>
      </c>
      <c r="X42" s="1">
        <v>2.058729</v>
      </c>
      <c r="Y42" s="1">
        <v>1.551412</v>
      </c>
      <c r="Z42" s="1">
        <v>0.74182899999999996</v>
      </c>
      <c r="AA42" s="1">
        <v>-0.37621599999999999</v>
      </c>
    </row>
    <row r="43" spans="1:38" x14ac:dyDescent="0.25">
      <c r="A43" t="s">
        <v>84</v>
      </c>
      <c r="B43" t="s">
        <v>119</v>
      </c>
      <c r="E43">
        <v>12.2</v>
      </c>
      <c r="Q43" s="1">
        <v>7.1807231890591101</v>
      </c>
      <c r="R43" s="1">
        <v>-4.9134987930580696</v>
      </c>
      <c r="S43">
        <v>8.9750589999999999</v>
      </c>
      <c r="T43">
        <v>1393.9377304833299</v>
      </c>
      <c r="W43" s="1">
        <f t="shared" si="0"/>
        <v>11.170718929591661</v>
      </c>
      <c r="X43" s="1">
        <v>2.201613</v>
      </c>
      <c r="Y43" s="1">
        <v>1.6179950000000001</v>
      </c>
      <c r="Z43" s="1">
        <v>0.98673100000000002</v>
      </c>
      <c r="AA43" s="1">
        <v>-0.496201</v>
      </c>
    </row>
    <row r="44" spans="1:38" x14ac:dyDescent="0.25">
      <c r="A44" t="s">
        <v>85</v>
      </c>
      <c r="B44" t="s">
        <v>116</v>
      </c>
      <c r="E44">
        <v>40</v>
      </c>
      <c r="M44">
        <v>51</v>
      </c>
      <c r="Q44" s="1">
        <v>4.70804275860021</v>
      </c>
      <c r="R44" s="1">
        <v>-4.0524327910701397</v>
      </c>
      <c r="S44">
        <v>9.4926589999999997</v>
      </c>
      <c r="T44">
        <v>2186.5915099656199</v>
      </c>
      <c r="W44" s="1">
        <f t="shared" si="0"/>
        <v>12.979437928019481</v>
      </c>
      <c r="X44" s="1">
        <v>0.77125999999999995</v>
      </c>
      <c r="Y44" s="1">
        <v>1.6667460000000001</v>
      </c>
      <c r="Z44" s="1">
        <v>0.22663700000000001</v>
      </c>
      <c r="AA44" s="1">
        <v>-0.42157499999999998</v>
      </c>
    </row>
    <row r="45" spans="1:38" x14ac:dyDescent="0.25">
      <c r="A45" t="s">
        <v>86</v>
      </c>
      <c r="B45" t="s">
        <v>115</v>
      </c>
      <c r="E45">
        <v>11.7</v>
      </c>
      <c r="M45">
        <v>11.7</v>
      </c>
      <c r="R45" s="1">
        <v>-5.9496536851399604</v>
      </c>
      <c r="S45">
        <v>9.2526060000000001</v>
      </c>
      <c r="T45">
        <v>1992.03615228524</v>
      </c>
      <c r="W45" s="1">
        <f t="shared" si="0"/>
        <v>12.582465220811372</v>
      </c>
      <c r="X45" s="1"/>
      <c r="Y45" s="1">
        <v>1.601699</v>
      </c>
      <c r="Z45" s="1"/>
      <c r="AA45" s="1">
        <v>-0.59478799999999998</v>
      </c>
    </row>
    <row r="46" spans="1:38" x14ac:dyDescent="0.25">
      <c r="A46" t="s">
        <v>87</v>
      </c>
      <c r="B46" t="s">
        <v>113</v>
      </c>
      <c r="E46">
        <v>11</v>
      </c>
      <c r="M46">
        <v>11</v>
      </c>
      <c r="Q46" s="1">
        <v>8.4505490888221999</v>
      </c>
      <c r="R46" s="1">
        <v>-5.1862929848250001</v>
      </c>
      <c r="S46">
        <v>10.673389999999999</v>
      </c>
      <c r="T46">
        <v>2362.4721995402201</v>
      </c>
      <c r="W46" s="1">
        <f t="shared" si="0"/>
        <v>13.318507784369032</v>
      </c>
      <c r="X46" s="1">
        <v>0.70818999999999999</v>
      </c>
      <c r="Y46" s="1">
        <v>1.556047</v>
      </c>
      <c r="Z46" s="1">
        <v>0.373529</v>
      </c>
      <c r="AA46" s="1">
        <v>-0.50369699999999995</v>
      </c>
    </row>
    <row r="47" spans="1:38" x14ac:dyDescent="0.25">
      <c r="A47" t="s">
        <v>88</v>
      </c>
      <c r="B47" t="s">
        <v>88</v>
      </c>
      <c r="E47">
        <v>0.1</v>
      </c>
      <c r="K47">
        <v>54.0519153266752</v>
      </c>
      <c r="M47">
        <v>0.1</v>
      </c>
      <c r="Q47" s="1">
        <v>1.8148937500570099</v>
      </c>
      <c r="R47" s="1">
        <v>-0.91258830492253395</v>
      </c>
      <c r="S47">
        <v>10.089397</v>
      </c>
      <c r="T47">
        <v>1960.5739319045299</v>
      </c>
      <c r="U47">
        <v>1.1602004376999999</v>
      </c>
      <c r="W47" s="1">
        <f t="shared" si="0"/>
        <v>12.51587089537575</v>
      </c>
      <c r="X47" s="1">
        <v>0.82874899999999996</v>
      </c>
      <c r="Y47" s="1">
        <v>1.665646</v>
      </c>
      <c r="Z47" s="1">
        <v>9.3878000000000003E-2</v>
      </c>
      <c r="AA47" s="1">
        <v>-9.4874E-2</v>
      </c>
    </row>
    <row r="48" spans="1:38" x14ac:dyDescent="0.25">
      <c r="A48" t="s">
        <v>89</v>
      </c>
      <c r="B48" t="s">
        <v>114</v>
      </c>
      <c r="E48">
        <v>35</v>
      </c>
      <c r="M48">
        <v>35</v>
      </c>
      <c r="Q48" s="1">
        <v>6.2346413296668599</v>
      </c>
      <c r="R48" s="1">
        <v>-6.3679431662376897</v>
      </c>
      <c r="S48">
        <v>11.503962</v>
      </c>
      <c r="T48">
        <v>2664.1663559169301</v>
      </c>
      <c r="U48">
        <v>0.97698322500000001</v>
      </c>
      <c r="W48" s="1">
        <f t="shared" si="0"/>
        <v>13.862890085129468</v>
      </c>
      <c r="X48" s="1">
        <v>0.75495000000000001</v>
      </c>
      <c r="Y48" s="1">
        <v>1.691265</v>
      </c>
      <c r="Z48" s="1">
        <v>0.29377799999999998</v>
      </c>
      <c r="AA48" s="1">
        <v>-0.67220299999999999</v>
      </c>
    </row>
    <row r="49" spans="1:30" x14ac:dyDescent="0.25">
      <c r="A49" t="s">
        <v>90</v>
      </c>
      <c r="B49" t="s">
        <v>112</v>
      </c>
      <c r="E49">
        <v>23</v>
      </c>
      <c r="G49">
        <v>36.799999999999997</v>
      </c>
      <c r="M49">
        <v>23</v>
      </c>
      <c r="Q49" s="1">
        <v>7.9340060495893496</v>
      </c>
      <c r="R49" s="1">
        <v>-5.2861521380072398</v>
      </c>
      <c r="S49">
        <v>12.455302</v>
      </c>
      <c r="T49">
        <v>3294.5475138554498</v>
      </c>
      <c r="W49" s="1">
        <f t="shared" si="0"/>
        <v>14.879851320824455</v>
      </c>
      <c r="X49" s="1">
        <v>0.71400399999999997</v>
      </c>
      <c r="Y49" s="1">
        <v>1.5696060000000001</v>
      </c>
      <c r="Z49" s="1">
        <v>0.353576</v>
      </c>
      <c r="AA49" s="1">
        <v>-0.51786900000000002</v>
      </c>
    </row>
    <row r="50" spans="1:30" s="2" customFormat="1" x14ac:dyDescent="0.25">
      <c r="A50" s="2" t="s">
        <v>126</v>
      </c>
      <c r="B50" s="2" t="s">
        <v>125</v>
      </c>
      <c r="E50" s="2">
        <v>61</v>
      </c>
      <c r="Q50" s="2">
        <v>1.98230989763607</v>
      </c>
      <c r="R50" s="2">
        <v>-2.06816474755913</v>
      </c>
      <c r="S50" s="2">
        <v>12.254808000000001</v>
      </c>
      <c r="T50" s="2">
        <v>3489.7991095329098</v>
      </c>
      <c r="W50" s="2">
        <f t="shared" si="0"/>
        <v>15.16818007184019</v>
      </c>
      <c r="X50" s="2">
        <v>0.84579599999999999</v>
      </c>
      <c r="Y50" s="2">
        <v>1.62852</v>
      </c>
      <c r="Z50" s="2">
        <v>0.104647</v>
      </c>
      <c r="AA50" s="2">
        <v>-0.21021699999999999</v>
      </c>
    </row>
    <row r="51" spans="1:30" s="2" customFormat="1" x14ac:dyDescent="0.25">
      <c r="A51" s="2" t="s">
        <v>126</v>
      </c>
      <c r="B51" s="2" t="s">
        <v>125</v>
      </c>
      <c r="E51" s="2">
        <v>31.7</v>
      </c>
      <c r="Q51" s="2">
        <v>1.98230989763607</v>
      </c>
      <c r="R51" s="2">
        <v>-2.06816474755913</v>
      </c>
      <c r="S51" s="2">
        <v>12.254808000000001</v>
      </c>
      <c r="T51" s="2">
        <v>3489.7991095329098</v>
      </c>
      <c r="W51" s="9">
        <f t="shared" si="0"/>
        <v>15.16818007184019</v>
      </c>
      <c r="X51" s="2">
        <v>0.84579599999999999</v>
      </c>
      <c r="Y51" s="2">
        <v>1.62852</v>
      </c>
      <c r="Z51" s="2">
        <v>0.104647</v>
      </c>
      <c r="AA51" s="2">
        <v>-0.21021699999999999</v>
      </c>
    </row>
    <row r="52" spans="1:30" x14ac:dyDescent="0.25">
      <c r="A52" t="s">
        <v>136</v>
      </c>
      <c r="B52" t="s">
        <v>137</v>
      </c>
      <c r="G52">
        <v>52.819099999999999</v>
      </c>
      <c r="K52">
        <v>79.173100000000005</v>
      </c>
      <c r="L52" s="6">
        <v>-6.06948811405569</v>
      </c>
      <c r="Q52" s="1">
        <v>8.60466863088085</v>
      </c>
      <c r="R52" s="1">
        <v>-5.6471452706085596</v>
      </c>
      <c r="S52">
        <v>4.6320800000000002</v>
      </c>
      <c r="T52">
        <v>583.85512800634899</v>
      </c>
      <c r="W52" s="9">
        <f t="shared" si="0"/>
        <v>8.3579871607141012</v>
      </c>
      <c r="X52">
        <v>0.73578299999999996</v>
      </c>
      <c r="Y52">
        <v>1.561499</v>
      </c>
      <c r="Z52">
        <v>0.38032899999999997</v>
      </c>
      <c r="AA52">
        <v>-0.55037700000000001</v>
      </c>
    </row>
    <row r="53" spans="1:30" x14ac:dyDescent="0.25">
      <c r="A53" t="s">
        <v>30</v>
      </c>
      <c r="B53" t="s">
        <v>120</v>
      </c>
      <c r="C53">
        <v>0.99099999999999999</v>
      </c>
      <c r="I53">
        <v>1.4E-3</v>
      </c>
      <c r="Q53" s="1"/>
      <c r="R53" s="1"/>
      <c r="W53" s="1"/>
      <c r="X53" s="1"/>
      <c r="Y53" s="1"/>
      <c r="Z53" s="1"/>
      <c r="AA53" s="1"/>
    </row>
    <row r="54" spans="1:30" x14ac:dyDescent="0.25">
      <c r="A54" t="s">
        <v>60</v>
      </c>
      <c r="B54" t="s">
        <v>105</v>
      </c>
      <c r="C54">
        <v>0.315</v>
      </c>
      <c r="D54">
        <v>0.79</v>
      </c>
      <c r="E54">
        <v>29.6</v>
      </c>
      <c r="F54">
        <v>0.71</v>
      </c>
      <c r="G54">
        <v>9.1999999999999993</v>
      </c>
      <c r="I54">
        <v>0.14000000000000001</v>
      </c>
      <c r="O54">
        <v>108.62</v>
      </c>
      <c r="Q54" s="1"/>
      <c r="R54" s="1"/>
      <c r="W54" s="1"/>
      <c r="X54" s="1"/>
      <c r="Y54" s="1"/>
      <c r="Z54" s="1"/>
      <c r="AA54" s="1"/>
    </row>
    <row r="55" spans="1:30" x14ac:dyDescent="0.25">
      <c r="A55" t="s">
        <v>138</v>
      </c>
      <c r="K55">
        <v>58.9439024084026</v>
      </c>
      <c r="AB55" s="3"/>
      <c r="AC55" s="3"/>
      <c r="AD55" s="3"/>
    </row>
    <row r="56" spans="1:30" x14ac:dyDescent="0.25">
      <c r="AB56" s="3"/>
      <c r="AC56" s="3"/>
      <c r="AD56" s="3"/>
    </row>
    <row r="57" spans="1:30" x14ac:dyDescent="0.25">
      <c r="AB57" s="3"/>
      <c r="AC57" s="3"/>
      <c r="AD57" s="3"/>
    </row>
    <row r="59" spans="1:30" x14ac:dyDescent="0.25">
      <c r="AB59" s="3"/>
      <c r="AC59" s="3"/>
      <c r="AD59" s="3"/>
    </row>
    <row r="66" spans="23:30" x14ac:dyDescent="0.25">
      <c r="AC66" s="3"/>
      <c r="AD66" s="3"/>
    </row>
    <row r="67" spans="23:30" x14ac:dyDescent="0.25">
      <c r="W67" s="1"/>
      <c r="AC67" s="3"/>
      <c r="AD67" s="3"/>
    </row>
    <row r="69" spans="23:30" x14ac:dyDescent="0.25">
      <c r="Z69" s="3"/>
    </row>
    <row r="75" spans="23:30" x14ac:dyDescent="0.25">
      <c r="X75" s="4"/>
      <c r="Z75" s="4"/>
      <c r="AB75" s="4"/>
      <c r="AC75" s="4"/>
    </row>
  </sheetData>
  <phoneticPr fontId="6" type="noConversion"/>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5F7DCC-EF80-4D2C-A34D-7213AAA7A8B6}">
  <dimension ref="A1:Y72"/>
  <sheetViews>
    <sheetView workbookViewId="0">
      <selection activeCell="I39" sqref="I39"/>
    </sheetView>
  </sheetViews>
  <sheetFormatPr defaultRowHeight="15" x14ac:dyDescent="0.25"/>
  <cols>
    <col min="1" max="1" width="13.28515625" customWidth="1"/>
    <col min="3" max="9" width="9.28515625" bestFit="1" customWidth="1"/>
    <col min="10" max="10" width="9.5703125" bestFit="1" customWidth="1"/>
  </cols>
  <sheetData>
    <row r="1" spans="1:14" x14ac:dyDescent="0.25">
      <c r="A1" s="8" t="s">
        <v>101</v>
      </c>
      <c r="B1" s="8" t="s">
        <v>13</v>
      </c>
      <c r="C1" s="8" t="s">
        <v>91</v>
      </c>
      <c r="D1" s="8" t="s">
        <v>24</v>
      </c>
      <c r="E1" s="8" t="s">
        <v>3</v>
      </c>
      <c r="F1" s="8" t="s">
        <v>4</v>
      </c>
      <c r="G1" s="8" t="s">
        <v>1</v>
      </c>
      <c r="H1" s="8" t="s">
        <v>2</v>
      </c>
      <c r="I1" s="8" t="s">
        <v>10</v>
      </c>
      <c r="J1" s="8" t="s">
        <v>130</v>
      </c>
      <c r="K1" s="8" t="s">
        <v>128</v>
      </c>
      <c r="L1" s="8"/>
    </row>
    <row r="2" spans="1:14" x14ac:dyDescent="0.25">
      <c r="A2" s="8" t="s">
        <v>28</v>
      </c>
      <c r="B2" s="8" t="s">
        <v>53</v>
      </c>
      <c r="C2" s="5">
        <v>8.5501160554483597</v>
      </c>
      <c r="D2" s="5">
        <v>-7.8180998256877299</v>
      </c>
      <c r="E2" s="5">
        <v>0.393849</v>
      </c>
      <c r="F2" s="5">
        <v>-0.78769699999999998</v>
      </c>
      <c r="G2" s="5">
        <v>0.73802100000000004</v>
      </c>
      <c r="H2" s="5">
        <v>1.614241</v>
      </c>
      <c r="I2" s="5">
        <v>1.25482</v>
      </c>
      <c r="J2" s="5">
        <v>44.840562292724897</v>
      </c>
      <c r="K2" s="8">
        <f t="shared" ref="K2:K48" si="0">SUM(ABS(C2),ABS(D2))</f>
        <v>16.368215881136088</v>
      </c>
      <c r="L2" s="8"/>
    </row>
    <row r="3" spans="1:14" x14ac:dyDescent="0.25">
      <c r="A3" s="8" t="s">
        <v>62</v>
      </c>
      <c r="B3" s="8" t="s">
        <v>106</v>
      </c>
      <c r="C3" s="5">
        <v>6.31438693384451</v>
      </c>
      <c r="D3" s="5">
        <v>-8.4576161616185797</v>
      </c>
      <c r="E3" s="5">
        <v>0.30551800000000001</v>
      </c>
      <c r="F3" s="5">
        <v>-0.91647699999999999</v>
      </c>
      <c r="G3" s="5">
        <v>0.775204</v>
      </c>
      <c r="H3" s="5">
        <v>1.736137</v>
      </c>
      <c r="I3" s="5">
        <v>1.909645</v>
      </c>
      <c r="J3" s="5">
        <v>81.948651833977095</v>
      </c>
      <c r="K3" s="8">
        <f t="shared" si="0"/>
        <v>14.77200309546309</v>
      </c>
      <c r="L3" s="8"/>
    </row>
    <row r="4" spans="1:14" x14ac:dyDescent="0.25">
      <c r="A4" s="8" t="s">
        <v>87</v>
      </c>
      <c r="B4" s="8" t="s">
        <v>113</v>
      </c>
      <c r="C4" s="5">
        <v>8.4505490888221999</v>
      </c>
      <c r="D4" s="5">
        <v>-5.1862929848250001</v>
      </c>
      <c r="E4" s="5">
        <v>0.373529</v>
      </c>
      <c r="F4" s="5">
        <v>-0.50369699999999995</v>
      </c>
      <c r="G4" s="5">
        <v>0.70818999999999999</v>
      </c>
      <c r="H4" s="5">
        <v>1.556047</v>
      </c>
      <c r="I4" s="5">
        <v>10.673389999999999</v>
      </c>
      <c r="J4" s="5">
        <v>2362.4721995402201</v>
      </c>
      <c r="K4" s="8">
        <f t="shared" si="0"/>
        <v>13.6368420736472</v>
      </c>
      <c r="L4" s="8"/>
    </row>
    <row r="5" spans="1:14" x14ac:dyDescent="0.25">
      <c r="A5" s="8" t="s">
        <v>42</v>
      </c>
      <c r="B5" s="8" t="s">
        <v>103</v>
      </c>
      <c r="C5" s="5">
        <v>7.5882869220614504</v>
      </c>
      <c r="D5" s="5">
        <v>-5.8258931066998603</v>
      </c>
      <c r="E5" s="5">
        <v>0.349269</v>
      </c>
      <c r="F5" s="5">
        <v>-0.57708199999999998</v>
      </c>
      <c r="G5" s="5">
        <v>0.73743999999999998</v>
      </c>
      <c r="H5" s="5">
        <v>1.5870310000000001</v>
      </c>
      <c r="I5" s="5"/>
      <c r="J5" s="5">
        <v>1527.37629622963</v>
      </c>
      <c r="K5" s="8">
        <f t="shared" si="0"/>
        <v>13.414180028761312</v>
      </c>
      <c r="L5" s="8"/>
    </row>
    <row r="6" spans="1:14" x14ac:dyDescent="0.25">
      <c r="A6" s="8" t="s">
        <v>44</v>
      </c>
      <c r="B6" s="8" t="s">
        <v>81</v>
      </c>
      <c r="C6" s="5">
        <v>8.4504689465774092</v>
      </c>
      <c r="D6" s="5">
        <v>-4.9101708381614904</v>
      </c>
      <c r="E6" s="5">
        <v>0.36568299999999998</v>
      </c>
      <c r="F6" s="5">
        <v>-0.47684700000000002</v>
      </c>
      <c r="G6" s="5">
        <v>0.69332099999999997</v>
      </c>
      <c r="H6" s="5">
        <v>1.5559400000000001</v>
      </c>
      <c r="I6" s="5">
        <v>4.6215570000000001</v>
      </c>
      <c r="J6" s="5">
        <v>798.63106352431498</v>
      </c>
      <c r="K6" s="8">
        <f t="shared" si="0"/>
        <v>13.3606397847389</v>
      </c>
      <c r="L6" s="8"/>
    </row>
    <row r="7" spans="1:14" x14ac:dyDescent="0.25">
      <c r="A7" s="8" t="s">
        <v>38</v>
      </c>
      <c r="B7" s="8" t="s">
        <v>25</v>
      </c>
      <c r="C7" s="5">
        <v>7.50514820892261</v>
      </c>
      <c r="D7" s="5">
        <v>-5.7227286915154298</v>
      </c>
      <c r="E7" s="5">
        <v>0.34817799999999999</v>
      </c>
      <c r="F7" s="5">
        <v>-0.56494500000000003</v>
      </c>
      <c r="G7" s="5">
        <v>0.74328000000000005</v>
      </c>
      <c r="H7" s="5">
        <v>1.581661</v>
      </c>
      <c r="I7" s="5">
        <v>6.2526190000000001</v>
      </c>
      <c r="J7" s="5">
        <v>947.71658064805399</v>
      </c>
      <c r="K7" s="8">
        <f t="shared" si="0"/>
        <v>13.227876900438041</v>
      </c>
      <c r="L7" s="8"/>
    </row>
    <row r="8" spans="1:14" x14ac:dyDescent="0.25">
      <c r="A8" s="8" t="s">
        <v>90</v>
      </c>
      <c r="B8" s="8" t="s">
        <v>112</v>
      </c>
      <c r="C8" s="5">
        <v>7.9340060495893496</v>
      </c>
      <c r="D8" s="5">
        <v>-5.2861521380072398</v>
      </c>
      <c r="E8" s="5">
        <v>0.353576</v>
      </c>
      <c r="F8" s="5">
        <v>-0.51786900000000002</v>
      </c>
      <c r="G8" s="5">
        <v>0.71400399999999997</v>
      </c>
      <c r="H8" s="5">
        <v>1.5696060000000001</v>
      </c>
      <c r="I8" s="5"/>
      <c r="J8" s="5"/>
      <c r="K8" s="8">
        <f t="shared" si="0"/>
        <v>13.220158187596589</v>
      </c>
      <c r="L8" s="8"/>
    </row>
    <row r="9" spans="1:14" x14ac:dyDescent="0.25">
      <c r="A9" s="8" t="s">
        <v>36</v>
      </c>
      <c r="B9" s="8" t="s">
        <v>83</v>
      </c>
      <c r="C9" s="5">
        <v>7.6438958289612504</v>
      </c>
      <c r="D9" s="5">
        <v>-5.4840163653912501</v>
      </c>
      <c r="E9" s="5">
        <v>0.34632000000000002</v>
      </c>
      <c r="F9" s="5">
        <v>-0.54150299999999996</v>
      </c>
      <c r="G9" s="5">
        <v>0.72589400000000004</v>
      </c>
      <c r="H9" s="5">
        <v>1.582022</v>
      </c>
      <c r="I9" s="5">
        <v>6.2838849999999997</v>
      </c>
      <c r="J9" s="5">
        <v>964.73480409441402</v>
      </c>
      <c r="K9" s="8">
        <f t="shared" si="0"/>
        <v>13.127912194352501</v>
      </c>
      <c r="L9" s="8"/>
    </row>
    <row r="10" spans="1:14" x14ac:dyDescent="0.25">
      <c r="A10" s="8" t="s">
        <v>34</v>
      </c>
      <c r="B10" s="8" t="s">
        <v>37</v>
      </c>
      <c r="C10" s="5">
        <v>7.6205173754256803</v>
      </c>
      <c r="D10" s="5">
        <v>-5.4987646874468199</v>
      </c>
      <c r="E10" s="5">
        <v>0.34651599999999999</v>
      </c>
      <c r="F10" s="5">
        <v>-0.54215000000000002</v>
      </c>
      <c r="G10" s="5">
        <v>0.72853299999999999</v>
      </c>
      <c r="H10" s="5">
        <v>1.579664</v>
      </c>
      <c r="I10" s="5">
        <v>4.611186</v>
      </c>
      <c r="J10" s="5">
        <v>520.90380119088195</v>
      </c>
      <c r="K10" s="8">
        <f t="shared" si="0"/>
        <v>13.1192820628725</v>
      </c>
      <c r="L10" s="8"/>
    </row>
    <row r="11" spans="1:14" x14ac:dyDescent="0.25">
      <c r="A11" s="8" t="s">
        <v>40</v>
      </c>
      <c r="B11" s="8" t="s">
        <v>102</v>
      </c>
      <c r="C11" s="5">
        <v>7.6494694566053498</v>
      </c>
      <c r="D11" s="5">
        <v>-5.4454741964075399</v>
      </c>
      <c r="E11" s="5">
        <v>0.34670000000000001</v>
      </c>
      <c r="F11" s="5">
        <v>-0.53686999999999996</v>
      </c>
      <c r="G11" s="5">
        <v>0.72616099999999995</v>
      </c>
      <c r="H11" s="5">
        <v>1.579588</v>
      </c>
      <c r="I11" s="5">
        <v>7.9893320000000001</v>
      </c>
      <c r="J11" s="5">
        <v>1556.00006797892</v>
      </c>
      <c r="K11" s="8">
        <f t="shared" si="0"/>
        <v>13.094943653012891</v>
      </c>
      <c r="L11" s="8"/>
    </row>
    <row r="12" spans="1:14" x14ac:dyDescent="0.25">
      <c r="A12" s="8" t="s">
        <v>46</v>
      </c>
      <c r="B12" s="8" t="s">
        <v>92</v>
      </c>
      <c r="C12" s="5">
        <v>7.57125986750924</v>
      </c>
      <c r="D12" s="5">
        <v>-5.2928905562778699</v>
      </c>
      <c r="E12" s="5">
        <v>0.34656999999999999</v>
      </c>
      <c r="F12" s="5">
        <v>-0.51869299999999996</v>
      </c>
      <c r="G12" s="5">
        <v>0.73338700000000001</v>
      </c>
      <c r="H12" s="5">
        <v>1.5701020000000001</v>
      </c>
      <c r="I12" s="5">
        <v>5.1499829999999998</v>
      </c>
      <c r="J12" s="5">
        <v>721.86458054226898</v>
      </c>
      <c r="K12" s="8">
        <f t="shared" si="0"/>
        <v>12.864150423787109</v>
      </c>
      <c r="L12" s="8"/>
    </row>
    <row r="13" spans="1:14" x14ac:dyDescent="0.25">
      <c r="A13" s="8" t="s">
        <v>32</v>
      </c>
      <c r="B13" s="8" t="s">
        <v>45</v>
      </c>
      <c r="C13" s="5">
        <v>7.5626416896079398</v>
      </c>
      <c r="D13" s="5">
        <v>-5.0656774431846499</v>
      </c>
      <c r="E13" s="5">
        <v>0.34428599999999998</v>
      </c>
      <c r="F13" s="5">
        <v>-0.49458800000000003</v>
      </c>
      <c r="G13" s="5">
        <v>0.72938400000000003</v>
      </c>
      <c r="H13" s="5">
        <v>1.564287</v>
      </c>
      <c r="I13" s="5">
        <v>2.916703</v>
      </c>
      <c r="J13" s="5">
        <v>213.61707277057101</v>
      </c>
      <c r="K13" s="8">
        <f t="shared" si="0"/>
        <v>12.628319132792591</v>
      </c>
      <c r="L13" s="8"/>
    </row>
    <row r="14" spans="1:14" x14ac:dyDescent="0.25">
      <c r="A14" s="8" t="s">
        <v>89</v>
      </c>
      <c r="B14" s="8" t="s">
        <v>114</v>
      </c>
      <c r="C14" s="5">
        <v>6.2346413296668599</v>
      </c>
      <c r="D14" s="5">
        <v>-6.3679431662376897</v>
      </c>
      <c r="E14" s="5">
        <v>0.29377799999999998</v>
      </c>
      <c r="F14" s="5">
        <v>-0.67220299999999999</v>
      </c>
      <c r="G14" s="5">
        <v>0.75495000000000001</v>
      </c>
      <c r="H14" s="5">
        <v>1.691265</v>
      </c>
      <c r="I14" s="5">
        <v>11.503962</v>
      </c>
      <c r="J14" s="5">
        <v>2664.1663559169301</v>
      </c>
      <c r="K14" s="8">
        <f t="shared" si="0"/>
        <v>12.60258449590455</v>
      </c>
      <c r="L14" s="8"/>
    </row>
    <row r="15" spans="1:14" x14ac:dyDescent="0.25">
      <c r="A15" s="8" t="s">
        <v>56</v>
      </c>
      <c r="B15" s="8" t="s">
        <v>39</v>
      </c>
      <c r="C15" s="5">
        <v>7.42032393025743</v>
      </c>
      <c r="D15" s="5">
        <v>-4.9960642107290996</v>
      </c>
      <c r="E15" s="5">
        <v>0.32293100000000002</v>
      </c>
      <c r="F15" s="5">
        <v>-0.49456299999999997</v>
      </c>
      <c r="G15" s="5">
        <v>0.73716400000000004</v>
      </c>
      <c r="H15" s="5">
        <v>1.5860030000000001</v>
      </c>
      <c r="I15" s="5">
        <v>3.7065229999999998</v>
      </c>
      <c r="J15" s="5">
        <v>369.94372057731601</v>
      </c>
      <c r="K15" s="8">
        <f t="shared" si="0"/>
        <v>12.41638814098653</v>
      </c>
      <c r="L15" s="8"/>
    </row>
    <row r="16" spans="1:14" x14ac:dyDescent="0.25">
      <c r="A16" s="8" t="s">
        <v>84</v>
      </c>
      <c r="B16" s="8" t="s">
        <v>119</v>
      </c>
      <c r="C16" s="5">
        <v>7.1807231890591101</v>
      </c>
      <c r="D16" s="5">
        <v>-4.9134987930580696</v>
      </c>
      <c r="E16" s="5">
        <v>0.98673100000000002</v>
      </c>
      <c r="F16" s="5">
        <v>-0.496201</v>
      </c>
      <c r="G16" s="5">
        <v>2.201613</v>
      </c>
      <c r="H16" s="5">
        <v>1.6179950000000001</v>
      </c>
      <c r="I16" s="5">
        <v>8.9750589999999999</v>
      </c>
      <c r="J16" s="5">
        <v>1393.9377304833299</v>
      </c>
      <c r="K16" s="8">
        <f t="shared" si="0"/>
        <v>12.09422198211718</v>
      </c>
      <c r="L16" s="8"/>
      <c r="N16">
        <f>AVERAGE(-4.91349879305807,AVERAGE(-1.80067815468888,-1.80067815468888))</f>
        <v>-3.3570884738734748</v>
      </c>
    </row>
    <row r="17" spans="1:14" x14ac:dyDescent="0.25">
      <c r="A17" s="8" t="s">
        <v>57</v>
      </c>
      <c r="B17" s="8" t="s">
        <v>47</v>
      </c>
      <c r="C17" s="5">
        <v>5.5130696390605296</v>
      </c>
      <c r="D17" s="5">
        <v>-4.9043065145537197</v>
      </c>
      <c r="E17" s="5">
        <v>0.26033099999999998</v>
      </c>
      <c r="F17" s="5">
        <v>-0.48422300000000001</v>
      </c>
      <c r="G17" s="5">
        <v>0.75655899999999998</v>
      </c>
      <c r="H17" s="5">
        <v>1.5818970000000001</v>
      </c>
      <c r="I17" s="5">
        <v>5.3531430000000002</v>
      </c>
      <c r="J17" s="5">
        <v>741.25626742780503</v>
      </c>
      <c r="K17" s="8">
        <f t="shared" si="0"/>
        <v>10.417376153614249</v>
      </c>
      <c r="L17" s="8"/>
    </row>
    <row r="18" spans="1:14" x14ac:dyDescent="0.25">
      <c r="A18" s="8" t="s">
        <v>75</v>
      </c>
      <c r="B18" s="8" t="s">
        <v>95</v>
      </c>
      <c r="C18" s="5">
        <v>2.27862120222315</v>
      </c>
      <c r="D18" s="5">
        <v>-7.1947206741179599</v>
      </c>
      <c r="E18" s="5">
        <v>0.118784</v>
      </c>
      <c r="F18" s="5">
        <v>-0.74454500000000001</v>
      </c>
      <c r="G18" s="5">
        <v>0.83521100000000004</v>
      </c>
      <c r="H18" s="5">
        <v>1.6580109999999999</v>
      </c>
      <c r="I18" s="5">
        <v>17.325955</v>
      </c>
      <c r="J18" s="5">
        <v>8145.0126254532297</v>
      </c>
      <c r="K18" s="8">
        <f t="shared" si="0"/>
        <v>9.4733418763411095</v>
      </c>
      <c r="L18" s="8" t="s">
        <v>129</v>
      </c>
    </row>
    <row r="19" spans="1:14" x14ac:dyDescent="0.25">
      <c r="A19" s="8" t="s">
        <v>74</v>
      </c>
      <c r="B19" s="8" t="s">
        <v>111</v>
      </c>
      <c r="C19" s="5">
        <v>2.0604779292519599</v>
      </c>
      <c r="D19" s="5">
        <v>-7.3706536557433999</v>
      </c>
      <c r="E19" s="5">
        <v>0.10319399999999999</v>
      </c>
      <c r="F19" s="5">
        <v>-0.76150700000000004</v>
      </c>
      <c r="G19" s="5">
        <v>0.80241099999999999</v>
      </c>
      <c r="H19" s="5">
        <v>1.6553059999999999</v>
      </c>
      <c r="I19" s="5">
        <v>10.318638</v>
      </c>
      <c r="J19" s="5">
        <v>3227.1699437034799</v>
      </c>
      <c r="K19" s="8">
        <f t="shared" si="0"/>
        <v>9.4311315849953594</v>
      </c>
      <c r="L19" s="8" t="s">
        <v>129</v>
      </c>
    </row>
    <row r="20" spans="1:14" x14ac:dyDescent="0.25">
      <c r="A20" s="8" t="s">
        <v>71</v>
      </c>
      <c r="B20" s="8" t="s">
        <v>33</v>
      </c>
      <c r="C20" s="5">
        <v>3.3965212636963402</v>
      </c>
      <c r="D20" s="5">
        <v>-5.9782573156400396</v>
      </c>
      <c r="E20" s="5">
        <v>0.167493</v>
      </c>
      <c r="F20" s="5">
        <v>-0.61191799999999996</v>
      </c>
      <c r="G20" s="5">
        <v>0.79008299999999998</v>
      </c>
      <c r="H20" s="5">
        <v>1.6399440000000001</v>
      </c>
      <c r="I20" s="5">
        <v>7.2977600000000002</v>
      </c>
      <c r="J20" s="5">
        <v>1128.7767575886401</v>
      </c>
      <c r="K20" s="8">
        <f t="shared" si="0"/>
        <v>9.3747785793363789</v>
      </c>
      <c r="L20" s="8"/>
    </row>
    <row r="21" spans="1:14" x14ac:dyDescent="0.25">
      <c r="A21" s="8" t="s">
        <v>72</v>
      </c>
      <c r="B21" s="8" t="s">
        <v>100</v>
      </c>
      <c r="C21" s="5">
        <v>2.9251891037809701</v>
      </c>
      <c r="D21" s="5">
        <v>-6.0465011876466201</v>
      </c>
      <c r="E21" s="5">
        <v>0.145178</v>
      </c>
      <c r="F21" s="5">
        <v>-0.60679799999999995</v>
      </c>
      <c r="G21" s="5">
        <v>0.79516500000000001</v>
      </c>
      <c r="H21" s="5">
        <v>1.6078680000000001</v>
      </c>
      <c r="I21" s="5">
        <v>9.8194029999999994</v>
      </c>
      <c r="J21" s="5">
        <v>2500.50182848127</v>
      </c>
      <c r="K21" s="8">
        <f t="shared" si="0"/>
        <v>8.9716902914275902</v>
      </c>
      <c r="L21" s="8"/>
      <c r="N21">
        <f>SUM(-6.04650118764662,-6.04552013893539,9.69402630432801)</f>
        <v>-2.3979950222539994</v>
      </c>
    </row>
    <row r="22" spans="1:14" x14ac:dyDescent="0.25">
      <c r="A22" s="8" t="s">
        <v>85</v>
      </c>
      <c r="B22" s="8" t="s">
        <v>116</v>
      </c>
      <c r="C22" s="5">
        <v>4.70804275860021</v>
      </c>
      <c r="D22" s="5">
        <v>-4.0524327910701397</v>
      </c>
      <c r="E22" s="5">
        <v>0.22663700000000001</v>
      </c>
      <c r="F22" s="5">
        <v>-0.42157499999999998</v>
      </c>
      <c r="G22" s="5">
        <v>0.77125999999999995</v>
      </c>
      <c r="H22" s="5">
        <v>1.6667460000000001</v>
      </c>
      <c r="I22" s="5">
        <v>9.4926589999999997</v>
      </c>
      <c r="J22" s="5">
        <v>2186.5915099656199</v>
      </c>
      <c r="K22" s="8">
        <f t="shared" si="0"/>
        <v>8.7604755496703497</v>
      </c>
      <c r="L22" s="8"/>
    </row>
    <row r="23" spans="1:14" x14ac:dyDescent="0.25">
      <c r="A23" s="8" t="s">
        <v>59</v>
      </c>
      <c r="B23" s="8" t="s">
        <v>29</v>
      </c>
      <c r="C23" s="5">
        <v>3.1432027329515102</v>
      </c>
      <c r="D23" s="5">
        <v>-5.50751235416248</v>
      </c>
      <c r="E23" s="5">
        <v>0.15804799999999999</v>
      </c>
      <c r="F23" s="5">
        <v>-0.54756099999999996</v>
      </c>
      <c r="G23" s="5">
        <v>0.80561400000000005</v>
      </c>
      <c r="H23" s="5">
        <v>1.5928960000000001</v>
      </c>
      <c r="I23" s="5">
        <v>8.6746850000000002</v>
      </c>
      <c r="J23" s="5">
        <v>1879.8315610918801</v>
      </c>
      <c r="K23" s="8">
        <f t="shared" si="0"/>
        <v>8.6507150871139906</v>
      </c>
      <c r="L23" s="8"/>
    </row>
    <row r="24" spans="1:14" x14ac:dyDescent="0.25">
      <c r="A24" s="8" t="s">
        <v>54</v>
      </c>
      <c r="B24" s="8" t="s">
        <v>49</v>
      </c>
      <c r="C24" s="5">
        <v>2.8886156486180599</v>
      </c>
      <c r="D24" s="5">
        <v>-5.3480655065480702</v>
      </c>
      <c r="E24" s="5">
        <v>0.14308699999999999</v>
      </c>
      <c r="F24" s="5">
        <v>-0.52526499999999998</v>
      </c>
      <c r="G24" s="5">
        <v>0.79363499999999998</v>
      </c>
      <c r="H24" s="5">
        <v>1.5735920000000001</v>
      </c>
      <c r="I24" s="5">
        <v>7.8233689999999996</v>
      </c>
      <c r="J24" s="5">
        <v>1785.4136623003801</v>
      </c>
      <c r="K24" s="8">
        <f t="shared" si="0"/>
        <v>8.2366811551661296</v>
      </c>
      <c r="L24" s="8"/>
    </row>
    <row r="25" spans="1:14" x14ac:dyDescent="0.25">
      <c r="A25" s="8" t="s">
        <v>61</v>
      </c>
      <c r="B25" s="8" t="s">
        <v>98</v>
      </c>
      <c r="C25" s="5">
        <v>2.5228289347965598</v>
      </c>
      <c r="D25" s="5">
        <v>-5.4151681211233704</v>
      </c>
      <c r="E25" s="5">
        <v>0.12973799999999999</v>
      </c>
      <c r="F25" s="5">
        <v>-0.54002099999999997</v>
      </c>
      <c r="G25" s="5">
        <v>0.82392900000000002</v>
      </c>
      <c r="H25" s="5">
        <v>1.5977509999999999</v>
      </c>
      <c r="I25" s="5">
        <v>9.654477</v>
      </c>
      <c r="J25" s="5">
        <v>2400.4956798266198</v>
      </c>
      <c r="K25" s="8">
        <f t="shared" si="0"/>
        <v>7.9379970559199302</v>
      </c>
      <c r="L25" s="8"/>
    </row>
    <row r="26" spans="1:14" x14ac:dyDescent="0.25">
      <c r="A26" s="8" t="s">
        <v>52</v>
      </c>
      <c r="B26" s="8" t="s">
        <v>27</v>
      </c>
      <c r="C26" s="5">
        <v>3.0390720035279601</v>
      </c>
      <c r="D26" s="5">
        <v>-4.8060439088926099</v>
      </c>
      <c r="E26" s="5">
        <v>0.153394</v>
      </c>
      <c r="F26" s="5">
        <v>-0.47171099999999999</v>
      </c>
      <c r="G26" s="5">
        <v>0.80868200000000001</v>
      </c>
      <c r="H26" s="5">
        <v>1.5725290000000001</v>
      </c>
      <c r="I26" s="5">
        <v>5.7797640000000001</v>
      </c>
      <c r="J26" s="5">
        <v>795.183328582184</v>
      </c>
      <c r="K26" s="8">
        <f t="shared" si="0"/>
        <v>7.84511591242057</v>
      </c>
      <c r="L26" s="8"/>
    </row>
    <row r="27" spans="1:14" x14ac:dyDescent="0.25">
      <c r="A27" s="8" t="s">
        <v>55</v>
      </c>
      <c r="B27" s="8" t="s">
        <v>122</v>
      </c>
      <c r="C27" s="5">
        <v>2.6562131103147002</v>
      </c>
      <c r="D27" s="5">
        <v>-5.0445359629889097</v>
      </c>
      <c r="E27" s="5">
        <v>0.132327</v>
      </c>
      <c r="F27" s="5">
        <v>-0.496446</v>
      </c>
      <c r="G27" s="5">
        <v>0.79817099999999996</v>
      </c>
      <c r="H27" s="5">
        <v>1.5767439999999999</v>
      </c>
      <c r="I27" s="5">
        <v>7.2451540000000003</v>
      </c>
      <c r="J27" s="5">
        <v>1433.00949630634</v>
      </c>
      <c r="K27" s="8">
        <f t="shared" si="0"/>
        <v>7.7007490733036104</v>
      </c>
      <c r="L27" s="8"/>
    </row>
    <row r="28" spans="1:14" x14ac:dyDescent="0.25">
      <c r="A28" s="8" t="s">
        <v>58</v>
      </c>
      <c r="B28" s="8" t="s">
        <v>99</v>
      </c>
      <c r="C28" s="5">
        <v>2.6050193760706901</v>
      </c>
      <c r="D28" s="5">
        <v>-4.8857512647333703</v>
      </c>
      <c r="E28" s="5">
        <v>0.133274</v>
      </c>
      <c r="F28" s="5">
        <v>-0.48418800000000001</v>
      </c>
      <c r="G28" s="5">
        <v>0.81968099999999999</v>
      </c>
      <c r="H28" s="5">
        <v>1.58779</v>
      </c>
      <c r="I28" s="5">
        <v>7.0803750000000001</v>
      </c>
      <c r="J28" s="5">
        <v>1257.10681746103</v>
      </c>
      <c r="K28" s="8">
        <f t="shared" si="0"/>
        <v>7.49077064080406</v>
      </c>
      <c r="L28" s="8"/>
    </row>
    <row r="29" spans="1:14" x14ac:dyDescent="0.25">
      <c r="A29" s="8" t="s">
        <v>64</v>
      </c>
      <c r="B29" s="8" t="s">
        <v>43</v>
      </c>
      <c r="C29" s="5">
        <v>3.2335183030626502</v>
      </c>
      <c r="D29" s="5">
        <v>-4.0992158841484096</v>
      </c>
      <c r="E29" s="5">
        <v>0.15858800000000001</v>
      </c>
      <c r="F29" s="5">
        <v>-0.429869</v>
      </c>
      <c r="G29" s="5">
        <v>0.78578800000000004</v>
      </c>
      <c r="H29" s="5">
        <v>1.6801410000000001</v>
      </c>
      <c r="I29" s="5">
        <v>4.2462090000000003</v>
      </c>
      <c r="J29" s="5">
        <v>436.38392728485502</v>
      </c>
      <c r="K29" s="8">
        <f t="shared" si="0"/>
        <v>7.3327341872110594</v>
      </c>
      <c r="L29" s="8"/>
    </row>
    <row r="30" spans="1:14" x14ac:dyDescent="0.25">
      <c r="A30" s="8" t="s">
        <v>66</v>
      </c>
      <c r="B30" s="8" t="s">
        <v>93</v>
      </c>
      <c r="C30" s="5">
        <v>3.2991707646805</v>
      </c>
      <c r="D30" s="5">
        <v>-3.7051229236274201</v>
      </c>
      <c r="E30" s="5">
        <v>0.16036300000000001</v>
      </c>
      <c r="F30" s="5">
        <v>-0.358263</v>
      </c>
      <c r="G30" s="5">
        <v>0.77877099999999999</v>
      </c>
      <c r="H30" s="5">
        <v>1.5492079999999999</v>
      </c>
      <c r="I30" s="5">
        <v>4.5501339999999999</v>
      </c>
      <c r="J30" s="5">
        <v>517.28857494998294</v>
      </c>
      <c r="K30" s="8">
        <f t="shared" si="0"/>
        <v>7.0042936883079197</v>
      </c>
      <c r="L30" s="8"/>
    </row>
    <row r="31" spans="1:14" x14ac:dyDescent="0.25">
      <c r="A31" s="8" t="s">
        <v>86</v>
      </c>
      <c r="B31" s="8" t="s">
        <v>115</v>
      </c>
      <c r="C31" s="5"/>
      <c r="D31" s="5">
        <v>-5.9496536851399604</v>
      </c>
      <c r="E31" s="5"/>
      <c r="F31" s="5">
        <v>-0.59478799999999998</v>
      </c>
      <c r="G31" s="5"/>
      <c r="H31" s="5">
        <v>1.601699</v>
      </c>
      <c r="I31" s="5">
        <v>9.2526060000000001</v>
      </c>
      <c r="J31" s="5">
        <v>1992.03615228524</v>
      </c>
      <c r="K31" s="8">
        <f t="shared" si="0"/>
        <v>5.9496536851399604</v>
      </c>
      <c r="L31" s="8"/>
      <c r="N31">
        <f>AVERAGE(-5.94965368513996,-1.14868485938912)</f>
        <v>-3.5491692722645403</v>
      </c>
    </row>
    <row r="32" spans="1:14" x14ac:dyDescent="0.25">
      <c r="A32" s="8" t="s">
        <v>67</v>
      </c>
      <c r="B32" s="8" t="s">
        <v>96</v>
      </c>
      <c r="C32" s="5">
        <v>2.4581410648840301</v>
      </c>
      <c r="D32" s="5">
        <v>-3.4584980067748501</v>
      </c>
      <c r="E32" s="5">
        <v>0.12607599999999999</v>
      </c>
      <c r="F32" s="5">
        <v>-0.33292899999999997</v>
      </c>
      <c r="G32" s="5">
        <v>0.821743</v>
      </c>
      <c r="H32" s="5">
        <v>1.5423199999999999</v>
      </c>
      <c r="I32" s="5">
        <v>12.463896999999999</v>
      </c>
      <c r="J32" s="5">
        <v>3209.5830235147</v>
      </c>
      <c r="K32" s="8">
        <f t="shared" si="0"/>
        <v>5.9166390716588797</v>
      </c>
      <c r="L32" s="8"/>
    </row>
    <row r="33" spans="1:25" x14ac:dyDescent="0.25">
      <c r="A33" s="8" t="s">
        <v>65</v>
      </c>
      <c r="B33" s="8" t="s">
        <v>107</v>
      </c>
      <c r="C33" s="5">
        <v>2.3124498849233701</v>
      </c>
      <c r="D33" s="5">
        <v>-3.5303322747292798</v>
      </c>
      <c r="E33" s="5">
        <v>0.117606</v>
      </c>
      <c r="F33" s="5">
        <v>-0.36675799999999997</v>
      </c>
      <c r="G33" s="5">
        <v>0.81483099999999997</v>
      </c>
      <c r="H33" s="5">
        <v>1.6644639999999999</v>
      </c>
      <c r="I33" s="5">
        <v>12.555178</v>
      </c>
      <c r="J33" s="5">
        <v>3160.5253352382001</v>
      </c>
      <c r="K33" s="8">
        <f t="shared" si="0"/>
        <v>5.8427821596526499</v>
      </c>
      <c r="L33" s="8"/>
    </row>
    <row r="34" spans="1:25" x14ac:dyDescent="0.25">
      <c r="A34" s="8" t="s">
        <v>77</v>
      </c>
      <c r="B34" s="8" t="s">
        <v>31</v>
      </c>
      <c r="C34" s="5">
        <v>2.1335615097708498</v>
      </c>
      <c r="D34" s="5">
        <v>-3.0535958821223401</v>
      </c>
      <c r="E34" s="5">
        <v>0.120729</v>
      </c>
      <c r="F34" s="5">
        <v>-0.38723999999999997</v>
      </c>
      <c r="G34" s="5">
        <v>0.82078399999999996</v>
      </c>
      <c r="H34" s="5">
        <v>1.6905520000000001</v>
      </c>
      <c r="I34" s="5">
        <v>8.0866900000000008</v>
      </c>
      <c r="J34" s="5">
        <v>1615.0442095256899</v>
      </c>
      <c r="K34" s="8">
        <f t="shared" si="0"/>
        <v>5.1871573918931899</v>
      </c>
      <c r="L34" s="8"/>
    </row>
    <row r="35" spans="1:25" x14ac:dyDescent="0.25">
      <c r="A35" s="8" t="s">
        <v>48</v>
      </c>
      <c r="B35" s="8" t="s">
        <v>104</v>
      </c>
      <c r="C35" s="5">
        <v>1.72549059808968</v>
      </c>
      <c r="D35" s="5">
        <v>-3.2009001237089598</v>
      </c>
      <c r="E35" s="5">
        <v>0.82153900000000002</v>
      </c>
      <c r="F35" s="5">
        <v>-0.30719200000000002</v>
      </c>
      <c r="G35" s="5">
        <v>8.8477E-2</v>
      </c>
      <c r="H35" s="5">
        <v>1.537617</v>
      </c>
      <c r="I35" s="5">
        <v>7.1759500000000003</v>
      </c>
      <c r="J35" s="5">
        <v>1293.14044844773</v>
      </c>
      <c r="K35" s="8">
        <f t="shared" si="0"/>
        <v>4.92639072179864</v>
      </c>
      <c r="L35" s="8"/>
    </row>
    <row r="36" spans="1:25" x14ac:dyDescent="0.25">
      <c r="A36" s="8" t="s">
        <v>63</v>
      </c>
      <c r="B36" s="8" t="s">
        <v>94</v>
      </c>
      <c r="C36" s="5">
        <v>2.0743772581924</v>
      </c>
      <c r="D36" s="5">
        <v>-2.8445812968500399</v>
      </c>
      <c r="E36" s="5">
        <v>0.106333</v>
      </c>
      <c r="F36" s="5">
        <v>-0.29514000000000001</v>
      </c>
      <c r="G36" s="5">
        <v>0.82127899999999998</v>
      </c>
      <c r="H36" s="5">
        <v>1.6623410000000001</v>
      </c>
      <c r="I36" s="5">
        <v>9.2257809999999996</v>
      </c>
      <c r="J36" s="5">
        <v>1756.3450267957601</v>
      </c>
      <c r="K36" s="8">
        <f t="shared" si="0"/>
        <v>4.9189585550424404</v>
      </c>
      <c r="L36" s="8"/>
    </row>
    <row r="37" spans="1:25" x14ac:dyDescent="0.25">
      <c r="A37" s="8" t="s">
        <v>80</v>
      </c>
      <c r="B37" s="8" t="s">
        <v>117</v>
      </c>
      <c r="C37" s="5"/>
      <c r="D37" s="5">
        <v>-4.6708398728820102</v>
      </c>
      <c r="E37" s="5"/>
      <c r="F37" s="5">
        <v>-0.45484999999999998</v>
      </c>
      <c r="G37" s="5"/>
      <c r="H37" s="5">
        <v>1.5602119999999999</v>
      </c>
      <c r="I37" s="5">
        <v>7.9764460000000001</v>
      </c>
      <c r="J37" s="5">
        <v>1449.38688847354</v>
      </c>
      <c r="K37" s="8">
        <f t="shared" si="0"/>
        <v>4.6708398728820102</v>
      </c>
      <c r="L37" s="8"/>
      <c r="N37">
        <f>AVERAGE(-4.67083987288201,-0.903645366827321)</f>
        <v>-2.7872426198546654</v>
      </c>
    </row>
    <row r="38" spans="1:25" x14ac:dyDescent="0.25">
      <c r="A38" s="8" t="s">
        <v>50</v>
      </c>
      <c r="B38" s="8" t="s">
        <v>121</v>
      </c>
      <c r="C38" s="5">
        <v>1.5512513124799401</v>
      </c>
      <c r="D38" s="5">
        <v>-2.9390577694811402</v>
      </c>
      <c r="E38" s="5">
        <v>7.9372999999999999E-2</v>
      </c>
      <c r="F38" s="5">
        <v>-0.28207900000000002</v>
      </c>
      <c r="G38" s="5">
        <v>0.81978700000000004</v>
      </c>
      <c r="H38" s="5">
        <v>1.5377050000000001</v>
      </c>
      <c r="I38" s="5"/>
      <c r="J38" s="5">
        <v>1647.2923971170001</v>
      </c>
      <c r="K38" s="8">
        <f t="shared" si="0"/>
        <v>4.4903090819610805</v>
      </c>
      <c r="L38" s="8" t="s">
        <v>132</v>
      </c>
    </row>
    <row r="39" spans="1:25" x14ac:dyDescent="0.25">
      <c r="A39" s="8" t="s">
        <v>82</v>
      </c>
      <c r="B39" s="8" t="s">
        <v>118</v>
      </c>
      <c r="C39" s="5"/>
      <c r="D39" s="5">
        <v>-4.3901423026302604</v>
      </c>
      <c r="E39" s="5"/>
      <c r="F39" s="5"/>
      <c r="G39" s="5"/>
      <c r="H39" s="5"/>
      <c r="I39" s="5"/>
      <c r="J39" s="5"/>
      <c r="K39" s="8">
        <f t="shared" si="0"/>
        <v>4.3901423026302604</v>
      </c>
      <c r="L39" s="8" t="s">
        <v>131</v>
      </c>
    </row>
    <row r="40" spans="1:25" x14ac:dyDescent="0.25">
      <c r="A40" s="8" t="s">
        <v>69</v>
      </c>
      <c r="B40" s="8" t="s">
        <v>109</v>
      </c>
      <c r="C40" s="5">
        <v>3.6672864386410899</v>
      </c>
      <c r="D40" s="5">
        <v>-0.70163811720906999</v>
      </c>
      <c r="E40" s="5">
        <v>0.18115999999999999</v>
      </c>
      <c r="F40" s="5">
        <v>-9.3498999999999999E-2</v>
      </c>
      <c r="G40" s="5">
        <v>0.79145799999999999</v>
      </c>
      <c r="H40" s="5">
        <v>2.1350310000000001</v>
      </c>
      <c r="I40" s="5">
        <v>7.7928449999999998</v>
      </c>
      <c r="J40" s="5">
        <v>1233.24599862523</v>
      </c>
      <c r="K40" s="8">
        <f t="shared" si="0"/>
        <v>4.3689245558501604</v>
      </c>
      <c r="L40" s="8"/>
    </row>
    <row r="41" spans="1:25" x14ac:dyDescent="0.25">
      <c r="A41" s="8" t="s">
        <v>126</v>
      </c>
      <c r="B41" s="8" t="s">
        <v>125</v>
      </c>
      <c r="C41" s="5">
        <v>1.98230989763607</v>
      </c>
      <c r="D41" s="5">
        <v>-2.06816474755913</v>
      </c>
      <c r="E41" s="5">
        <v>0.104647</v>
      </c>
      <c r="F41" s="5">
        <v>-0.21021699999999999</v>
      </c>
      <c r="G41" s="5">
        <v>0.84579599999999999</v>
      </c>
      <c r="H41" s="5">
        <v>1.62852</v>
      </c>
      <c r="I41" s="5"/>
      <c r="J41" s="5">
        <v>3607.8176787909501</v>
      </c>
      <c r="K41" s="8">
        <f t="shared" si="0"/>
        <v>4.0504746451951998</v>
      </c>
      <c r="L41" s="8" t="s">
        <v>129</v>
      </c>
    </row>
    <row r="42" spans="1:25" x14ac:dyDescent="0.25">
      <c r="A42" s="8" t="s">
        <v>68</v>
      </c>
      <c r="B42" s="8" t="s">
        <v>108</v>
      </c>
      <c r="C42" s="5">
        <v>1.9828861555288599</v>
      </c>
      <c r="D42" s="5">
        <v>-0.796848311858531</v>
      </c>
      <c r="E42" s="5">
        <v>0.81836900000000001</v>
      </c>
      <c r="F42" s="5">
        <v>2.138941</v>
      </c>
      <c r="G42" s="5">
        <v>0.101283</v>
      </c>
      <c r="H42" s="5">
        <v>-0.106381</v>
      </c>
      <c r="I42" s="5">
        <v>4.1818980000000003</v>
      </c>
      <c r="J42" s="5">
        <v>1403.4794116872099</v>
      </c>
      <c r="K42" s="8">
        <f t="shared" si="0"/>
        <v>2.7797344673873909</v>
      </c>
      <c r="N42" s="8"/>
      <c r="Q42" s="8"/>
      <c r="R42" s="8"/>
      <c r="S42" s="8"/>
      <c r="T42" s="8"/>
      <c r="U42" s="8"/>
      <c r="V42" s="8"/>
      <c r="W42" s="8"/>
      <c r="X42" s="8"/>
      <c r="Y42" s="8"/>
    </row>
    <row r="43" spans="1:25" x14ac:dyDescent="0.25">
      <c r="A43" s="8" t="s">
        <v>78</v>
      </c>
      <c r="B43" s="8" t="s">
        <v>51</v>
      </c>
      <c r="C43" s="5">
        <v>2.4113626130365802</v>
      </c>
      <c r="D43" s="5">
        <v>-1.1532858771637406</v>
      </c>
      <c r="E43" s="5">
        <v>0.123015</v>
      </c>
      <c r="F43" s="5">
        <v>-0.15840399999999999</v>
      </c>
      <c r="G43" s="5">
        <v>0.81734600000000002</v>
      </c>
      <c r="H43" s="5">
        <v>1.675916</v>
      </c>
      <c r="I43" s="5">
        <v>11.889239</v>
      </c>
      <c r="J43" s="5">
        <v>2804.5733942871202</v>
      </c>
      <c r="K43" s="8">
        <f t="shared" si="0"/>
        <v>3.5646484902003208</v>
      </c>
      <c r="L43" s="8"/>
    </row>
    <row r="44" spans="1:25" x14ac:dyDescent="0.25">
      <c r="A44" s="8" t="s">
        <v>70</v>
      </c>
      <c r="B44" s="8" t="s">
        <v>35</v>
      </c>
      <c r="C44" s="5">
        <v>2.1185960791801599</v>
      </c>
      <c r="D44" s="5">
        <v>-1.16711972102131</v>
      </c>
      <c r="E44" s="5">
        <v>0.10910400000000001</v>
      </c>
      <c r="F44" s="5">
        <v>-0.15662200000000001</v>
      </c>
      <c r="G44" s="5">
        <v>0.82509200000000005</v>
      </c>
      <c r="H44" s="5">
        <v>2.150048</v>
      </c>
      <c r="I44" s="5">
        <v>7.8633800000000003</v>
      </c>
      <c r="J44" s="5">
        <v>1336.99308373451</v>
      </c>
      <c r="K44" s="8">
        <f t="shared" si="0"/>
        <v>3.2857158002014701</v>
      </c>
      <c r="L44" s="8"/>
    </row>
    <row r="45" spans="1:25" x14ac:dyDescent="0.25">
      <c r="A45" s="8" t="s">
        <v>73</v>
      </c>
      <c r="B45" s="8" t="s">
        <v>110</v>
      </c>
      <c r="C45" s="5">
        <v>1.9333716554012601</v>
      </c>
      <c r="D45" s="5">
        <v>-0.97665051092906197</v>
      </c>
      <c r="E45" s="5">
        <v>9.9151000000000003E-2</v>
      </c>
      <c r="F45" s="5">
        <v>-0.13683200000000001</v>
      </c>
      <c r="G45" s="5">
        <v>0.82165999999999995</v>
      </c>
      <c r="H45" s="5">
        <v>2.2447029999999999</v>
      </c>
      <c r="I45" s="5">
        <v>9.5163700000000002</v>
      </c>
      <c r="J45" s="5">
        <v>1889.36845626473</v>
      </c>
      <c r="K45" s="8">
        <f t="shared" si="0"/>
        <v>2.9100221663303221</v>
      </c>
      <c r="L45" s="8"/>
    </row>
    <row r="46" spans="1:25" x14ac:dyDescent="0.25">
      <c r="A46" s="8" t="s">
        <v>88</v>
      </c>
      <c r="B46" s="8" t="s">
        <v>88</v>
      </c>
      <c r="C46" s="5">
        <v>1.8148937500570099</v>
      </c>
      <c r="D46" s="5">
        <v>-0.91258830492253395</v>
      </c>
      <c r="E46" s="5">
        <v>9.3878000000000003E-2</v>
      </c>
      <c r="F46" s="5">
        <v>-9.4874E-2</v>
      </c>
      <c r="G46" s="5">
        <v>0.82874899999999996</v>
      </c>
      <c r="H46" s="5">
        <v>1.665646</v>
      </c>
      <c r="I46" s="5">
        <v>10.089397</v>
      </c>
      <c r="J46" s="5">
        <v>1960.5739319045299</v>
      </c>
      <c r="K46" s="8">
        <f t="shared" si="0"/>
        <v>2.7274820549795438</v>
      </c>
      <c r="L46" s="8"/>
    </row>
    <row r="47" spans="1:25" x14ac:dyDescent="0.25">
      <c r="A47" s="8" t="s">
        <v>76</v>
      </c>
      <c r="B47" s="8" t="s">
        <v>41</v>
      </c>
      <c r="C47" s="5">
        <v>2.01276787455655</v>
      </c>
      <c r="D47" s="5"/>
      <c r="E47" s="5">
        <v>0.103297</v>
      </c>
      <c r="F47" s="5"/>
      <c r="G47" s="5">
        <v>0.82225099999999995</v>
      </c>
      <c r="H47" s="5"/>
      <c r="I47" s="5">
        <v>10.794601</v>
      </c>
      <c r="J47" s="5">
        <v>2655.78763476933</v>
      </c>
      <c r="K47" s="8">
        <f t="shared" si="0"/>
        <v>2.01276787455655</v>
      </c>
      <c r="L47" s="8"/>
    </row>
    <row r="48" spans="1:25" x14ac:dyDescent="0.25">
      <c r="A48" s="8" t="s">
        <v>79</v>
      </c>
      <c r="B48" s="8" t="s">
        <v>97</v>
      </c>
      <c r="C48" s="5"/>
      <c r="D48" s="5">
        <v>-0.69194336377662602</v>
      </c>
      <c r="E48" s="5"/>
      <c r="F48" s="5">
        <v>-9.2259999999999995E-2</v>
      </c>
      <c r="G48" s="5"/>
      <c r="H48" s="5">
        <v>2.1362559999999999</v>
      </c>
      <c r="I48" s="5">
        <v>9.7450220000000005</v>
      </c>
      <c r="J48" s="5">
        <v>2203.2343474662498</v>
      </c>
      <c r="K48" s="8">
        <f t="shared" si="0"/>
        <v>0.69194336377662602</v>
      </c>
      <c r="L48" s="8"/>
    </row>
    <row r="49" spans="3:12" x14ac:dyDescent="0.25">
      <c r="C49" s="1"/>
      <c r="D49" s="1"/>
      <c r="E49" s="1"/>
      <c r="F49" s="1"/>
      <c r="G49" s="1"/>
      <c r="H49" s="1"/>
      <c r="L49" s="1"/>
    </row>
    <row r="50" spans="3:12" x14ac:dyDescent="0.25">
      <c r="L50" s="1"/>
    </row>
    <row r="66" spans="5:7" x14ac:dyDescent="0.25">
      <c r="E66" s="3"/>
    </row>
    <row r="72" spans="5:7" x14ac:dyDescent="0.25">
      <c r="E72" s="4"/>
      <c r="G72" s="4"/>
    </row>
  </sheetData>
  <sortState ref="A2:N50">
    <sortCondition descending="1" ref="K2:K50"/>
  </sortState>
  <pageMargins left="0.7" right="0.7" top="0.75" bottom="0.75" header="0.3" footer="0.3"/>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AD00FC2C7A1314A80DB10B10DAD0626" ma:contentTypeVersion="14" ma:contentTypeDescription="Create a new document." ma:contentTypeScope="" ma:versionID="ba7945c02d4eadd06cb2d0163be708ce">
  <xsd:schema xmlns:xsd="http://www.w3.org/2001/XMLSchema" xmlns:xs="http://www.w3.org/2001/XMLSchema" xmlns:p="http://schemas.microsoft.com/office/2006/metadata/properties" xmlns:ns3="b9eab4da-8cbb-48ff-b3fd-c223bd519a77" xmlns:ns4="024604e5-16c0-4f63-8d0a-fcb7151e2575" targetNamespace="http://schemas.microsoft.com/office/2006/metadata/properties" ma:root="true" ma:fieldsID="1e0861bd186425a1b98be64e0b36cbb4" ns3:_="" ns4:_="">
    <xsd:import namespace="b9eab4da-8cbb-48ff-b3fd-c223bd519a77"/>
    <xsd:import namespace="024604e5-16c0-4f63-8d0a-fcb7151e2575"/>
    <xsd:element name="properties">
      <xsd:complexType>
        <xsd:sequence>
          <xsd:element name="documentManagement">
            <xsd:complexType>
              <xsd:all>
                <xsd:element ref="ns3:SharedWithUsers" minOccurs="0"/>
                <xsd:element ref="ns3:SharedWithDetails" minOccurs="0"/>
                <xsd:element ref="ns3:SharingHintHash" minOccurs="0"/>
                <xsd:element ref="ns4:MediaServiceMetadata" minOccurs="0"/>
                <xsd:element ref="ns4:MediaServiceFastMetadata" minOccurs="0"/>
                <xsd:element ref="ns4:MediaServiceAutoKeyPoints" minOccurs="0"/>
                <xsd:element ref="ns4:MediaServiceKeyPoints" minOccurs="0"/>
                <xsd:element ref="ns4:MediaServiceAutoTags" minOccurs="0"/>
                <xsd:element ref="ns4:MediaServiceOCR" minOccurs="0"/>
                <xsd:element ref="ns4:MediaServiceGenerationTime" minOccurs="0"/>
                <xsd:element ref="ns4:MediaServiceEventHashCode" minOccurs="0"/>
                <xsd:element ref="ns4:MediaServiceDateTaken" minOccurs="0"/>
                <xsd:element ref="ns4:_activity" minOccurs="0"/>
                <xsd:element ref="ns4: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eab4da-8cbb-48ff-b3fd-c223bd519a77"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SharingHintHash" ma:index="10" nillable="true" ma:displayName="Sharing Hint Hash" ma:hidden="true" ma:internalName="SharingHintHash"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24604e5-16c0-4f63-8d0a-fcb7151e2575"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hidden="true" ma:internalName="MediaServiceDateTaken" ma:readOnly="true">
      <xsd:simpleType>
        <xsd:restriction base="dms:Text"/>
      </xsd:simpleType>
    </xsd:element>
    <xsd:element name="_activity" ma:index="20" nillable="true" ma:displayName="_activity" ma:hidden="true" ma:internalName="_activity">
      <xsd:simpleType>
        <xsd:restriction base="dms:Note"/>
      </xsd:simpleType>
    </xsd:element>
    <xsd:element name="MediaServiceObjectDetectorVersions" ma:index="2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_activity xmlns="024604e5-16c0-4f63-8d0a-fcb7151e2575"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D606BC1-C200-4E48-AEB8-40791059A69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eab4da-8cbb-48ff-b3fd-c223bd519a77"/>
    <ds:schemaRef ds:uri="024604e5-16c0-4f63-8d0a-fcb7151e257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D677C1E-400A-4ADD-9216-EB2AEF20947D}">
  <ds:schemaRefs>
    <ds:schemaRef ds:uri="http://purl.org/dc/elements/1.1/"/>
    <ds:schemaRef ds:uri="http://schemas.microsoft.com/office/2006/documentManagement/types"/>
    <ds:schemaRef ds:uri="024604e5-16c0-4f63-8d0a-fcb7151e2575"/>
    <ds:schemaRef ds:uri="http://purl.org/dc/dcmitype/"/>
    <ds:schemaRef ds:uri="b9eab4da-8cbb-48ff-b3fd-c223bd519a77"/>
    <ds:schemaRef ds:uri="http://schemas.openxmlformats.org/package/2006/metadata/core-properties"/>
    <ds:schemaRef ds:uri="http://www.w3.org/XML/1998/namespace"/>
    <ds:schemaRef ds:uri="http://schemas.microsoft.com/office/infopath/2007/PartnerControls"/>
    <ds:schemaRef ds:uri="http://schemas.microsoft.com/office/2006/metadata/properties"/>
    <ds:schemaRef ds:uri="http://purl.org/dc/terms/"/>
  </ds:schemaRefs>
</ds:datastoreItem>
</file>

<file path=customXml/itemProps3.xml><?xml version="1.0" encoding="utf-8"?>
<ds:datastoreItem xmlns:ds="http://schemas.openxmlformats.org/officeDocument/2006/customXml" ds:itemID="{31A416ED-DB31-4E4F-90E7-7837B069D35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solvent_parameters</vt:lpstr>
      <vt:lpstr>DDEC6 parameters table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c3145</dc:creator>
  <cp:lastModifiedBy>Kas</cp:lastModifiedBy>
  <dcterms:created xsi:type="dcterms:W3CDTF">2022-01-26T22:30:48Z</dcterms:created>
  <dcterms:modified xsi:type="dcterms:W3CDTF">2023-10-11T13:54:48Z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0x010100EAD00FC2C7A1314A80DB10B10DAD0626</vt:lpwstr>
  </property>
</Properties>
</file>