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\Desktop\PdCD投稿\"/>
    </mc:Choice>
  </mc:AlternateContent>
  <xr:revisionPtr revIDLastSave="0" documentId="13_ncr:1_{122227F7-2723-4505-98E8-21EBCAFBF040}" xr6:coauthVersionLast="47" xr6:coauthVersionMax="47" xr10:uidLastSave="{00000000-0000-0000-0000-000000000000}"/>
  <bookViews>
    <workbookView xWindow="1890" yWindow="442" windowWidth="19710" windowHeight="12338" xr2:uid="{6FB08D10-450D-4E0A-A3B3-C868FC6260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E40" i="1"/>
  <c r="E41" i="1" s="1"/>
  <c r="D40" i="1"/>
  <c r="D41" i="1" s="1"/>
  <c r="F40" i="1"/>
  <c r="F41" i="1" s="1"/>
  <c r="G40" i="1"/>
  <c r="G41" i="1" s="1"/>
  <c r="F31" i="1"/>
  <c r="G31" i="1"/>
  <c r="E35" i="1"/>
  <c r="E42" i="1" s="1"/>
  <c r="F35" i="1"/>
  <c r="F39" i="1" s="1"/>
  <c r="G35" i="1"/>
  <c r="D35" i="1"/>
  <c r="D42" i="1" s="1"/>
  <c r="E33" i="1"/>
  <c r="F33" i="1"/>
  <c r="G33" i="1"/>
  <c r="D33" i="1"/>
  <c r="G25" i="1"/>
  <c r="G17" i="1"/>
  <c r="F21" i="1"/>
  <c r="G21" i="1"/>
  <c r="D21" i="1"/>
  <c r="F13" i="1"/>
  <c r="G13" i="1"/>
  <c r="D13" i="1"/>
  <c r="E9" i="1"/>
  <c r="F9" i="1"/>
  <c r="G9" i="1"/>
  <c r="D9" i="1"/>
  <c r="E6" i="1"/>
  <c r="F6" i="1"/>
  <c r="F42" i="1" s="1"/>
  <c r="G6" i="1"/>
  <c r="D6" i="1"/>
  <c r="D46" i="1" s="1"/>
  <c r="D44" i="1" l="1"/>
  <c r="E44" i="1"/>
  <c r="E45" i="1" s="1"/>
  <c r="G47" i="1"/>
  <c r="G44" i="1"/>
  <c r="G45" i="1" s="1"/>
  <c r="F44" i="1"/>
  <c r="F45" i="1" s="1"/>
  <c r="D39" i="1"/>
  <c r="D43" i="1"/>
  <c r="G39" i="1"/>
  <c r="G46" i="1"/>
  <c r="F43" i="1"/>
  <c r="E39" i="1"/>
  <c r="G43" i="1"/>
  <c r="F46" i="1"/>
  <c r="D47" i="1"/>
  <c r="D45" i="1"/>
  <c r="F47" i="1"/>
  <c r="E47" i="1"/>
  <c r="E43" i="1"/>
  <c r="E46" i="1"/>
</calcChain>
</file>

<file path=xl/sharedStrings.xml><?xml version="1.0" encoding="utf-8"?>
<sst xmlns="http://schemas.openxmlformats.org/spreadsheetml/2006/main" count="121" uniqueCount="70">
  <si>
    <t>entry</t>
    <phoneticPr fontId="1" type="noConversion"/>
  </si>
  <si>
    <t>method</t>
    <phoneticPr fontId="1" type="noConversion"/>
  </si>
  <si>
    <t>M</t>
    <phoneticPr fontId="1" type="noConversion"/>
  </si>
  <si>
    <t>MW</t>
    <phoneticPr fontId="1" type="noConversion"/>
  </si>
  <si>
    <t>Weight</t>
    <phoneticPr fontId="1" type="noConversion"/>
  </si>
  <si>
    <t>mmol</t>
    <phoneticPr fontId="1" type="noConversion"/>
  </si>
  <si>
    <t>g/mmol</t>
    <phoneticPr fontId="1" type="noConversion"/>
  </si>
  <si>
    <t>mg</t>
    <phoneticPr fontId="1" type="noConversion"/>
  </si>
  <si>
    <t>Catalyst</t>
    <phoneticPr fontId="1" type="noConversion"/>
  </si>
  <si>
    <t>solvent</t>
    <phoneticPr fontId="1" type="noConversion"/>
  </si>
  <si>
    <t>Product</t>
    <phoneticPr fontId="1" type="noConversion"/>
  </si>
  <si>
    <t>TW</t>
    <phoneticPr fontId="1" type="noConversion"/>
  </si>
  <si>
    <t>AW</t>
    <phoneticPr fontId="1" type="noConversion"/>
  </si>
  <si>
    <t>Yield</t>
    <phoneticPr fontId="1" type="noConversion"/>
  </si>
  <si>
    <t>Volume</t>
    <phoneticPr fontId="1" type="noConversion"/>
  </si>
  <si>
    <t>mL</t>
    <phoneticPr fontId="1" type="noConversion"/>
  </si>
  <si>
    <t>Density</t>
    <phoneticPr fontId="1" type="noConversion"/>
  </si>
  <si>
    <t>g/mL</t>
    <phoneticPr fontId="1" type="noConversion"/>
  </si>
  <si>
    <t>This work</t>
    <phoneticPr fontId="1" type="noConversion"/>
  </si>
  <si>
    <t>This work (recycle)</t>
    <phoneticPr fontId="1" type="noConversion"/>
  </si>
  <si>
    <t>JACS, 2011, 133, 9692</t>
    <phoneticPr fontId="1" type="noConversion"/>
  </si>
  <si>
    <t>CC, 2014, 50, 3725</t>
    <phoneticPr fontId="1" type="noConversion"/>
  </si>
  <si>
    <t>-</t>
    <phoneticPr fontId="1" type="noConversion"/>
  </si>
  <si>
    <t>Reaction time</t>
    <phoneticPr fontId="1" type="noConversion"/>
  </si>
  <si>
    <t>h</t>
    <phoneticPr fontId="1" type="noConversion"/>
  </si>
  <si>
    <t>Aryl</t>
    <phoneticPr fontId="1" type="noConversion"/>
  </si>
  <si>
    <t>Olefin</t>
    <phoneticPr fontId="1" type="noConversion"/>
  </si>
  <si>
    <t>Additive</t>
    <phoneticPr fontId="1" type="noConversion"/>
  </si>
  <si>
    <t>Solvent</t>
    <phoneticPr fontId="1" type="noConversion"/>
  </si>
  <si>
    <r>
      <t>O</t>
    </r>
    <r>
      <rPr>
        <vertAlign val="subscript"/>
        <sz val="11"/>
        <color theme="1"/>
        <rFont val="Times New Roman"/>
        <family val="1"/>
      </rPr>
      <t>2</t>
    </r>
    <phoneticPr fontId="1" type="noConversion"/>
  </si>
  <si>
    <t>catalyst1</t>
    <phoneticPr fontId="1" type="noConversion"/>
  </si>
  <si>
    <t>catalyst2</t>
    <phoneticPr fontId="1" type="noConversion"/>
  </si>
  <si>
    <t>additive1</t>
    <phoneticPr fontId="1" type="noConversion"/>
  </si>
  <si>
    <t>additive2</t>
    <phoneticPr fontId="1" type="noConversion"/>
  </si>
  <si>
    <r>
      <t>Pd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(dba)</t>
    </r>
    <r>
      <rPr>
        <vertAlign val="subscript"/>
        <sz val="11"/>
        <color theme="1"/>
        <rFont val="Times New Roman"/>
        <family val="1"/>
      </rPr>
      <t>3</t>
    </r>
    <phoneticPr fontId="1" type="noConversion"/>
  </si>
  <si>
    <r>
      <t>Pd(TFA)</t>
    </r>
    <r>
      <rPr>
        <vertAlign val="subscript"/>
        <sz val="11"/>
        <color theme="1"/>
        <rFont val="Times New Roman"/>
        <family val="1"/>
      </rPr>
      <t>2</t>
    </r>
    <phoneticPr fontId="1" type="noConversion"/>
  </si>
  <si>
    <t>dppf</t>
    <phoneticPr fontId="1" type="noConversion"/>
  </si>
  <si>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Times New Roman"/>
        <family val="1"/>
      </rPr>
      <t>-CD</t>
    </r>
    <phoneticPr fontId="1" type="noConversion"/>
  </si>
  <si>
    <r>
      <t>NCy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Me</t>
    </r>
    <phoneticPr fontId="1" type="noConversion"/>
  </si>
  <si>
    <r>
      <t>Pd(PPh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)</t>
    </r>
    <r>
      <rPr>
        <vertAlign val="subscript"/>
        <sz val="11"/>
        <color theme="1"/>
        <rFont val="Times New Roman"/>
        <family val="1"/>
      </rPr>
      <t>4</t>
    </r>
    <phoneticPr fontId="1" type="noConversion"/>
  </si>
  <si>
    <t>LiI</t>
    <phoneticPr fontId="1" type="noConversion"/>
  </si>
  <si>
    <t>Reaction temperature</t>
    <phoneticPr fontId="1" type="noConversion"/>
  </si>
  <si>
    <r>
      <rPr>
        <sz val="11"/>
        <color theme="1"/>
        <rFont val="等线"/>
        <family val="3"/>
        <charset val="134"/>
      </rPr>
      <t>℃</t>
    </r>
    <phoneticPr fontId="1" type="noConversion"/>
  </si>
  <si>
    <t>rt</t>
    <phoneticPr fontId="1" type="noConversion"/>
  </si>
  <si>
    <r>
      <t>PhCF</t>
    </r>
    <r>
      <rPr>
        <vertAlign val="subscript"/>
        <sz val="11"/>
        <color theme="1"/>
        <rFont val="Times New Roman"/>
        <family val="1"/>
      </rPr>
      <t>3</t>
    </r>
    <phoneticPr fontId="1" type="noConversion"/>
  </si>
  <si>
    <t>DMA</t>
    <phoneticPr fontId="1" type="noConversion"/>
  </si>
  <si>
    <t>Effective Mass Yield</t>
    <phoneticPr fontId="1" type="noConversion"/>
  </si>
  <si>
    <t>EMY/%</t>
    <phoneticPr fontId="1" type="noConversion"/>
  </si>
  <si>
    <r>
      <t>Pd(TFA)</t>
    </r>
    <r>
      <rPr>
        <vertAlign val="subscript"/>
        <sz val="11"/>
        <color rgb="FFFF0000"/>
        <rFont val="Times New Roman"/>
        <family val="1"/>
      </rPr>
      <t>2</t>
    </r>
    <r>
      <rPr>
        <sz val="11"/>
        <color rgb="FFFF0000"/>
        <rFont val="Times New Roman"/>
        <family val="1"/>
      </rPr>
      <t xml:space="preserve"> (recycle)</t>
    </r>
    <phoneticPr fontId="1" type="noConversion"/>
  </si>
  <si>
    <r>
      <rPr>
        <sz val="11"/>
        <color rgb="FFFF0000"/>
        <rFont val="Symbol"/>
        <family val="1"/>
        <charset val="2"/>
      </rPr>
      <t>a</t>
    </r>
    <r>
      <rPr>
        <sz val="11"/>
        <color rgb="FFFF0000"/>
        <rFont val="Times New Roman"/>
        <family val="1"/>
      </rPr>
      <t>-CD</t>
    </r>
    <r>
      <rPr>
        <sz val="11"/>
        <color rgb="FFFF0000"/>
        <rFont val="Times New Roman"/>
        <family val="1"/>
        <charset val="2"/>
      </rPr>
      <t xml:space="preserve"> (recycle)</t>
    </r>
    <phoneticPr fontId="1" type="noConversion"/>
  </si>
  <si>
    <t>Atom Economy</t>
    <phoneticPr fontId="1" type="noConversion"/>
  </si>
  <si>
    <t>AE/%</t>
    <phoneticPr fontId="1" type="noConversion"/>
  </si>
  <si>
    <t>Atom Efficiency</t>
    <phoneticPr fontId="1" type="noConversion"/>
  </si>
  <si>
    <t>AEF/%</t>
    <phoneticPr fontId="1" type="noConversion"/>
  </si>
  <si>
    <t>Reaction Mass
Efficiency</t>
    <phoneticPr fontId="1" type="noConversion"/>
  </si>
  <si>
    <t>RME/%</t>
    <phoneticPr fontId="1" type="noConversion"/>
  </si>
  <si>
    <t>Optimum Efficiency</t>
    <phoneticPr fontId="1" type="noConversion"/>
  </si>
  <si>
    <t>OE/%</t>
    <phoneticPr fontId="1" type="noConversion"/>
  </si>
  <si>
    <t>Process Mass Intensity</t>
    <phoneticPr fontId="1" type="noConversion"/>
  </si>
  <si>
    <t>Atmosphere</t>
    <phoneticPr fontId="1" type="noConversion"/>
  </si>
  <si>
    <t>PMI</t>
    <phoneticPr fontId="1" type="noConversion"/>
  </si>
  <si>
    <t>Mass Intensity</t>
  </si>
  <si>
    <t>MI</t>
    <phoneticPr fontId="1" type="noConversion"/>
  </si>
  <si>
    <t>E-factor</t>
    <phoneticPr fontId="1" type="noConversion"/>
  </si>
  <si>
    <t>SI</t>
    <phoneticPr fontId="1" type="noConversion"/>
  </si>
  <si>
    <t>Recycle</t>
    <phoneticPr fontId="1" type="noConversion"/>
  </si>
  <si>
    <t>Ref 1</t>
    <phoneticPr fontId="1" type="noConversion"/>
  </si>
  <si>
    <t>Ref 2</t>
    <phoneticPr fontId="1" type="noConversion"/>
  </si>
  <si>
    <t>Solvent Intensity</t>
    <phoneticPr fontId="1" type="noConversion"/>
  </si>
  <si>
    <r>
      <t>O</t>
    </r>
    <r>
      <rPr>
        <vertAlign val="subscript"/>
        <sz val="11"/>
        <color theme="1"/>
        <rFont val="Times New Roman"/>
        <family val="1"/>
      </rPr>
      <t>2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</si>
</sst>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sz val="11"/>
      <color theme="1"/>
      <name val="Symbol"/>
      <family val="1"/>
      <charset val="2"/>
    </font>
    <font>
      <sz val="11"/>
      <color theme="1"/>
      <name val="Times New Roman"/>
      <family val="1"/>
      <charset val="2"/>
    </font>
    <font>
      <sz val="11"/>
      <color theme="1"/>
      <name val="等线"/>
      <family val="3"/>
      <charset val="134"/>
    </font>
    <font>
      <sz val="11"/>
      <color rgb="FFFF0000"/>
      <name val="Times New Roman"/>
      <family val="1"/>
    </font>
    <font>
      <vertAlign val="subscript"/>
      <sz val="11"/>
      <color rgb="FFFF0000"/>
      <name val="Times New Roman"/>
      <family val="1"/>
    </font>
    <font>
      <sz val="11"/>
      <color rgb="FFFF0000"/>
      <name val="Times New Roman"/>
      <family val="1"/>
      <charset val="2"/>
    </font>
    <font>
      <sz val="11"/>
      <color rgb="FFFF0000"/>
      <name val="Symbol"/>
      <family val="1"/>
      <charset val="2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7579B8"/>
      <color rgb="FFF46F44"/>
      <color rgb="FFFDD985"/>
      <color rgb="FF6CBD45"/>
      <color rgb="FFA40545"/>
      <color rgb="FF7FCBA4"/>
      <color rgb="FF4B65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8B178-EAB8-4242-9A95-275DC27CA628}">
  <dimension ref="A1:L50"/>
  <sheetViews>
    <sheetView tabSelected="1" topLeftCell="A34" workbookViewId="0">
      <selection activeCell="G1" sqref="G1"/>
    </sheetView>
  </sheetViews>
  <sheetFormatPr defaultRowHeight="13.9" x14ac:dyDescent="0.4"/>
  <cols>
    <col min="2" max="2" width="10.19921875" customWidth="1"/>
    <col min="4" max="4" width="10.59765625" customWidth="1"/>
    <col min="5" max="5" width="16.53125" customWidth="1"/>
    <col min="6" max="6" width="20.3984375" customWidth="1"/>
    <col min="7" max="7" width="15.796875" customWidth="1"/>
  </cols>
  <sheetData>
    <row r="1" spans="1:11" x14ac:dyDescent="0.4">
      <c r="A1" s="8" t="s">
        <v>0</v>
      </c>
      <c r="B1" s="8"/>
      <c r="C1" s="8"/>
      <c r="D1" s="2" t="s">
        <v>18</v>
      </c>
      <c r="E1" s="2" t="s">
        <v>19</v>
      </c>
      <c r="F1" s="2" t="s">
        <v>20</v>
      </c>
      <c r="G1" s="3" t="s">
        <v>21</v>
      </c>
      <c r="H1" s="3"/>
      <c r="I1" s="3"/>
      <c r="J1" s="3"/>
      <c r="K1" s="3"/>
    </row>
    <row r="2" spans="1:11" x14ac:dyDescent="0.4">
      <c r="A2" s="8" t="s">
        <v>1</v>
      </c>
      <c r="B2" s="8"/>
      <c r="C2" s="8"/>
      <c r="D2" s="2" t="s">
        <v>18</v>
      </c>
      <c r="E2" s="2" t="s">
        <v>65</v>
      </c>
      <c r="F2" s="2" t="s">
        <v>66</v>
      </c>
      <c r="G2" s="2" t="s">
        <v>67</v>
      </c>
      <c r="H2" s="2"/>
      <c r="I2" s="3"/>
      <c r="J2" s="3"/>
      <c r="K2" s="3"/>
    </row>
    <row r="3" spans="1:11" ht="16.149999999999999" x14ac:dyDescent="0.4">
      <c r="A3" s="8" t="s">
        <v>59</v>
      </c>
      <c r="B3" s="8"/>
      <c r="C3" s="8"/>
      <c r="D3" s="2" t="s">
        <v>29</v>
      </c>
      <c r="E3" s="2" t="s">
        <v>29</v>
      </c>
      <c r="F3" s="2" t="s">
        <v>22</v>
      </c>
      <c r="G3" s="2" t="s">
        <v>22</v>
      </c>
      <c r="H3" s="2"/>
      <c r="I3" s="3"/>
      <c r="J3" s="3"/>
      <c r="K3" s="3"/>
    </row>
    <row r="4" spans="1:11" x14ac:dyDescent="0.4">
      <c r="A4" s="8" t="s">
        <v>25</v>
      </c>
      <c r="B4" s="2" t="s">
        <v>2</v>
      </c>
      <c r="C4" s="2" t="s">
        <v>5</v>
      </c>
      <c r="D4" s="2">
        <v>0.5</v>
      </c>
      <c r="E4" s="2">
        <v>0.5</v>
      </c>
      <c r="F4" s="2">
        <v>0.55000000000000004</v>
      </c>
      <c r="G4" s="2">
        <v>0.5</v>
      </c>
      <c r="H4" s="2"/>
      <c r="I4" s="3"/>
      <c r="J4" s="3"/>
      <c r="K4" s="3"/>
    </row>
    <row r="5" spans="1:11" x14ac:dyDescent="0.4">
      <c r="A5" s="8"/>
      <c r="B5" s="2" t="s">
        <v>3</v>
      </c>
      <c r="C5" s="2" t="s">
        <v>6</v>
      </c>
      <c r="D5" s="2">
        <v>121.93</v>
      </c>
      <c r="E5" s="2">
        <v>121.93</v>
      </c>
      <c r="F5" s="2">
        <v>191.92</v>
      </c>
      <c r="G5" s="2">
        <v>104.15</v>
      </c>
      <c r="H5" s="2"/>
      <c r="I5" s="3"/>
      <c r="J5" s="3"/>
      <c r="K5" s="3"/>
    </row>
    <row r="6" spans="1:11" x14ac:dyDescent="0.4">
      <c r="A6" s="8"/>
      <c r="B6" s="2" t="s">
        <v>4</v>
      </c>
      <c r="C6" s="2" t="s">
        <v>7</v>
      </c>
      <c r="D6" s="2">
        <f>D4*D5</f>
        <v>60.965000000000003</v>
      </c>
      <c r="E6" s="2">
        <f t="shared" ref="E6:G6" si="0">E4*E5</f>
        <v>60.965000000000003</v>
      </c>
      <c r="F6" s="2">
        <f t="shared" si="0"/>
        <v>105.556</v>
      </c>
      <c r="G6" s="2">
        <f t="shared" si="0"/>
        <v>52.075000000000003</v>
      </c>
      <c r="H6" s="2"/>
      <c r="I6" s="3"/>
      <c r="J6" s="3"/>
      <c r="K6" s="3"/>
    </row>
    <row r="7" spans="1:11" x14ac:dyDescent="0.4">
      <c r="A7" s="8" t="s">
        <v>26</v>
      </c>
      <c r="B7" s="2" t="s">
        <v>2</v>
      </c>
      <c r="C7" s="2" t="s">
        <v>5</v>
      </c>
      <c r="D7" s="2">
        <v>0.5</v>
      </c>
      <c r="E7" s="2">
        <v>0.5</v>
      </c>
      <c r="F7" s="2">
        <v>0.5</v>
      </c>
      <c r="G7" s="2">
        <v>1.5</v>
      </c>
      <c r="H7" s="2"/>
      <c r="I7" s="3"/>
      <c r="J7" s="3"/>
      <c r="K7" s="3"/>
    </row>
    <row r="8" spans="1:11" x14ac:dyDescent="0.4">
      <c r="A8" s="8"/>
      <c r="B8" s="2" t="s">
        <v>3</v>
      </c>
      <c r="C8" s="2" t="s">
        <v>6</v>
      </c>
      <c r="D8" s="2">
        <v>168.32</v>
      </c>
      <c r="E8" s="2">
        <v>168.32</v>
      </c>
      <c r="F8" s="2">
        <v>168.32</v>
      </c>
      <c r="G8" s="2">
        <v>268.18</v>
      </c>
      <c r="H8" s="2"/>
      <c r="I8" s="3"/>
      <c r="J8" s="3"/>
      <c r="K8" s="3"/>
    </row>
    <row r="9" spans="1:11" x14ac:dyDescent="0.4">
      <c r="A9" s="8"/>
      <c r="B9" s="2" t="s">
        <v>4</v>
      </c>
      <c r="C9" s="2" t="s">
        <v>7</v>
      </c>
      <c r="D9" s="2">
        <f>D7*D8</f>
        <v>84.16</v>
      </c>
      <c r="E9" s="2">
        <f t="shared" ref="E9:G9" si="1">E7*E8</f>
        <v>84.16</v>
      </c>
      <c r="F9" s="2">
        <f t="shared" si="1"/>
        <v>84.16</v>
      </c>
      <c r="G9" s="2">
        <f t="shared" si="1"/>
        <v>402.27</v>
      </c>
      <c r="H9" s="2"/>
      <c r="I9" s="3"/>
      <c r="J9" s="3"/>
      <c r="K9" s="3"/>
    </row>
    <row r="10" spans="1:11" ht="16.149999999999999" x14ac:dyDescent="0.4">
      <c r="A10" s="8" t="s">
        <v>8</v>
      </c>
      <c r="B10" s="2" t="s">
        <v>30</v>
      </c>
      <c r="C10" s="3"/>
      <c r="D10" s="2" t="s">
        <v>35</v>
      </c>
      <c r="E10" s="5" t="s">
        <v>48</v>
      </c>
      <c r="F10" s="2" t="s">
        <v>34</v>
      </c>
      <c r="G10" s="2" t="s">
        <v>39</v>
      </c>
      <c r="H10" s="2"/>
      <c r="I10" s="3"/>
      <c r="J10" s="3"/>
      <c r="K10" s="3"/>
    </row>
    <row r="11" spans="1:11" x14ac:dyDescent="0.4">
      <c r="A11" s="8"/>
      <c r="B11" s="2" t="s">
        <v>2</v>
      </c>
      <c r="C11" s="2" t="s">
        <v>5</v>
      </c>
      <c r="D11" s="2">
        <v>0.05</v>
      </c>
      <c r="E11" s="2">
        <v>0.01</v>
      </c>
      <c r="F11" s="2">
        <v>1.4999999999999999E-2</v>
      </c>
      <c r="G11" s="2">
        <v>0.05</v>
      </c>
      <c r="H11" s="2"/>
      <c r="I11" s="3"/>
      <c r="J11" s="3"/>
      <c r="K11" s="3"/>
    </row>
    <row r="12" spans="1:11" x14ac:dyDescent="0.4">
      <c r="A12" s="8"/>
      <c r="B12" s="2" t="s">
        <v>3</v>
      </c>
      <c r="C12" s="2" t="s">
        <v>6</v>
      </c>
      <c r="D12" s="2">
        <v>332.45</v>
      </c>
      <c r="E12" s="2">
        <v>332.45</v>
      </c>
      <c r="F12" s="2">
        <v>915.72</v>
      </c>
      <c r="G12" s="2">
        <v>1155.56</v>
      </c>
      <c r="H12" s="2"/>
      <c r="I12" s="3"/>
      <c r="J12" s="3"/>
      <c r="K12" s="3"/>
    </row>
    <row r="13" spans="1:11" x14ac:dyDescent="0.4">
      <c r="A13" s="8"/>
      <c r="B13" s="2" t="s">
        <v>4</v>
      </c>
      <c r="C13" s="2" t="s">
        <v>7</v>
      </c>
      <c r="D13" s="2">
        <f>D11*D12</f>
        <v>16.622499999999999</v>
      </c>
      <c r="E13" s="5">
        <v>3.32</v>
      </c>
      <c r="F13" s="2">
        <f t="shared" ref="F13:G13" si="2">F11*F12</f>
        <v>13.735799999999999</v>
      </c>
      <c r="G13" s="2">
        <f t="shared" si="2"/>
        <v>57.777999999999999</v>
      </c>
      <c r="H13" s="2"/>
      <c r="I13" s="3"/>
      <c r="J13" s="3"/>
      <c r="K13" s="3"/>
    </row>
    <row r="14" spans="1:11" x14ac:dyDescent="0.4">
      <c r="A14" s="8"/>
      <c r="B14" s="2" t="s">
        <v>31</v>
      </c>
      <c r="C14" s="3"/>
      <c r="D14" s="2"/>
      <c r="E14" s="2"/>
      <c r="F14" s="2"/>
      <c r="G14" s="2" t="s">
        <v>36</v>
      </c>
      <c r="H14" s="2"/>
      <c r="I14" s="3"/>
      <c r="J14" s="3"/>
      <c r="K14" s="3"/>
    </row>
    <row r="15" spans="1:11" x14ac:dyDescent="0.4">
      <c r="A15" s="8"/>
      <c r="B15" s="2" t="s">
        <v>2</v>
      </c>
      <c r="C15" s="2" t="s">
        <v>5</v>
      </c>
      <c r="D15" s="2"/>
      <c r="E15" s="2"/>
      <c r="F15" s="2"/>
      <c r="G15" s="2">
        <v>7.0000000000000007E-2</v>
      </c>
      <c r="H15" s="2"/>
      <c r="I15" s="3"/>
      <c r="J15" s="3"/>
      <c r="K15" s="3"/>
    </row>
    <row r="16" spans="1:11" x14ac:dyDescent="0.4">
      <c r="A16" s="8"/>
      <c r="B16" s="2" t="s">
        <v>3</v>
      </c>
      <c r="C16" s="2" t="s">
        <v>6</v>
      </c>
      <c r="D16" s="2"/>
      <c r="E16" s="2"/>
      <c r="F16" s="2"/>
      <c r="G16" s="2">
        <v>554.38</v>
      </c>
      <c r="H16" s="2"/>
      <c r="I16" s="3"/>
      <c r="J16" s="3"/>
      <c r="K16" s="3"/>
    </row>
    <row r="17" spans="1:11" x14ac:dyDescent="0.4">
      <c r="A17" s="8"/>
      <c r="B17" s="2" t="s">
        <v>4</v>
      </c>
      <c r="C17" s="2" t="s">
        <v>7</v>
      </c>
      <c r="D17" s="2"/>
      <c r="E17" s="2"/>
      <c r="F17" s="2"/>
      <c r="G17" s="2">
        <f>G15*G16</f>
        <v>38.806600000000003</v>
      </c>
      <c r="H17" s="2"/>
      <c r="I17" s="3"/>
      <c r="J17" s="3"/>
      <c r="K17" s="3"/>
    </row>
    <row r="18" spans="1:11" ht="16.149999999999999" x14ac:dyDescent="0.4">
      <c r="A18" s="8" t="s">
        <v>27</v>
      </c>
      <c r="B18" s="2" t="s">
        <v>32</v>
      </c>
      <c r="C18" s="3"/>
      <c r="D18" s="4" t="s">
        <v>37</v>
      </c>
      <c r="E18" s="6" t="s">
        <v>49</v>
      </c>
      <c r="F18" s="2" t="s">
        <v>22</v>
      </c>
      <c r="G18" s="2" t="s">
        <v>38</v>
      </c>
      <c r="H18" s="2"/>
      <c r="I18" s="3"/>
      <c r="J18" s="3"/>
      <c r="K18" s="3"/>
    </row>
    <row r="19" spans="1:11" x14ac:dyDescent="0.4">
      <c r="A19" s="8"/>
      <c r="B19" s="2" t="s">
        <v>2</v>
      </c>
      <c r="C19" s="2" t="s">
        <v>5</v>
      </c>
      <c r="D19" s="2">
        <v>0.2</v>
      </c>
      <c r="E19" s="5">
        <v>0.04</v>
      </c>
      <c r="F19" s="2"/>
      <c r="G19" s="2">
        <v>2</v>
      </c>
      <c r="H19" s="2"/>
      <c r="I19" s="3"/>
      <c r="J19" s="3"/>
      <c r="K19" s="3"/>
    </row>
    <row r="20" spans="1:11" x14ac:dyDescent="0.4">
      <c r="A20" s="8"/>
      <c r="B20" s="2" t="s">
        <v>3</v>
      </c>
      <c r="C20" s="2" t="s">
        <v>6</v>
      </c>
      <c r="D20" s="2">
        <v>972.84</v>
      </c>
      <c r="E20" s="2">
        <v>972.84</v>
      </c>
      <c r="F20" s="2"/>
      <c r="G20" s="2">
        <v>195.34</v>
      </c>
      <c r="H20" s="2"/>
      <c r="I20" s="3"/>
      <c r="J20" s="3"/>
      <c r="K20" s="3"/>
    </row>
    <row r="21" spans="1:11" x14ac:dyDescent="0.4">
      <c r="A21" s="8"/>
      <c r="B21" s="2" t="s">
        <v>4</v>
      </c>
      <c r="C21" s="2" t="s">
        <v>7</v>
      </c>
      <c r="D21" s="2">
        <f>D19*D20</f>
        <v>194.56800000000001</v>
      </c>
      <c r="E21" s="5">
        <v>38.909999999999997</v>
      </c>
      <c r="F21" s="2">
        <f t="shared" ref="F21:G21" si="3">F19*F20</f>
        <v>0</v>
      </c>
      <c r="G21" s="2">
        <f t="shared" si="3"/>
        <v>390.68</v>
      </c>
      <c r="H21" s="2"/>
      <c r="I21" s="3"/>
      <c r="J21" s="3"/>
      <c r="K21" s="3"/>
    </row>
    <row r="22" spans="1:11" ht="16.149999999999999" x14ac:dyDescent="0.4">
      <c r="A22" s="8"/>
      <c r="B22" s="2" t="s">
        <v>33</v>
      </c>
      <c r="C22" s="3"/>
      <c r="D22" s="2" t="s">
        <v>69</v>
      </c>
      <c r="E22" s="2" t="s">
        <v>69</v>
      </c>
      <c r="F22" s="2"/>
      <c r="G22" s="2" t="s">
        <v>40</v>
      </c>
      <c r="H22" s="2"/>
      <c r="I22" s="3"/>
      <c r="J22" s="3"/>
      <c r="K22" s="3"/>
    </row>
    <row r="23" spans="1:11" x14ac:dyDescent="0.4">
      <c r="A23" s="8"/>
      <c r="B23" s="2" t="s">
        <v>2</v>
      </c>
      <c r="C23" s="2" t="s">
        <v>5</v>
      </c>
      <c r="D23" s="2">
        <v>0.5</v>
      </c>
      <c r="E23" s="2">
        <v>0.5</v>
      </c>
      <c r="F23" s="2"/>
      <c r="G23" s="2">
        <v>1.5</v>
      </c>
      <c r="H23" s="2"/>
      <c r="I23" s="3"/>
      <c r="J23" s="3"/>
      <c r="K23" s="3"/>
    </row>
    <row r="24" spans="1:11" x14ac:dyDescent="0.4">
      <c r="A24" s="8"/>
      <c r="B24" s="2" t="s">
        <v>3</v>
      </c>
      <c r="C24" s="2" t="s">
        <v>6</v>
      </c>
      <c r="D24" s="2">
        <v>32</v>
      </c>
      <c r="E24" s="2">
        <v>32</v>
      </c>
      <c r="F24" s="2"/>
      <c r="G24" s="2">
        <v>133.85</v>
      </c>
      <c r="H24" s="2"/>
      <c r="I24" s="3"/>
      <c r="J24" s="3"/>
      <c r="K24" s="3"/>
    </row>
    <row r="25" spans="1:11" x14ac:dyDescent="0.4">
      <c r="A25" s="8"/>
      <c r="B25" s="2" t="s">
        <v>4</v>
      </c>
      <c r="C25" s="2" t="s">
        <v>7</v>
      </c>
      <c r="D25" s="2">
        <v>16</v>
      </c>
      <c r="E25" s="2">
        <v>16</v>
      </c>
      <c r="F25" s="2"/>
      <c r="G25" s="2">
        <f>G23*G24</f>
        <v>200.77499999999998</v>
      </c>
      <c r="H25" s="2"/>
      <c r="I25" s="3"/>
      <c r="J25" s="3"/>
      <c r="K25" s="3"/>
    </row>
    <row r="26" spans="1:11" ht="16.149999999999999" x14ac:dyDescent="0.4">
      <c r="A26" s="8" t="s">
        <v>28</v>
      </c>
      <c r="B26" s="2" t="s">
        <v>9</v>
      </c>
      <c r="C26" s="3"/>
      <c r="D26" s="2" t="s">
        <v>22</v>
      </c>
      <c r="E26" s="2" t="s">
        <v>22</v>
      </c>
      <c r="F26" s="2" t="s">
        <v>45</v>
      </c>
      <c r="G26" s="2" t="s">
        <v>44</v>
      </c>
      <c r="H26" s="2"/>
      <c r="I26" s="3"/>
      <c r="J26" s="3"/>
      <c r="K26" s="3"/>
    </row>
    <row r="27" spans="1:11" x14ac:dyDescent="0.4">
      <c r="A27" s="8"/>
      <c r="B27" s="2" t="s">
        <v>2</v>
      </c>
      <c r="C27" s="2" t="s">
        <v>5</v>
      </c>
      <c r="D27" s="2"/>
      <c r="E27" s="2"/>
      <c r="F27" s="2"/>
      <c r="G27" s="2"/>
      <c r="H27" s="2"/>
      <c r="I27" s="3"/>
      <c r="J27" s="3"/>
      <c r="K27" s="3"/>
    </row>
    <row r="28" spans="1:11" x14ac:dyDescent="0.4">
      <c r="A28" s="8"/>
      <c r="B28" s="2" t="s">
        <v>3</v>
      </c>
      <c r="C28" s="2" t="s">
        <v>6</v>
      </c>
      <c r="D28" s="2"/>
      <c r="E28" s="2"/>
      <c r="F28" s="2">
        <v>87.12</v>
      </c>
      <c r="G28" s="2">
        <v>146.11000000000001</v>
      </c>
      <c r="H28" s="2"/>
      <c r="I28" s="3"/>
      <c r="J28" s="3"/>
      <c r="K28" s="3"/>
    </row>
    <row r="29" spans="1:11" x14ac:dyDescent="0.4">
      <c r="A29" s="8"/>
      <c r="B29" s="2" t="s">
        <v>14</v>
      </c>
      <c r="C29" s="2" t="s">
        <v>15</v>
      </c>
      <c r="D29" s="2"/>
      <c r="E29" s="2"/>
      <c r="F29" s="2">
        <v>5</v>
      </c>
      <c r="G29" s="2">
        <v>2</v>
      </c>
      <c r="H29" s="2"/>
      <c r="I29" s="3"/>
      <c r="J29" s="3"/>
      <c r="K29" s="3"/>
    </row>
    <row r="30" spans="1:11" x14ac:dyDescent="0.4">
      <c r="A30" s="8"/>
      <c r="B30" s="2" t="s">
        <v>16</v>
      </c>
      <c r="C30" s="2" t="s">
        <v>17</v>
      </c>
      <c r="D30" s="2"/>
      <c r="E30" s="2"/>
      <c r="F30" s="2">
        <v>0.93700000000000006</v>
      </c>
      <c r="G30" s="2">
        <v>1.19</v>
      </c>
      <c r="H30" s="2"/>
      <c r="I30" s="3"/>
      <c r="J30" s="3"/>
      <c r="K30" s="3"/>
    </row>
    <row r="31" spans="1:11" x14ac:dyDescent="0.4">
      <c r="A31" s="8"/>
      <c r="B31" s="2" t="s">
        <v>4</v>
      </c>
      <c r="C31" s="2" t="s">
        <v>7</v>
      </c>
      <c r="D31" s="2"/>
      <c r="E31" s="2"/>
      <c r="F31" s="2">
        <f>F29*F30*1000</f>
        <v>4685.0000000000009</v>
      </c>
      <c r="G31" s="2">
        <f>G29*G30*1000</f>
        <v>2380</v>
      </c>
      <c r="H31" s="2"/>
      <c r="I31" s="3"/>
      <c r="J31" s="3"/>
      <c r="K31" s="3"/>
    </row>
    <row r="32" spans="1:11" x14ac:dyDescent="0.4">
      <c r="A32" s="8" t="s">
        <v>10</v>
      </c>
      <c r="B32" s="2" t="s">
        <v>3</v>
      </c>
      <c r="C32" s="2" t="s">
        <v>6</v>
      </c>
      <c r="D32" s="2">
        <v>244.41</v>
      </c>
      <c r="E32" s="2">
        <v>244.41</v>
      </c>
      <c r="F32" s="2">
        <v>244.41</v>
      </c>
      <c r="G32" s="2">
        <v>244.41</v>
      </c>
      <c r="H32" s="2"/>
      <c r="I32" s="2"/>
      <c r="J32" s="3"/>
      <c r="K32" s="3"/>
    </row>
    <row r="33" spans="1:12" x14ac:dyDescent="0.4">
      <c r="A33" s="8"/>
      <c r="B33" s="2" t="s">
        <v>11</v>
      </c>
      <c r="C33" s="2" t="s">
        <v>7</v>
      </c>
      <c r="D33" s="2">
        <f>D32*0.5</f>
        <v>122.205</v>
      </c>
      <c r="E33" s="2">
        <f t="shared" ref="E33:G33" si="4">E32*0.5</f>
        <v>122.205</v>
      </c>
      <c r="F33" s="2">
        <f t="shared" si="4"/>
        <v>122.205</v>
      </c>
      <c r="G33" s="2">
        <f t="shared" si="4"/>
        <v>122.205</v>
      </c>
      <c r="H33" s="2"/>
      <c r="I33" s="2"/>
      <c r="J33" s="3"/>
      <c r="K33" s="3"/>
    </row>
    <row r="34" spans="1:12" x14ac:dyDescent="0.4">
      <c r="A34" s="8"/>
      <c r="B34" s="2" t="s">
        <v>2</v>
      </c>
      <c r="C34" s="2" t="s">
        <v>5</v>
      </c>
      <c r="D34" s="2">
        <v>0.36</v>
      </c>
      <c r="E34" s="2">
        <v>0.34499999999999997</v>
      </c>
      <c r="F34" s="2">
        <v>0.35</v>
      </c>
      <c r="G34" s="2">
        <v>0.32900000000000001</v>
      </c>
      <c r="H34" s="2"/>
      <c r="I34" s="2"/>
      <c r="J34" s="3"/>
      <c r="K34" s="3"/>
    </row>
    <row r="35" spans="1:12" x14ac:dyDescent="0.4">
      <c r="A35" s="8"/>
      <c r="B35" s="2" t="s">
        <v>12</v>
      </c>
      <c r="C35" s="2" t="s">
        <v>7</v>
      </c>
      <c r="D35" s="2">
        <f>D34*D32</f>
        <v>87.9876</v>
      </c>
      <c r="E35" s="2">
        <f t="shared" ref="E35:G35" si="5">E34*E32</f>
        <v>84.321449999999999</v>
      </c>
      <c r="F35" s="2">
        <f t="shared" si="5"/>
        <v>85.543499999999995</v>
      </c>
      <c r="G35" s="2">
        <f t="shared" si="5"/>
        <v>80.410890000000009</v>
      </c>
      <c r="H35" s="2"/>
      <c r="I35" s="2"/>
      <c r="J35" s="3"/>
      <c r="K35" s="3"/>
    </row>
    <row r="36" spans="1:12" x14ac:dyDescent="0.4">
      <c r="A36" s="8"/>
      <c r="B36" s="2" t="s">
        <v>13</v>
      </c>
      <c r="C36" s="2"/>
      <c r="D36" s="2">
        <v>72</v>
      </c>
      <c r="E36" s="2">
        <v>69</v>
      </c>
      <c r="F36" s="2">
        <v>70</v>
      </c>
      <c r="G36" s="2">
        <v>65.8</v>
      </c>
      <c r="H36" s="2"/>
      <c r="I36" s="2"/>
      <c r="J36" s="3"/>
      <c r="K36" s="3"/>
    </row>
    <row r="37" spans="1:12" x14ac:dyDescent="0.4">
      <c r="A37" s="8" t="s">
        <v>23</v>
      </c>
      <c r="B37" s="8"/>
      <c r="C37" s="2" t="s">
        <v>24</v>
      </c>
      <c r="D37" s="2">
        <v>0.5</v>
      </c>
      <c r="E37" s="2">
        <v>0.5</v>
      </c>
      <c r="F37" s="2">
        <v>0.33</v>
      </c>
      <c r="G37" s="2">
        <v>48</v>
      </c>
      <c r="H37" s="2"/>
      <c r="I37" s="2"/>
      <c r="J37" s="3"/>
      <c r="K37" s="3"/>
    </row>
    <row r="38" spans="1:12" x14ac:dyDescent="0.4">
      <c r="A38" s="8" t="s">
        <v>41</v>
      </c>
      <c r="B38" s="8"/>
      <c r="C38" s="2" t="s">
        <v>42</v>
      </c>
      <c r="D38" s="2" t="s">
        <v>43</v>
      </c>
      <c r="E38" s="2" t="s">
        <v>43</v>
      </c>
      <c r="F38" s="2" t="s">
        <v>43</v>
      </c>
      <c r="G38" s="2">
        <v>110</v>
      </c>
      <c r="H38" s="2"/>
      <c r="I38" s="2"/>
      <c r="J38" s="3"/>
      <c r="K38" s="3"/>
    </row>
    <row r="39" spans="1:12" x14ac:dyDescent="0.4">
      <c r="A39" s="8" t="s">
        <v>46</v>
      </c>
      <c r="B39" s="8"/>
      <c r="C39" s="2" t="s">
        <v>47</v>
      </c>
      <c r="D39" s="7">
        <f>D35/(D6+D9+D13)*100</f>
        <v>54.39812052736518</v>
      </c>
      <c r="E39" s="7">
        <f>E35/(E6+E9+E13)*100</f>
        <v>56.803159419313552</v>
      </c>
      <c r="F39" s="7">
        <f>F35*100/(F9+F13+F6+F31)</f>
        <v>1.7499098589864377</v>
      </c>
      <c r="G39" s="7">
        <f>G35*100/(G6+G9+G13+G17+G21+G25+G31)</f>
        <v>2.282853780362315</v>
      </c>
      <c r="H39" s="2"/>
      <c r="I39" s="2"/>
      <c r="J39" s="3"/>
      <c r="K39" s="3"/>
    </row>
    <row r="40" spans="1:12" x14ac:dyDescent="0.4">
      <c r="A40" s="8" t="s">
        <v>50</v>
      </c>
      <c r="B40" s="8"/>
      <c r="C40" s="2" t="s">
        <v>51</v>
      </c>
      <c r="D40" s="7">
        <f>D32*0.5*100/(D4*D5+D7*D8+D23*D24)</f>
        <v>75.844840961986037</v>
      </c>
      <c r="E40" s="7">
        <f>E32*0.5*100/(E4*E5+E7*E8+E23*E24)</f>
        <v>75.844840961986037</v>
      </c>
      <c r="F40" s="7">
        <f t="shared" ref="F40:G40" si="6">F32*0.5*100/(F4*F5+F7*F8)</f>
        <v>64.41470408399924</v>
      </c>
      <c r="G40" s="7">
        <f t="shared" si="6"/>
        <v>26.896961560047984</v>
      </c>
      <c r="H40" s="2"/>
      <c r="I40" s="2"/>
      <c r="J40" s="3"/>
      <c r="K40" s="3"/>
    </row>
    <row r="41" spans="1:12" x14ac:dyDescent="0.4">
      <c r="A41" s="8" t="s">
        <v>52</v>
      </c>
      <c r="B41" s="8"/>
      <c r="C41" s="2" t="s">
        <v>53</v>
      </c>
      <c r="D41" s="7">
        <f>D40*D36/100</f>
        <v>54.608285492629946</v>
      </c>
      <c r="E41" s="7">
        <f t="shared" ref="E41:G41" si="7">E40*E36/100</f>
        <v>52.332940263770368</v>
      </c>
      <c r="F41" s="7">
        <f t="shared" si="7"/>
        <v>45.090292858799465</v>
      </c>
      <c r="G41" s="7">
        <f t="shared" si="7"/>
        <v>17.698200706511571</v>
      </c>
      <c r="H41" s="2"/>
      <c r="I41" s="2"/>
      <c r="J41" s="3"/>
      <c r="K41" s="3"/>
    </row>
    <row r="42" spans="1:12" ht="41.65" customHeight="1" x14ac:dyDescent="0.4">
      <c r="A42" s="10" t="s">
        <v>54</v>
      </c>
      <c r="B42" s="10"/>
      <c r="C42" s="2" t="s">
        <v>55</v>
      </c>
      <c r="D42" s="7">
        <f>D35/(D6+D9+D13+D21+D25+D31)*100</f>
        <v>23.632537458150409</v>
      </c>
      <c r="E42" s="7">
        <f>E35/(E6+E9+E13+E21+E25+E31)*100</f>
        <v>41.465147156450541</v>
      </c>
      <c r="F42" s="7">
        <f>F35/(F6+F9+F13+F21+F25+F31)*100</f>
        <v>1.7499098589864377</v>
      </c>
      <c r="G42" s="7">
        <f>G35/(G6+G9+G13+G17+G21+G25+G31)*100</f>
        <v>2.282853780362315</v>
      </c>
      <c r="H42" s="2"/>
      <c r="I42" s="2"/>
      <c r="J42" s="3"/>
      <c r="K42" s="3"/>
      <c r="L42" s="1"/>
    </row>
    <row r="43" spans="1:12" x14ac:dyDescent="0.4">
      <c r="A43" s="8" t="s">
        <v>56</v>
      </c>
      <c r="B43" s="8"/>
      <c r="C43" s="2" t="s">
        <v>57</v>
      </c>
      <c r="D43" s="7">
        <f>D42/D40*100</f>
        <v>31.159057304893288</v>
      </c>
      <c r="E43" s="7">
        <f>E42/E40*100</f>
        <v>54.671018661945858</v>
      </c>
      <c r="F43" s="7">
        <f>F42/F40*100</f>
        <v>2.7166310609833562</v>
      </c>
      <c r="G43" s="7">
        <f>G42/G40*100</f>
        <v>8.4874039592382964</v>
      </c>
      <c r="H43" s="2"/>
      <c r="I43" s="2"/>
      <c r="J43" s="3"/>
      <c r="K43" s="3"/>
    </row>
    <row r="44" spans="1:12" x14ac:dyDescent="0.4">
      <c r="A44" s="8" t="s">
        <v>58</v>
      </c>
      <c r="B44" s="8"/>
      <c r="C44" s="2" t="s">
        <v>60</v>
      </c>
      <c r="D44" s="7">
        <f>(D6+D9+D13+D17+D21+D25+D31)/D35</f>
        <v>4.2314542049106922</v>
      </c>
      <c r="E44" s="7">
        <f>(E6+E9+E13+E17+E21+E25+E31)/E35</f>
        <v>2.4116639360447429</v>
      </c>
      <c r="F44" s="7">
        <f>(F6+F9+F13+F17+F21+F25+F31)/F35</f>
        <v>57.145800674510639</v>
      </c>
      <c r="G44" s="7">
        <f>(G6+G9+G13+G17+G21+G25+G31)/G35</f>
        <v>43.804820466481587</v>
      </c>
      <c r="H44" s="2"/>
      <c r="I44" s="2"/>
      <c r="J44" s="3"/>
      <c r="K44" s="3"/>
    </row>
    <row r="45" spans="1:12" ht="15.4" x14ac:dyDescent="0.4">
      <c r="A45" s="9" t="s">
        <v>61</v>
      </c>
      <c r="B45" s="9"/>
      <c r="C45" s="2" t="s">
        <v>62</v>
      </c>
      <c r="D45" s="7">
        <f>D44</f>
        <v>4.2314542049106922</v>
      </c>
      <c r="E45" s="7">
        <f t="shared" ref="E45:G45" si="8">E44</f>
        <v>2.4116639360447429</v>
      </c>
      <c r="F45" s="7">
        <f t="shared" si="8"/>
        <v>57.145800674510639</v>
      </c>
      <c r="G45" s="7">
        <f t="shared" si="8"/>
        <v>43.804820466481587</v>
      </c>
      <c r="H45" s="2"/>
      <c r="I45" s="2"/>
      <c r="J45" s="3"/>
      <c r="K45" s="3"/>
    </row>
    <row r="46" spans="1:12" x14ac:dyDescent="0.4">
      <c r="A46" s="8" t="s">
        <v>63</v>
      </c>
      <c r="B46" s="8"/>
      <c r="C46" s="2"/>
      <c r="D46" s="7">
        <f>(D6+D9+D13+D17+D21+D25+D31-D35)/D35</f>
        <v>3.2314542049106927</v>
      </c>
      <c r="E46" s="7">
        <f t="shared" ref="E46:G46" si="9">(E6+E9+E13+E17+E21+E25+E31-E35)/E35</f>
        <v>1.4116639360447429</v>
      </c>
      <c r="F46" s="7">
        <f t="shared" si="9"/>
        <v>56.145800674510646</v>
      </c>
      <c r="G46" s="7">
        <f t="shared" si="9"/>
        <v>42.804820466481587</v>
      </c>
      <c r="H46" s="2"/>
      <c r="I46" s="2"/>
      <c r="J46" s="3"/>
      <c r="K46" s="3"/>
    </row>
    <row r="47" spans="1:12" x14ac:dyDescent="0.4">
      <c r="A47" s="8" t="s">
        <v>68</v>
      </c>
      <c r="B47" s="8"/>
      <c r="C47" s="2" t="s">
        <v>64</v>
      </c>
      <c r="D47" s="2">
        <f>D31/D35</f>
        <v>0</v>
      </c>
      <c r="E47" s="2">
        <f t="shared" ref="E47:G47" si="10">E31/E35</f>
        <v>0</v>
      </c>
      <c r="F47" s="7">
        <f t="shared" si="10"/>
        <v>54.767457492386932</v>
      </c>
      <c r="G47" s="7">
        <f t="shared" si="10"/>
        <v>29.597981069479516</v>
      </c>
      <c r="H47" s="2"/>
      <c r="I47" s="2"/>
      <c r="J47" s="3"/>
      <c r="K47" s="3"/>
    </row>
    <row r="48" spans="1:12" x14ac:dyDescent="0.4">
      <c r="A48" s="2"/>
      <c r="B48" s="2"/>
      <c r="C48" s="2"/>
      <c r="D48" s="2"/>
      <c r="E48" s="2"/>
      <c r="F48" s="2"/>
      <c r="G48" s="2"/>
      <c r="H48" s="2"/>
      <c r="I48" s="2"/>
      <c r="J48" s="3"/>
      <c r="K48" s="3"/>
    </row>
    <row r="49" spans="1:9" x14ac:dyDescent="0.4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4">
      <c r="A50" s="1"/>
      <c r="B50" s="1"/>
      <c r="C50" s="1"/>
      <c r="D50" s="1"/>
      <c r="E50" s="1"/>
      <c r="F50" s="1"/>
      <c r="G50" s="1"/>
      <c r="H50" s="1"/>
      <c r="I50" s="1"/>
    </row>
  </sheetData>
  <mergeCells count="20">
    <mergeCell ref="A1:C1"/>
    <mergeCell ref="A2:C2"/>
    <mergeCell ref="A3:C3"/>
    <mergeCell ref="A4:A6"/>
    <mergeCell ref="A7:A9"/>
    <mergeCell ref="A38:B38"/>
    <mergeCell ref="A39:B39"/>
    <mergeCell ref="A40:B40"/>
    <mergeCell ref="A41:B41"/>
    <mergeCell ref="A42:B42"/>
    <mergeCell ref="A26:A31"/>
    <mergeCell ref="A32:A36"/>
    <mergeCell ref="A37:B37"/>
    <mergeCell ref="A10:A17"/>
    <mergeCell ref="A18:A25"/>
    <mergeCell ref="A44:B44"/>
    <mergeCell ref="A45:B45"/>
    <mergeCell ref="A46:B46"/>
    <mergeCell ref="A47:B47"/>
    <mergeCell ref="A43:B4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Keyu Xiang</dc:creator>
  <cp:lastModifiedBy>Keyu Xiang</cp:lastModifiedBy>
  <dcterms:created xsi:type="dcterms:W3CDTF">2024-01-22T14:33:47Z</dcterms:created>
  <dcterms:modified xsi:type="dcterms:W3CDTF">2024-02-28T13:25:01Z</dcterms:modified>
</cp:coreProperties>
</file>