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5_PhDs\Lennart Witting\Publications\A_versitile_platform_for_cultivation_of_cyanobacteria_at_single-cell_resolution\Supplementary_Information\"/>
    </mc:Choice>
  </mc:AlternateContent>
  <bookViews>
    <workbookView xWindow="0" yWindow="0" windowWidth="28800" windowHeight="14100"/>
  </bookViews>
  <sheets>
    <sheet name="Growth rate transformation" sheetId="2" r:id="rId1"/>
    <sheet name="CO2 Solubility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3" i="2" l="1"/>
  <c r="C15" i="1" l="1"/>
  <c r="G4" i="2"/>
  <c r="C16" i="1" l="1"/>
  <c r="C5" i="2"/>
  <c r="C4" i="2"/>
  <c r="D4" i="2" s="1"/>
  <c r="D5" i="2" l="1"/>
  <c r="C9" i="1"/>
  <c r="C7" i="1"/>
  <c r="C6" i="1"/>
  <c r="C5" i="1"/>
  <c r="C12" i="1" s="1"/>
  <c r="C17" i="1" s="1"/>
  <c r="C23" i="1" s="1"/>
  <c r="C24" i="1" s="1"/>
</calcChain>
</file>

<file path=xl/sharedStrings.xml><?xml version="1.0" encoding="utf-8"?>
<sst xmlns="http://schemas.openxmlformats.org/spreadsheetml/2006/main" count="76" uniqueCount="58">
  <si>
    <t>Solubility CO2 in Water</t>
  </si>
  <si>
    <t>a</t>
  </si>
  <si>
    <t>Fugacity</t>
  </si>
  <si>
    <t>molar Fraction CO2 in Air in mol/mol</t>
  </si>
  <si>
    <t>Solubility CO2 in Water in mol/mol</t>
  </si>
  <si>
    <t>Empiric temperature dependency of Henry-Coefficient (Corroll et al., 1991)</t>
  </si>
  <si>
    <t>Solubility of CO2 in water according to Henry's law</t>
  </si>
  <si>
    <t>Convert concentration from mol/mol to g/L</t>
  </si>
  <si>
    <t>Parameter</t>
  </si>
  <si>
    <t>Unit</t>
  </si>
  <si>
    <t>Value</t>
  </si>
  <si>
    <t>K</t>
  </si>
  <si>
    <t>K^2</t>
  </si>
  <si>
    <t>K^3</t>
  </si>
  <si>
    <t>°C</t>
  </si>
  <si>
    <t>b</t>
  </si>
  <si>
    <t>c</t>
  </si>
  <si>
    <t>d</t>
  </si>
  <si>
    <t>ablolute Temperature</t>
  </si>
  <si>
    <t>Temperature</t>
  </si>
  <si>
    <t>Mpa</t>
  </si>
  <si>
    <t>MPa</t>
  </si>
  <si>
    <t>-</t>
  </si>
  <si>
    <t>Henry coefficient</t>
  </si>
  <si>
    <t>mol/mol</t>
  </si>
  <si>
    <t>g/mol</t>
  </si>
  <si>
    <t>g/L</t>
  </si>
  <si>
    <t>mol/L</t>
  </si>
  <si>
    <t>Mw H20</t>
  </si>
  <si>
    <t>Density H20</t>
  </si>
  <si>
    <t>Mw CO2</t>
  </si>
  <si>
    <t>Concentration CO2 in Water</t>
  </si>
  <si>
    <t>Absolute pressure</t>
  </si>
  <si>
    <t>Count based</t>
  </si>
  <si>
    <t>Model parameters (Table 3)</t>
  </si>
  <si>
    <t>Area based</t>
  </si>
  <si>
    <t>alpha</t>
  </si>
  <si>
    <t>I 1/2</t>
  </si>
  <si>
    <t>h-1</t>
  </si>
  <si>
    <t>(h*µE*m^-2*s^-1)^-1</t>
  </si>
  <si>
    <t>µE*m^-2*s^-1</t>
  </si>
  <si>
    <t>Growth rate transformation</t>
  </si>
  <si>
    <t>First MC Growth rate is inserted into the count based growth model. Subsequnetly the model is solved for I.</t>
  </si>
  <si>
    <t>MC growth rate [h-1]</t>
  </si>
  <si>
    <t>Equivalent µFluidic Light intensity [µE*m^-2*s-^1]</t>
  </si>
  <si>
    <t>Equivalent area based growth rate [h-1]</t>
  </si>
  <si>
    <t>Insertion into Equation 4</t>
  </si>
  <si>
    <t>Carbon dioxide concentration</t>
  </si>
  <si>
    <r>
      <t>The</t>
    </r>
    <r>
      <rPr>
        <i/>
        <sz val="11"/>
        <color theme="1"/>
        <rFont val="Calibri"/>
        <family val="2"/>
        <scheme val="minor"/>
      </rPr>
      <t xml:space="preserve"> Equivalent area based growth rate </t>
    </r>
    <r>
      <rPr>
        <sz val="11"/>
        <color theme="1"/>
        <rFont val="Calibri"/>
        <family val="2"/>
        <scheme val="minor"/>
      </rPr>
      <t>is inserted into Equation 4. The Equation is solved for c_CO2</t>
    </r>
  </si>
  <si>
    <t>Equation 4</t>
  </si>
  <si>
    <t>Maximum growth rate in the MC at ambient air aeration</t>
  </si>
  <si>
    <t>Then the equilibrium is according to Henry's law is calculated on the next page</t>
  </si>
  <si>
    <r>
      <t xml:space="preserve">Then the </t>
    </r>
    <r>
      <rPr>
        <i/>
        <sz val="11"/>
        <color theme="1"/>
        <rFont val="Calibri"/>
        <family val="2"/>
        <scheme val="minor"/>
      </rPr>
      <t xml:space="preserve">Equivalent µFluidic Light intensity </t>
    </r>
    <r>
      <rPr>
        <sz val="11"/>
        <color theme="1"/>
        <rFont val="Calibri"/>
        <family val="2"/>
        <scheme val="minor"/>
      </rPr>
      <t>is inserted into the area based growth model to calculate the equivalent area based growth rate.</t>
    </r>
  </si>
  <si>
    <t>ppm</t>
  </si>
  <si>
    <t>CO2 concentration</t>
  </si>
  <si>
    <t>µ_max</t>
  </si>
  <si>
    <t>K_CO2</t>
  </si>
  <si>
    <t>µ_sat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</si>
</sst>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E+00"/>
    <numFmt numFmtId="165" formatCode="0.00000000"/>
    <numFmt numFmtId="166" formatCode="0.0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1409698</xdr:colOff>
      <xdr:row>10</xdr:row>
      <xdr:rowOff>95250</xdr:rowOff>
    </xdr:from>
    <xdr:to>
      <xdr:col>3</xdr:col>
      <xdr:colOff>5210174</xdr:colOff>
      <xdr:row>30</xdr:row>
      <xdr:rowOff>28575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1409698" y="2000250"/>
              <a:ext cx="8953501" cy="37433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800"/>
                <a:t>µ =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8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sz="1800" b="0" i="1">
                          <a:latin typeface="Cambria Math" panose="02040503050406030204" pitchFamily="18" charset="0"/>
                        </a:rPr>
                        <m:t>µ</m:t>
                      </m:r>
                    </m:e>
                    <m:sub>
                      <m:r>
                        <a:rPr lang="de-DE" sz="1800" b="0" i="1">
                          <a:latin typeface="Cambria Math" panose="02040503050406030204" pitchFamily="18" charset="0"/>
                        </a:rPr>
                        <m:t>𝑚𝑎𝑥</m:t>
                      </m:r>
                    </m:sub>
                  </m:sSub>
                  <m:r>
                    <a:rPr lang="de-DE" sz="1800" b="0" i="1">
                      <a:latin typeface="Cambria Math" panose="02040503050406030204" pitchFamily="18" charset="0"/>
                    </a:rPr>
                    <m:t>⋅</m:t>
                  </m:r>
                  <m:func>
                    <m:funcPr>
                      <m:ctrlPr>
                        <a:rPr lang="de-DE" sz="1800" b="0" i="1">
                          <a:latin typeface="Cambria Math" panose="02040503050406030204" pitchFamily="18" charset="0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de-DE" sz="1800" b="0" i="0">
                          <a:latin typeface="Cambria Math" panose="02040503050406030204" pitchFamily="18" charset="0"/>
                        </a:rPr>
                        <m:t>tanh</m:t>
                      </m:r>
                    </m:fName>
                    <m:e>
                      <m:d>
                        <m:dPr>
                          <m:ctrlPr>
                            <a:rPr lang="de-DE" sz="18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de-DE" sz="1800" b="0" i="1">
                                  <a:latin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de-DE" sz="1800" b="0" i="1">
                                  <a:latin typeface="Cambria Math" panose="02040503050406030204" pitchFamily="18" charset="0"/>
                                </a:rPr>
                                <m:t>𝛼</m:t>
                              </m:r>
                              <m:r>
                                <a:rPr lang="de-DE" sz="1800" b="0" i="1">
                                  <a:latin typeface="Cambria Math" panose="02040503050406030204" pitchFamily="18" charset="0"/>
                                </a:rPr>
                                <m:t>⋅</m:t>
                              </m:r>
                              <m:r>
                                <a:rPr lang="de-DE" sz="1800" b="0" i="1">
                                  <a:latin typeface="Cambria Math" panose="02040503050406030204" pitchFamily="18" charset="0"/>
                                </a:rPr>
                                <m:t>𝐼</m:t>
                              </m:r>
                            </m:num>
                            <m:den>
                              <m:sSub>
                                <m:sSubPr>
                                  <m:ctrlPr>
                                    <a:rPr lang="de-DE" sz="1800" b="0" i="1">
                                      <a:latin typeface="Cambria Math" panose="02040503050406030204" pitchFamily="18" charset="0"/>
                                    </a:rPr>
                                  </m:ctrlPr>
                                </m:sSubPr>
                                <m:e>
                                  <m:r>
                                    <a:rPr lang="de-DE" sz="1800" b="0" i="1">
                                      <a:latin typeface="Cambria Math" panose="02040503050406030204" pitchFamily="18" charset="0"/>
                                    </a:rPr>
                                    <m:t>µ</m:t>
                                  </m:r>
                                </m:e>
                                <m:sub>
                                  <m:r>
                                    <a:rPr lang="de-DE" sz="1800" b="0" i="1">
                                      <a:latin typeface="Cambria Math" panose="02040503050406030204" pitchFamily="18" charset="0"/>
                                    </a:rPr>
                                    <m:t>𝑚𝑎𝑥</m:t>
                                  </m:r>
                                </m:sub>
                              </m:sSub>
                            </m:den>
                          </m:f>
                        </m:e>
                      </m:d>
                    </m:e>
                  </m:func>
                </m:oMath>
              </a14:m>
              <a:r>
                <a:rPr lang="de-DE" sz="1800" b="0"/>
                <a:t> (1)</a:t>
              </a:r>
            </a:p>
            <a:p>
              <a:endParaRPr lang="en-US" sz="1800"/>
            </a:p>
            <a:p>
              <a:pPr algn="ctr"/>
              <a14:m>
                <m:oMath xmlns:m="http://schemas.openxmlformats.org/officeDocument/2006/math">
                  <m:r>
                    <a:rPr lang="de-DE" sz="1800" b="0" i="1">
                      <a:latin typeface="Cambria Math" panose="02040503050406030204" pitchFamily="18" charset="0"/>
                    </a:rPr>
                    <m:t>𝐼</m:t>
                  </m:r>
                  <m:r>
                    <a:rPr lang="de-DE" sz="1800" b="0" i="1">
                      <a:latin typeface="Cambria Math" panose="02040503050406030204" pitchFamily="18" charset="0"/>
                    </a:rPr>
                    <m:t>=</m:t>
                  </m:r>
                  <m:sSup>
                    <m:sSupPr>
                      <m:ctrlPr>
                        <a:rPr lang="de-DE" sz="18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de-DE" sz="1800" b="0" i="1">
                          <a:latin typeface="Cambria Math" panose="02040503050406030204" pitchFamily="18" charset="0"/>
                        </a:rPr>
                        <m:t>𝑡𝑎𝑛h</m:t>
                      </m:r>
                    </m:e>
                    <m:sup>
                      <m:r>
                        <a:rPr lang="de-DE" sz="1800" b="0" i="1">
                          <a:latin typeface="Cambria Math" panose="02040503050406030204" pitchFamily="18" charset="0"/>
                        </a:rPr>
                        <m:t>−1</m:t>
                      </m:r>
                    </m:sup>
                  </m:sSup>
                  <m:d>
                    <m:dPr>
                      <m:ctrlPr>
                        <a:rPr lang="de-DE" sz="18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de-DE" sz="18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de-DE" sz="1800" b="0" i="1">
                              <a:latin typeface="Cambria Math" panose="02040503050406030204" pitchFamily="18" charset="0"/>
                            </a:rPr>
                            <m:t>µ</m:t>
                          </m:r>
                        </m:num>
                        <m:den>
                          <m:sSub>
                            <m:sSubPr>
                              <m:ctrlPr>
                                <a:rPr lang="de-DE" sz="1800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de-DE" sz="1800" b="0" i="1">
                                  <a:latin typeface="Cambria Math" panose="02040503050406030204" pitchFamily="18" charset="0"/>
                                </a:rPr>
                                <m:t>µ</m:t>
                              </m:r>
                            </m:e>
                            <m:sub>
                              <m:r>
                                <a:rPr lang="de-DE" sz="1800" b="0" i="1">
                                  <a:latin typeface="Cambria Math" panose="02040503050406030204" pitchFamily="18" charset="0"/>
                                </a:rPr>
                                <m:t>𝑚𝑎𝑥</m:t>
                              </m:r>
                            </m:sub>
                          </m:sSub>
                        </m:den>
                      </m:f>
                    </m:e>
                  </m:d>
                  <m:r>
                    <a:rPr lang="de-DE" sz="1800" b="0" i="1">
                      <a:latin typeface="Cambria Math" panose="02040503050406030204" pitchFamily="18" charset="0"/>
                    </a:rPr>
                    <m:t>⋅</m:t>
                  </m:r>
                  <m:f>
                    <m:fPr>
                      <m:ctrlPr>
                        <a:rPr lang="de-DE" sz="18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8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800" b="0" i="1">
                              <a:latin typeface="Cambria Math" panose="02040503050406030204" pitchFamily="18" charset="0"/>
                            </a:rPr>
                            <m:t>µ</m:t>
                          </m:r>
                        </m:e>
                        <m:sub>
                          <m:r>
                            <a:rPr lang="de-DE" sz="1800" b="0" i="1">
                              <a:latin typeface="Cambria Math" panose="02040503050406030204" pitchFamily="18" charset="0"/>
                            </a:rPr>
                            <m:t>𝑚𝑎𝑥</m:t>
                          </m:r>
                        </m:sub>
                      </m:sSub>
                    </m:num>
                    <m:den>
                      <m:r>
                        <a:rPr lang="de-DE" sz="1800" b="0" i="1">
                          <a:latin typeface="Cambria Math" panose="02040503050406030204" pitchFamily="18" charset="0"/>
                        </a:rPr>
                        <m:t>𝛼</m:t>
                      </m:r>
                    </m:den>
                  </m:f>
                </m:oMath>
              </a14:m>
              <a:r>
                <a:rPr lang="en-US" sz="1800"/>
                <a:t>  (2)</a:t>
              </a:r>
            </a:p>
            <a:p>
              <a:endParaRPr lang="en-US" sz="1800"/>
            </a:p>
            <a:p>
              <a:pPr algn="ctr"/>
              <a:r>
                <a:rPr lang="en-US" sz="1800"/>
                <a:t>Jassby and Platt 1976</a:t>
              </a:r>
            </a:p>
            <a:p>
              <a:pPr algn="ctr"/>
              <a:endParaRPr lang="en-US" sz="1800"/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800" b="0" i="1">
                        <a:latin typeface="Cambria Math" panose="02040503050406030204" pitchFamily="18" charset="0"/>
                      </a:rPr>
                      <m:t>µ</m:t>
                    </m:r>
                    <m:d>
                      <m:dPr>
                        <m:ctrlPr>
                          <a:rPr lang="de-DE" sz="18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𝐶𝑂</m:t>
                            </m:r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e>
                    </m:d>
                    <m:r>
                      <a:rPr lang="de-DE" sz="18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de-DE" sz="18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800" b="0" i="1">
                            <a:latin typeface="Cambria Math" panose="02040503050406030204" pitchFamily="18" charset="0"/>
                          </a:rPr>
                          <m:t>µ</m:t>
                        </m:r>
                      </m:e>
                      <m:sub>
                        <m:r>
                          <a:rPr lang="de-DE" sz="1800" b="0" i="1">
                            <a:latin typeface="Cambria Math" panose="02040503050406030204" pitchFamily="18" charset="0"/>
                          </a:rPr>
                          <m:t>𝑠𝑎𝑡</m:t>
                        </m:r>
                      </m:sub>
                    </m:sSub>
                    <m:r>
                      <a:rPr lang="de-DE" sz="1800" b="0" i="1">
                        <a:latin typeface="Cambria Math" panose="02040503050406030204" pitchFamily="18" charset="0"/>
                      </a:rPr>
                      <m:t>⋅</m:t>
                    </m:r>
                    <m:f>
                      <m:fPr>
                        <m:ctrlPr>
                          <a:rPr lang="de-DE" sz="18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𝐶𝑂</m:t>
                            </m:r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𝐾</m:t>
                            </m:r>
                          </m:e>
                          <m:sub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𝐶𝑂</m:t>
                            </m:r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de-DE" sz="18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de-DE" sz="1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𝐶𝑂</m:t>
                            </m:r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de-DE" sz="18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en-US" sz="1800"/>
            </a:p>
            <a:p>
              <a:pPr algn="ctr"/>
              <a:endParaRPr lang="en-US" sz="1800"/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8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de-DE" sz="1800" b="0" i="1">
                            <a:latin typeface="Cambria Math" panose="02040503050406030204" pitchFamily="18" charset="0"/>
                          </a:rPr>
                          <m:t>𝐶𝑂</m:t>
                        </m:r>
                        <m:r>
                          <a:rPr lang="de-DE" sz="1800" b="0" i="1">
                            <a:latin typeface="Cambria Math" panose="02040503050406030204" pitchFamily="18" charset="0"/>
                          </a:rPr>
                          <m:t>2 </m:t>
                        </m:r>
                      </m:sub>
                    </m:sSub>
                    <m:r>
                      <a:rPr lang="de-DE" sz="1800" b="0" i="1">
                        <a:latin typeface="Cambria Math" panose="02040503050406030204" pitchFamily="18" charset="0"/>
                      </a:rPr>
                      <m:t>=µ⋅</m:t>
                    </m:r>
                    <m:f>
                      <m:fPr>
                        <m:ctrlPr>
                          <a:rPr lang="de-DE" sz="18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𝐾</m:t>
                            </m:r>
                          </m:e>
                          <m:sub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𝐶𝑂</m:t>
                            </m:r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num>
                      <m:den>
                        <m:r>
                          <a:rPr lang="de-DE" sz="1800" b="0" i="1">
                            <a:latin typeface="Cambria Math" panose="02040503050406030204" pitchFamily="18" charset="0"/>
                          </a:rPr>
                          <m:t>(</m:t>
                        </m:r>
                        <m:sSub>
                          <m:sSubPr>
                            <m:ctrlPr>
                              <a:rPr lang="de-DE" sz="1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µ</m:t>
                            </m:r>
                          </m:e>
                          <m:sub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𝑆𝑎𝑡</m:t>
                            </m:r>
                          </m:sub>
                        </m:sSub>
                        <m:r>
                          <a:rPr lang="de-DE" sz="1800" b="0" i="1">
                            <a:latin typeface="Cambria Math" panose="02040503050406030204" pitchFamily="18" charset="0"/>
                          </a:rPr>
                          <m:t>−µ)</m:t>
                        </m:r>
                      </m:den>
                    </m:f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1409698" y="2000250"/>
              <a:ext cx="8953501" cy="37433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800"/>
                <a:t>µ = </a:t>
              </a:r>
              <a:r>
                <a:rPr lang="de-DE" sz="1800" b="0" i="0">
                  <a:latin typeface="Cambria Math" panose="02040503050406030204" pitchFamily="18" charset="0"/>
                </a:rPr>
                <a:t>µ</a:t>
              </a:r>
              <a:r>
                <a:rPr lang="en-US" sz="1800" b="0" i="0">
                  <a:latin typeface="Cambria Math" panose="02040503050406030204" pitchFamily="18" charset="0"/>
                </a:rPr>
                <a:t>_</a:t>
              </a:r>
              <a:r>
                <a:rPr lang="de-DE" sz="1800" b="0" i="0">
                  <a:latin typeface="Cambria Math" panose="02040503050406030204" pitchFamily="18" charset="0"/>
                </a:rPr>
                <a:t>𝑚𝑎𝑥⋅tanh⁡((𝛼⋅𝐼)/µ_𝑚𝑎𝑥 )</a:t>
              </a:r>
              <a:r>
                <a:rPr lang="de-DE" sz="1800" b="0"/>
                <a:t> (1)</a:t>
              </a:r>
            </a:p>
            <a:p>
              <a:endParaRPr lang="en-US" sz="1800"/>
            </a:p>
            <a:p>
              <a:pPr algn="ctr"/>
              <a:r>
                <a:rPr lang="de-DE" sz="1800" b="0" i="0">
                  <a:latin typeface="Cambria Math" panose="02040503050406030204" pitchFamily="18" charset="0"/>
                </a:rPr>
                <a:t>𝐼=〖𝑡𝑎𝑛ℎ〗^(−1) (µ/µ_𝑚𝑎𝑥 )⋅µ_𝑚𝑎𝑥/𝛼</a:t>
              </a:r>
              <a:r>
                <a:rPr lang="en-US" sz="1800"/>
                <a:t>  (2)</a:t>
              </a:r>
            </a:p>
            <a:p>
              <a:endParaRPr lang="en-US" sz="1800"/>
            </a:p>
            <a:p>
              <a:pPr algn="ctr"/>
              <a:r>
                <a:rPr lang="en-US" sz="1800"/>
                <a:t>Jassby and Platt 1976</a:t>
              </a:r>
            </a:p>
            <a:p>
              <a:pPr algn="ctr"/>
              <a:endParaRPr lang="en-US" sz="1800"/>
            </a:p>
            <a:p>
              <a:pPr algn="ctr"/>
              <a:r>
                <a:rPr lang="de-DE" sz="1800" b="0" i="0">
                  <a:latin typeface="Cambria Math" panose="02040503050406030204" pitchFamily="18" charset="0"/>
                </a:rPr>
                <a:t>µ(𝐶_𝐶𝑂2 )=µ_𝑠𝑎𝑡⋅𝐶_𝐶𝑂2/(𝐾_𝐶𝑂2+𝐶_𝐶𝑂2  )</a:t>
              </a:r>
              <a:endParaRPr lang="en-US" sz="1800"/>
            </a:p>
            <a:p>
              <a:pPr algn="ctr"/>
              <a:endParaRPr lang="en-US" sz="1800"/>
            </a:p>
            <a:p>
              <a:pPr algn="ctr"/>
              <a:r>
                <a:rPr lang="de-DE" sz="1800" b="0" i="0">
                  <a:latin typeface="Cambria Math" panose="02040503050406030204" pitchFamily="18" charset="0"/>
                </a:rPr>
                <a:t>𝐶</a:t>
              </a:r>
              <a:r>
                <a:rPr lang="en-US" sz="1800" b="0" i="0">
                  <a:latin typeface="Cambria Math" panose="02040503050406030204" pitchFamily="18" charset="0"/>
                </a:rPr>
                <a:t>_(</a:t>
              </a:r>
              <a:r>
                <a:rPr lang="de-DE" sz="1800" b="0" i="0">
                  <a:latin typeface="Cambria Math" panose="02040503050406030204" pitchFamily="18" charset="0"/>
                </a:rPr>
                <a:t>𝐶𝑂2 </a:t>
              </a:r>
              <a:r>
                <a:rPr lang="en-US" sz="1800" b="0" i="0">
                  <a:latin typeface="Cambria Math" panose="02040503050406030204" pitchFamily="18" charset="0"/>
                </a:rPr>
                <a:t>)</a:t>
              </a:r>
              <a:r>
                <a:rPr lang="de-DE" sz="1800" b="0" i="0">
                  <a:latin typeface="Cambria Math" panose="02040503050406030204" pitchFamily="18" charset="0"/>
                </a:rPr>
                <a:t>=µ⋅𝐾_𝐶𝑂2/((µ_𝑆𝑎𝑡−µ))</a:t>
              </a:r>
              <a:endParaRPr lang="en-US" sz="1800"/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180976</xdr:colOff>
      <xdr:row>9</xdr:row>
      <xdr:rowOff>85726</xdr:rowOff>
    </xdr:from>
    <xdr:to>
      <xdr:col>7</xdr:col>
      <xdr:colOff>581025</xdr:colOff>
      <xdr:row>22</xdr:row>
      <xdr:rowOff>171450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6286501" y="1800226"/>
              <a:ext cx="3448049" cy="2371724"/>
            </a:xfrm>
            <a:prstGeom prst="rect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de-DE" sz="1100"/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𝑥</m:t>
                        </m:r>
                      </m:e>
                      <m:sub>
                        <m:sSub>
                          <m:sSubPr>
                            <m:ctrlP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𝐶𝑂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sub>
                    </m:sSub>
                    <m:r>
                      <a:rPr lang="de-DE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𝐻</m:t>
                        </m:r>
                      </m:e>
                      <m:sub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𝐶𝑂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, </m:t>
                        </m:r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𝑂</m:t>
                        </m:r>
                      </m:sub>
                    </m:sSub>
                    <m:r>
                      <a:rPr lang="de-DE" sz="1100" b="0" i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𝑦</m:t>
                        </m:r>
                      </m:e>
                      <m:sub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𝐶𝑂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sub>
                    </m:sSub>
                    <m:r>
                      <a:rPr lang="de-DE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𝑓</m:t>
                        </m:r>
                      </m:e>
                      <m:sub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𝐶𝑂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sub>
                    </m:sSub>
                    <m:r>
                      <a:rPr lang="de-DE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∗</m:t>
                    </m:r>
                    <m:r>
                      <a:rPr lang="de-DE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</m:oMath>
                </m:oMathPara>
              </a14:m>
              <a:endParaRPr lang="de-DE" sz="1100"/>
            </a:p>
            <a:p>
              <a:endParaRPr lang="de-DE" sz="1100"/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de-DE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  <m:sub>
                      <m:sSub>
                        <m:sSubPr>
                          <m:ctrlPr>
                            <a:rPr lang="de-DE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𝐶𝑂</m:t>
                          </m:r>
                        </m:e>
                        <m:sub>
                          <m:r>
                            <a:rPr lang="de-DE" sz="11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b>
                      </m:sSub>
                    </m:sub>
                  </m:sSub>
                  <m:r>
                    <a:rPr lang="de-DE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:</m:t>
                  </m:r>
                  <m:r>
                    <m:rPr>
                      <m:sty m:val="p"/>
                    </m:rPr>
                    <a:rPr lang="de-DE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molar</m:t>
                  </m:r>
                  <m:r>
                    <a:rPr lang="de-DE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de-DE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Fraction</m:t>
                  </m:r>
                  <m:r>
                    <a:rPr lang="de-DE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de-DE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CO</m:t>
                  </m:r>
                  <m:r>
                    <a:rPr lang="de-DE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2</m:t>
                  </m:r>
                </m:oMath>
              </a14:m>
              <a:r>
                <a:rPr lang="de-DE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in water</a:t>
              </a:r>
              <a:endParaRPr lang="de-DE">
                <a:effectLst/>
              </a:endParaRPr>
            </a:p>
            <a:p>
              <a:pPr algn="ctr"/>
              <a14:m>
                <m:oMath xmlns:m="http://schemas.openxmlformats.org/officeDocument/2006/math">
                  <m:sSub>
                    <m:sSubPr>
                      <m:ctrlPr>
                        <a:rPr lang="de-DE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𝐻</m:t>
                      </m:r>
                    </m:e>
                    <m:sub>
                      <m:sSub>
                        <m:sSubPr>
                          <m:ctrlPr>
                            <a:rPr lang="de-DE" sz="11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𝐶𝑂</m:t>
                          </m:r>
                        </m:e>
                        <m:sub>
                          <m:r>
                            <a:rPr lang="de-DE" sz="11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b>
                      </m:sSub>
                      <m:r>
                        <a:rPr lang="de-DE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, </m:t>
                      </m:r>
                      <m:sSub>
                        <m:sSubPr>
                          <m:ctrlPr>
                            <a:rPr lang="de-DE" sz="11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de-DE" sz="11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𝐻</m:t>
                          </m:r>
                        </m:e>
                        <m:sub>
                          <m:r>
                            <a:rPr lang="de-DE" sz="11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b>
                      </m:sSub>
                      <m:r>
                        <a:rPr lang="de-DE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𝑂</m:t>
                      </m:r>
                    </m:sub>
                  </m:sSub>
                </m:oMath>
              </a14:m>
              <a:r>
                <a:rPr lang="de-DE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: Henry-Coefficient</a:t>
              </a:r>
              <a:r>
                <a:rPr lang="de-DE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CO2 in Water in MPa</a:t>
              </a:r>
              <a:endParaRPr lang="de-DE">
                <a:effectLst/>
              </a:endParaRPr>
            </a:p>
            <a:p>
              <a:pPr algn="ctr"/>
              <a14:m>
                <m:oMath xmlns:m="http://schemas.openxmlformats.org/officeDocument/2006/math">
                  <m:sSub>
                    <m:sSubPr>
                      <m:ctrlPr>
                        <a:rPr lang="de-DE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𝑦</m:t>
                      </m:r>
                    </m:e>
                    <m:sub>
                      <m:sSub>
                        <m:sSubPr>
                          <m:ctrlPr>
                            <a:rPr lang="de-DE" sz="11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𝐶𝑂</m:t>
                          </m:r>
                        </m:e>
                        <m:sub>
                          <m:r>
                            <a:rPr lang="de-DE" sz="11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b>
                      </m:sSub>
                    </m:sub>
                  </m:sSub>
                </m:oMath>
              </a14:m>
              <a:r>
                <a:rPr lang="de-DE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: molar Fraction CO2 in Air</a:t>
              </a:r>
              <a:endParaRPr lang="de-DE">
                <a:effectLst/>
              </a:endParaRPr>
            </a:p>
            <a:p>
              <a:pPr algn="ctr"/>
              <a14:m>
                <m:oMath xmlns:m="http://schemas.openxmlformats.org/officeDocument/2006/math">
                  <m:sSub>
                    <m:sSubPr>
                      <m:ctrlPr>
                        <a:rPr lang="de-DE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𝑓</m:t>
                      </m:r>
                    </m:e>
                    <m:sub>
                      <m:sSub>
                        <m:sSubPr>
                          <m:ctrlPr>
                            <a:rPr lang="de-DE" sz="11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𝐶𝑂</m:t>
                          </m:r>
                        </m:e>
                        <m:sub>
                          <m:r>
                            <a:rPr lang="de-DE" sz="11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b>
                      </m:sSub>
                    </m:sub>
                  </m:sSub>
                </m:oMath>
              </a14:m>
              <a:r>
                <a:rPr lang="de-DE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: Fugacity CO2</a:t>
              </a:r>
              <a:endParaRPr lang="de-DE">
                <a:effectLst/>
              </a:endParaRPr>
            </a:p>
            <a:p>
              <a:pPr algn="ctr" eaLnBrk="1" fontAlgn="auto" latinLnBrk="0" hangingPunct="1"/>
              <a14:m>
                <m:oMath xmlns:m="http://schemas.openxmlformats.org/officeDocument/2006/math">
                  <m:r>
                    <a:rPr lang="de-DE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𝑃</m:t>
                  </m:r>
                  <m:r>
                    <a:rPr lang="de-DE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:</m:t>
                  </m:r>
                </m:oMath>
              </a14:m>
              <a:r>
                <a:rPr lang="de-DE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Pressure in MPa</a:t>
              </a:r>
            </a:p>
            <a:p>
              <a:pPr algn="ctr" eaLnBrk="1" fontAlgn="auto" latinLnBrk="0" hangingPunct="1"/>
              <a:endParaRPr lang="de-DE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400 ppm = 0.04 % = 0.0004 mol/mol</a:t>
              </a:r>
              <a:endParaRPr 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0.1 MPa = 1 bar</a:t>
              </a:r>
              <a:endParaRPr lang="en-US">
                <a:effectLst/>
              </a:endParaRPr>
            </a:p>
            <a:p>
              <a:endParaRPr lang="de-DE" sz="1100"/>
            </a:p>
            <a:p>
              <a:pPr algn="ctr"/>
              <a:r>
                <a:rPr lang="de-DE" sz="1100"/>
                <a:t>Corroll et al., 1991</a:t>
              </a:r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6286501" y="1800226"/>
              <a:ext cx="3448049" cy="2371724"/>
            </a:xfrm>
            <a:prstGeom prst="rect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de-DE" sz="1100"/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𝑥_(〖𝐶𝑂〗_2 )∗𝐻_(〖𝐶𝑂〗_2, 〖 𝐻〗_2 𝑂)=𝑦_(〖𝐶𝑂〗_2 )∗𝑓_(〖𝐶𝑂〗_2 )∗𝑃</a:t>
              </a:r>
              <a:endParaRPr lang="de-DE" sz="1100"/>
            </a:p>
            <a:p>
              <a:endParaRPr lang="de-DE" sz="1100"/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𝑥_(〖𝐶𝑂〗_2 ):molar Fraction CO2</a:t>
              </a:r>
              <a:r>
                <a:rPr lang="de-DE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in water</a:t>
              </a:r>
              <a:endParaRPr lang="de-DE">
                <a:effectLst/>
              </a:endParaRPr>
            </a:p>
            <a:p>
              <a:pPr algn="ctr"/>
              <a:r>
                <a:rPr lang="de-DE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𝐻_(〖𝐶𝑂〗_2, 〖 𝐻〗_2 𝑂)</a:t>
              </a:r>
              <a:r>
                <a:rPr lang="de-DE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: Henry-Coefficient</a:t>
              </a:r>
              <a:r>
                <a:rPr lang="de-DE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CO2 in Water in MPa</a:t>
              </a:r>
              <a:endParaRPr lang="de-DE">
                <a:effectLst/>
              </a:endParaRPr>
            </a:p>
            <a:p>
              <a:pPr algn="ctr"/>
              <a:r>
                <a:rPr lang="de-DE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𝑦_(〖𝐶𝑂〗_2 )</a:t>
              </a:r>
              <a:r>
                <a:rPr lang="de-DE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: molar Fraction CO2 in Air</a:t>
              </a:r>
              <a:endParaRPr lang="de-DE">
                <a:effectLst/>
              </a:endParaRPr>
            </a:p>
            <a:p>
              <a:pPr algn="ctr"/>
              <a:r>
                <a:rPr lang="de-DE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𝑓_(〖𝐶𝑂〗_2 )</a:t>
              </a:r>
              <a:r>
                <a:rPr lang="de-DE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: Fugacity CO2</a:t>
              </a:r>
              <a:endParaRPr lang="de-DE">
                <a:effectLst/>
              </a:endParaRPr>
            </a:p>
            <a:p>
              <a:pPr algn="ctr" eaLnBrk="1" fontAlgn="auto" latinLnBrk="0" hangingPunct="1"/>
              <a:r>
                <a:rPr lang="de-DE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𝑃:</a:t>
              </a:r>
              <a:r>
                <a:rPr lang="de-DE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Pressure in MPa</a:t>
              </a:r>
            </a:p>
            <a:p>
              <a:pPr algn="ctr" eaLnBrk="1" fontAlgn="auto" latinLnBrk="0" hangingPunct="1"/>
              <a:endParaRPr lang="de-DE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400 ppm = 0.04 % = 0.0004 mol/mol</a:t>
              </a:r>
              <a:endParaRPr 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0.1 MPa = 1 bar</a:t>
              </a:r>
              <a:endParaRPr lang="en-US">
                <a:effectLst/>
              </a:endParaRPr>
            </a:p>
            <a:p>
              <a:endParaRPr lang="de-DE" sz="1100"/>
            </a:p>
            <a:p>
              <a:pPr algn="ctr"/>
              <a:r>
                <a:rPr lang="de-DE" sz="1100"/>
                <a:t>Corroll et al., 1991</a:t>
              </a:r>
            </a:p>
          </xdr:txBody>
        </xdr:sp>
      </mc:Fallback>
    </mc:AlternateContent>
    <xdr:clientData/>
  </xdr:twoCellAnchor>
  <xdr:twoCellAnchor>
    <xdr:from>
      <xdr:col>3</xdr:col>
      <xdr:colOff>171450</xdr:colOff>
      <xdr:row>1</xdr:row>
      <xdr:rowOff>76200</xdr:rowOff>
    </xdr:from>
    <xdr:to>
      <xdr:col>7</xdr:col>
      <xdr:colOff>561975</xdr:colOff>
      <xdr:row>8</xdr:row>
      <xdr:rowOff>114301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6276975" y="266700"/>
              <a:ext cx="3438525" cy="1371601"/>
            </a:xfrm>
            <a:prstGeom prst="rect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de-DE" sz="1100" b="0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𝑙𝑛</m:t>
                    </m:r>
                    <m:d>
                      <m:dPr>
                        <m:ctrlP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de-DE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𝐻</m:t>
                                </m:r>
                              </m:e>
                              <m:sub>
                                <m:sSub>
                                  <m:sSubPr>
                                    <m:ctrlPr>
                                      <a:rPr lang="de-DE" sz="1100" b="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de-DE" sz="1100" b="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𝐶𝑂</m:t>
                                    </m:r>
                                  </m:e>
                                  <m:sub>
                                    <m:r>
                                      <a:rPr lang="de-DE" sz="1100" b="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b>
                                </m:sSub>
                                <m:r>
                                  <a:rPr lang="de-DE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,</m:t>
                                </m:r>
                                <m:sSub>
                                  <m:sSubPr>
                                    <m:ctrlPr>
                                      <a:rPr lang="de-DE" sz="1100" b="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de-DE" sz="1100" b="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 </m:t>
                                    </m:r>
                                    <m:r>
                                      <a:rPr lang="de-DE" sz="1100" b="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𝐻</m:t>
                                    </m:r>
                                  </m:e>
                                  <m:sub>
                                    <m:r>
                                      <a:rPr lang="de-DE" sz="1100" b="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b>
                                </m:sSub>
                                <m:r>
                                  <a:rPr lang="de-DE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𝑂</m:t>
                                </m:r>
                              </m:sub>
                            </m:sSub>
                          </m:num>
                          <m:den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𝑀𝑃𝑎</m:t>
                            </m:r>
                          </m:den>
                        </m:f>
                      </m:e>
                    </m:d>
                    <m:r>
                      <a:rPr lang="de-DE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de-DE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𝑎</m:t>
                    </m:r>
                    <m:r>
                      <a:rPr lang="de-DE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𝑏</m:t>
                        </m:r>
                      </m:num>
                      <m:den>
                        <m:r>
                          <a:rPr lang="de-DE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r>
                      <a:rPr lang="de-DE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</m:t>
                        </m:r>
                      </m:num>
                      <m:den>
                        <m:sSup>
                          <m:sSupPr>
                            <m:ctrlP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𝑇</m:t>
                            </m:r>
                          </m:e>
                          <m:sup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den>
                    </m:f>
                    <m:r>
                      <a:rPr lang="de-DE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num>
                      <m:den>
                        <m:sSup>
                          <m:sSupPr>
                            <m:ctrlP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𝑇</m:t>
                            </m:r>
                          </m:e>
                          <m:sup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3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  <a:p>
              <a:endParaRPr lang="en-US" sz="1100"/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a,b,c,d: empiric parameters</a:t>
              </a: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T:</a:t>
              </a:r>
              <a:r>
                <a:rPr lang="de-DE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Temperature in K</a:t>
              </a:r>
              <a:endParaRPr lang="de-DE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Corroll et al., 1991</a:t>
              </a:r>
              <a:endParaRPr lang="en-US">
                <a:effectLst/>
              </a:endParaRPr>
            </a:p>
            <a:p>
              <a:pPr algn="ctr"/>
              <a:endParaRPr lang="en-US" sz="1100"/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6276975" y="266700"/>
              <a:ext cx="3438525" cy="1371601"/>
            </a:xfrm>
            <a:prstGeom prst="rect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de-DE" sz="1100" b="0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de-DE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𝑙𝑛</a:t>
              </a:r>
              <a:r>
                <a:rPr lang="de-DE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de-DE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𝐻_(〖𝐶𝑂〗_2,〖 𝐻〗_2 𝑂)/𝑀𝑃𝑎)=𝑎+𝑏/𝑇+𝑐/𝑇^2 +𝑑/𝑇^3 </a:t>
              </a:r>
              <a:endParaRPr lang="en-US" sz="1100"/>
            </a:p>
            <a:p>
              <a:endParaRPr lang="en-US" sz="1100"/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a,b,c,d: empiric parameters</a:t>
              </a: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T:</a:t>
              </a:r>
              <a:r>
                <a:rPr lang="de-DE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Temperature in K</a:t>
              </a:r>
              <a:endParaRPr lang="de-DE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Corroll et al., 1991</a:t>
              </a:r>
              <a:endParaRPr lang="en-US">
                <a:effectLst/>
              </a:endParaRPr>
            </a:p>
            <a:p>
              <a:pPr algn="ctr"/>
              <a:endParaRPr lang="en-US" sz="1100"/>
            </a:p>
          </xdr:txBody>
        </xdr:sp>
      </mc:Fallback>
    </mc:AlternateContent>
    <xdr:clientData/>
  </xdr:twoCellAnchor>
  <xdr:twoCellAnchor>
    <xdr:from>
      <xdr:col>3</xdr:col>
      <xdr:colOff>180975</xdr:colOff>
      <xdr:row>23</xdr:row>
      <xdr:rowOff>133349</xdr:rowOff>
    </xdr:from>
    <xdr:to>
      <xdr:col>7</xdr:col>
      <xdr:colOff>571500</xdr:colOff>
      <xdr:row>34</xdr:row>
      <xdr:rowOff>19050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/>
            <xdr:cNvSpPr txBox="1"/>
          </xdr:nvSpPr>
          <xdr:spPr>
            <a:xfrm>
              <a:off x="6286500" y="4324349"/>
              <a:ext cx="3438525" cy="1981201"/>
            </a:xfrm>
            <a:prstGeom prst="rect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de-DE" sz="1100" b="0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𝐶𝑂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2 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𝐶𝑂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sub>
                        </m:sSub>
                        <m:r>
                          <a:rPr lang="de-DE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∗  </m:t>
                        </m:r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𝑤</m:t>
                            </m:r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,</m:t>
                            </m:r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𝐶𝑂</m:t>
                            </m:r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∗ </m:t>
                        </m:r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l-GR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ρ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20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𝑀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𝑤</m:t>
                            </m:r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,</m:t>
                            </m:r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20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100"/>
            </a:p>
            <a:p>
              <a:endParaRPr lang="en-US" sz="1100"/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de-DE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  <m:sub>
                      <m:sSub>
                        <m:sSubPr>
                          <m:ctrlPr>
                            <a:rPr lang="de-DE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𝐶𝑂</m:t>
                          </m:r>
                        </m:e>
                        <m:sub>
                          <m:r>
                            <a:rPr lang="de-DE" sz="11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b>
                      </m:sSub>
                    </m:sub>
                  </m:sSub>
                  <m:r>
                    <a:rPr lang="de-DE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:</m:t>
                  </m:r>
                  <m:r>
                    <m:rPr>
                      <m:sty m:val="p"/>
                    </m:rPr>
                    <a:rPr lang="de-DE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molar</m:t>
                  </m:r>
                  <m:r>
                    <a:rPr lang="de-DE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de-DE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Fraction</m:t>
                  </m:r>
                  <m:r>
                    <a:rPr lang="de-DE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de-DE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CO</m:t>
                  </m:r>
                  <m:r>
                    <a:rPr lang="de-DE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2</m:t>
                  </m:r>
                </m:oMath>
              </a14:m>
              <a:r>
                <a:rPr lang="de-DE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in water</a:t>
              </a: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en-US" i="1">
                          <a:effectLst/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b="0" i="1">
                          <a:effectLst/>
                          <a:latin typeface="Cambria Math" panose="02040503050406030204" pitchFamily="18" charset="0"/>
                        </a:rPr>
                        <m:t>𝑀</m:t>
                      </m:r>
                    </m:e>
                    <m:sub>
                      <m:r>
                        <a:rPr lang="de-DE" b="0" i="1">
                          <a:effectLst/>
                          <a:latin typeface="Cambria Math" panose="02040503050406030204" pitchFamily="18" charset="0"/>
                        </a:rPr>
                        <m:t>𝑤</m:t>
                      </m:r>
                      <m:r>
                        <a:rPr lang="de-DE" b="0" i="1">
                          <a:effectLst/>
                          <a:latin typeface="Cambria Math" panose="02040503050406030204" pitchFamily="18" charset="0"/>
                        </a:rPr>
                        <m:t>,</m:t>
                      </m:r>
                      <m:r>
                        <a:rPr lang="de-DE" b="0" i="1">
                          <a:effectLst/>
                          <a:latin typeface="Cambria Math" panose="02040503050406030204" pitchFamily="18" charset="0"/>
                        </a:rPr>
                        <m:t>𝐶𝑂</m:t>
                      </m:r>
                      <m:r>
                        <a:rPr lang="de-DE" b="0" i="1">
                          <a:effectLst/>
                          <a:latin typeface="Cambria Math" panose="02040503050406030204" pitchFamily="18" charset="0"/>
                        </a:rPr>
                        <m:t>2</m:t>
                      </m:r>
                    </m:sub>
                  </m:sSub>
                  <m:r>
                    <a:rPr lang="de-DE" b="0" i="1">
                      <a:effectLst/>
                      <a:latin typeface="Cambria Math" panose="02040503050406030204" pitchFamily="18" charset="0"/>
                    </a:rPr>
                    <m:t>:</m:t>
                  </m:r>
                </m:oMath>
              </a14:m>
              <a:r>
                <a:rPr lang="en-US">
                  <a:effectLst/>
                </a:rPr>
                <a:t>Molar</a:t>
              </a:r>
              <a:r>
                <a:rPr lang="en-US" baseline="0">
                  <a:effectLst/>
                </a:rPr>
                <a:t> weight CO2</a:t>
              </a: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𝑀</m:t>
                      </m:r>
                    </m:e>
                    <m:sub>
                      <m:r>
                        <a:rPr lang="de-DE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𝑤</m:t>
                      </m:r>
                      <m:r>
                        <a:rPr lang="de-DE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,</m:t>
                      </m:r>
                      <m:r>
                        <a:rPr lang="de-DE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𝐻</m:t>
                      </m:r>
                      <m:r>
                        <a:rPr lang="de-DE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20</m:t>
                      </m:r>
                    </m:sub>
                  </m:sSub>
                  <m:r>
                    <a:rPr lang="de-DE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:</m:t>
                  </m:r>
                </m:oMath>
              </a14:m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Molar</a:t>
              </a:r>
              <a:r>
                <a:rPr lang="en-US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weight H20</a:t>
              </a: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de-DE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l-GR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ρ</m:t>
                      </m:r>
                    </m:e>
                    <m:sub>
                      <m:r>
                        <a:rPr lang="de-DE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𝐻</m:t>
                      </m:r>
                      <m:r>
                        <a:rPr lang="de-DE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20</m:t>
                      </m:r>
                    </m:sub>
                  </m:sSub>
                </m:oMath>
              </a14:m>
              <a:r>
                <a:rPr lang="en-US">
                  <a:effectLst/>
                </a:rPr>
                <a:t>: Density H20</a:t>
              </a: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>
                <a:effectLst/>
              </a:endParaRPr>
            </a:p>
            <a:p>
              <a:pPr algn="ctr"/>
              <a:endParaRPr lang="en-US" sz="1100"/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6286500" y="4324349"/>
              <a:ext cx="3438525" cy="1981201"/>
            </a:xfrm>
            <a:prstGeom prst="rect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de-DE" sz="1100" b="0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r>
                <a:rPr lang="de-DE" sz="1100" b="0" i="0">
                  <a:latin typeface="Cambria Math" panose="02040503050406030204" pitchFamily="18" charset="0"/>
                </a:rPr>
                <a:t>𝑐</a:t>
              </a:r>
              <a:r>
                <a:rPr lang="en-US" sz="1100" b="0" i="0">
                  <a:latin typeface="Cambria Math" panose="02040503050406030204" pitchFamily="18" charset="0"/>
                </a:rPr>
                <a:t>_(</a:t>
              </a:r>
              <a:r>
                <a:rPr lang="de-DE" sz="1100" b="0" i="0">
                  <a:latin typeface="Cambria Math" panose="02040503050406030204" pitchFamily="18" charset="0"/>
                </a:rPr>
                <a:t>𝐶𝑂2 </a:t>
              </a:r>
              <a:r>
                <a:rPr lang="en-US" sz="1100" b="0" i="0">
                  <a:latin typeface="Cambria Math" panose="02040503050406030204" pitchFamily="18" charset="0"/>
                </a:rPr>
                <a:t>)</a:t>
              </a:r>
              <a:r>
                <a:rPr lang="de-DE" sz="1100" b="0" i="0">
                  <a:latin typeface="Cambria Math" panose="02040503050406030204" pitchFamily="18" charset="0"/>
                </a:rPr>
                <a:t>= </a:t>
              </a:r>
              <a:r>
                <a:rPr lang="de-DE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DE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de-DE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𝑥_(〖𝐶𝑂〗_2 )  ∗  𝑀_(𝑤,𝐶𝑂2)  ∗ </a:t>
              </a:r>
              <a:r>
                <a:rPr lang="el-GR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ρ</a:t>
              </a:r>
              <a:r>
                <a:rPr lang="de-DE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_𝐻20</a:t>
              </a:r>
              <a:r>
                <a:rPr lang="de-DE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de-DE" sz="1100" b="0" i="0">
                  <a:latin typeface="Cambria Math" panose="02040503050406030204" pitchFamily="18" charset="0"/>
                </a:rPr>
                <a:t>𝑀_(𝑤,𝐻20) </a:t>
              </a:r>
              <a:endParaRPr lang="en-US" sz="1100"/>
            </a:p>
            <a:p>
              <a:endParaRPr lang="en-US" sz="1100"/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𝑥_(〖𝐶𝑂〗_2 ):molar Fraction CO2</a:t>
              </a:r>
              <a:r>
                <a:rPr lang="de-DE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in water</a:t>
              </a: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b="0" i="0">
                  <a:effectLst/>
                  <a:latin typeface="Cambria Math" panose="02040503050406030204" pitchFamily="18" charset="0"/>
                </a:rPr>
                <a:t>𝑀</a:t>
              </a:r>
              <a:r>
                <a:rPr lang="en-US" b="0" i="0">
                  <a:effectLst/>
                  <a:latin typeface="Cambria Math" panose="02040503050406030204" pitchFamily="18" charset="0"/>
                </a:rPr>
                <a:t>_(</a:t>
              </a:r>
              <a:r>
                <a:rPr lang="de-DE" b="0" i="0">
                  <a:effectLst/>
                  <a:latin typeface="Cambria Math" panose="02040503050406030204" pitchFamily="18" charset="0"/>
                </a:rPr>
                <a:t>𝑤,𝐶𝑂2</a:t>
              </a:r>
              <a:r>
                <a:rPr lang="en-US" b="0" i="0">
                  <a:effectLst/>
                  <a:latin typeface="Cambria Math" panose="02040503050406030204" pitchFamily="18" charset="0"/>
                </a:rPr>
                <a:t>)</a:t>
              </a:r>
              <a:r>
                <a:rPr lang="de-DE" b="0" i="0">
                  <a:effectLst/>
                  <a:latin typeface="Cambria Math" panose="02040503050406030204" pitchFamily="18" charset="0"/>
                </a:rPr>
                <a:t>:</a:t>
              </a:r>
              <a:r>
                <a:rPr lang="en-US">
                  <a:effectLst/>
                </a:rPr>
                <a:t>Molar</a:t>
              </a:r>
              <a:r>
                <a:rPr lang="en-US" baseline="0">
                  <a:effectLst/>
                </a:rPr>
                <a:t> weight CO2</a:t>
              </a: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𝑀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_(</a:t>
              </a:r>
              <a:r>
                <a:rPr lang="de-DE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𝑤,</a:t>
              </a:r>
              <a:r>
                <a:rPr lang="de-DE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𝐻20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de-DE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: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Molar</a:t>
              </a:r>
              <a:r>
                <a:rPr lang="en-US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weight H20</a:t>
              </a: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l-GR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ρ</a:t>
              </a:r>
              <a:r>
                <a:rPr lang="de-DE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_𝐻20</a:t>
              </a:r>
              <a:r>
                <a:rPr lang="en-US">
                  <a:effectLst/>
                </a:rPr>
                <a:t>: Density H20</a:t>
              </a: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>
                <a:effectLst/>
              </a:endParaRPr>
            </a:p>
            <a:p>
              <a:pPr algn="ctr"/>
              <a:endParaRPr lang="en-US" sz="11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1" workbookViewId="0">
      <selection activeCell="E9" sqref="E9:H10"/>
    </sheetView>
  </sheetViews>
  <sheetFormatPr baseColWidth="10" defaultRowHeight="15" x14ac:dyDescent="0.25"/>
  <cols>
    <col min="1" max="1" width="45.7109375" style="1" bestFit="1" customWidth="1"/>
    <col min="2" max="2" width="12" style="1" bestFit="1" customWidth="1"/>
    <col min="3" max="3" width="19.5703125" style="1" bestFit="1" customWidth="1"/>
    <col min="4" max="4" width="107.5703125" style="1" customWidth="1"/>
    <col min="5" max="5" width="11.42578125" style="1"/>
    <col min="6" max="6" width="45.7109375" style="1" bestFit="1" customWidth="1"/>
    <col min="7" max="8" width="11.42578125" style="1"/>
    <col min="9" max="9" width="70.42578125" style="1" customWidth="1"/>
    <col min="10" max="16384" width="11.42578125" style="1"/>
  </cols>
  <sheetData>
    <row r="1" spans="1:9" x14ac:dyDescent="0.25">
      <c r="A1" s="16" t="s">
        <v>34</v>
      </c>
      <c r="B1" s="16"/>
      <c r="C1" s="16"/>
      <c r="D1" s="16"/>
      <c r="F1" s="16" t="s">
        <v>41</v>
      </c>
      <c r="G1" s="16"/>
      <c r="H1" s="16"/>
      <c r="I1" s="16"/>
    </row>
    <row r="2" spans="1:9" x14ac:dyDescent="0.25">
      <c r="A2" s="9" t="s">
        <v>8</v>
      </c>
      <c r="B2" s="9" t="s">
        <v>55</v>
      </c>
      <c r="C2" s="9" t="s">
        <v>36</v>
      </c>
      <c r="D2" s="9" t="s">
        <v>37</v>
      </c>
      <c r="F2" s="1" t="s">
        <v>43</v>
      </c>
      <c r="G2" s="1">
        <v>6.4000000000000001E-2</v>
      </c>
      <c r="H2" s="18" t="s">
        <v>50</v>
      </c>
      <c r="I2" s="18"/>
    </row>
    <row r="3" spans="1:9" x14ac:dyDescent="0.25">
      <c r="A3" s="8" t="s">
        <v>9</v>
      </c>
      <c r="B3" s="8" t="s">
        <v>38</v>
      </c>
      <c r="C3" s="8" t="s">
        <v>39</v>
      </c>
      <c r="D3" s="8" t="s">
        <v>40</v>
      </c>
      <c r="F3" s="1" t="s">
        <v>44</v>
      </c>
      <c r="G3" s="13">
        <f>ATANH(G2/B5)*B5/C5</f>
        <v>31.025309155356144</v>
      </c>
      <c r="H3" s="18" t="s">
        <v>42</v>
      </c>
      <c r="I3" s="18"/>
    </row>
    <row r="4" spans="1:9" x14ac:dyDescent="0.25">
      <c r="A4" s="8" t="s">
        <v>35</v>
      </c>
      <c r="B4" s="13">
        <v>8.6999999999999994E-2</v>
      </c>
      <c r="C4" s="13">
        <f>2.16*10^-3</f>
        <v>2.16E-3</v>
      </c>
      <c r="D4" s="13">
        <f>ATANH(0.5)*B4/C4</f>
        <v>22.124830813454988</v>
      </c>
      <c r="F4" s="1" t="s">
        <v>45</v>
      </c>
      <c r="G4" s="11">
        <f>B4*TANH(C4*G3/B4)</f>
        <v>5.6297203431983772E-2</v>
      </c>
      <c r="H4" s="19" t="s">
        <v>52</v>
      </c>
      <c r="I4" s="19"/>
    </row>
    <row r="5" spans="1:9" x14ac:dyDescent="0.25">
      <c r="A5" s="8" t="s">
        <v>33</v>
      </c>
      <c r="B5" s="13">
        <v>9.6000000000000002E-2</v>
      </c>
      <c r="C5" s="13">
        <f>2.49*10^-3</f>
        <v>2.4900000000000005E-3</v>
      </c>
      <c r="D5" s="13">
        <f>ATANH(0.5)*B5/C5</f>
        <v>21.17806821528886</v>
      </c>
      <c r="G5" s="11"/>
      <c r="H5" s="12"/>
      <c r="I5" s="12"/>
    </row>
    <row r="6" spans="1:9" x14ac:dyDescent="0.25">
      <c r="H6" s="12"/>
      <c r="I6" s="12"/>
    </row>
    <row r="7" spans="1:9" x14ac:dyDescent="0.25">
      <c r="A7" s="16" t="s">
        <v>49</v>
      </c>
      <c r="B7" s="16"/>
      <c r="C7" s="16"/>
      <c r="D7" s="16"/>
      <c r="F7" s="16" t="s">
        <v>46</v>
      </c>
      <c r="G7" s="16"/>
      <c r="H7" s="16"/>
      <c r="I7" s="16"/>
    </row>
    <row r="8" spans="1:9" x14ac:dyDescent="0.25">
      <c r="A8" s="9" t="s">
        <v>8</v>
      </c>
      <c r="B8" s="9" t="s">
        <v>57</v>
      </c>
      <c r="C8" s="9" t="s">
        <v>56</v>
      </c>
      <c r="E8" s="1" t="s">
        <v>47</v>
      </c>
      <c r="F8" s="14">
        <f>G4*C10/(B10-G4)</f>
        <v>9.5988110116925682</v>
      </c>
      <c r="G8" s="20" t="s">
        <v>48</v>
      </c>
      <c r="H8" s="20"/>
    </row>
    <row r="9" spans="1:9" x14ac:dyDescent="0.25">
      <c r="A9" s="8" t="s">
        <v>9</v>
      </c>
      <c r="B9" s="8" t="s">
        <v>38</v>
      </c>
      <c r="C9" s="8" t="s">
        <v>39</v>
      </c>
      <c r="E9" s="17" t="s">
        <v>51</v>
      </c>
      <c r="F9" s="17"/>
      <c r="G9" s="17"/>
      <c r="H9" s="17"/>
    </row>
    <row r="10" spans="1:9" x14ac:dyDescent="0.25">
      <c r="A10" s="1" t="s">
        <v>10</v>
      </c>
      <c r="B10" s="1">
        <v>9.4359999999999999E-2</v>
      </c>
      <c r="C10" s="12">
        <v>6.4897999999999998</v>
      </c>
      <c r="E10" s="17"/>
      <c r="F10" s="17"/>
      <c r="G10" s="17"/>
      <c r="H10" s="17"/>
    </row>
  </sheetData>
  <mergeCells count="9">
    <mergeCell ref="A1:D1"/>
    <mergeCell ref="A7:D7"/>
    <mergeCell ref="E9:H10"/>
    <mergeCell ref="F1:I1"/>
    <mergeCell ref="H2:I2"/>
    <mergeCell ref="H3:I3"/>
    <mergeCell ref="H4:I4"/>
    <mergeCell ref="F7:I7"/>
    <mergeCell ref="G8:H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C29" sqref="C29"/>
    </sheetView>
  </sheetViews>
  <sheetFormatPr baseColWidth="10" defaultRowHeight="15" x14ac:dyDescent="0.25"/>
  <cols>
    <col min="1" max="1" width="33.7109375" bestFit="1" customWidth="1"/>
    <col min="2" max="2" width="8.7109375" bestFit="1" customWidth="1"/>
    <col min="3" max="3" width="25.85546875" customWidth="1"/>
  </cols>
  <sheetData>
    <row r="1" spans="1:8" x14ac:dyDescent="0.25">
      <c r="A1" s="21" t="s">
        <v>0</v>
      </c>
      <c r="B1" s="21"/>
      <c r="C1" s="21"/>
      <c r="D1" s="5"/>
      <c r="E1" s="5"/>
      <c r="F1" s="5"/>
      <c r="G1" s="5"/>
      <c r="H1" s="6"/>
    </row>
    <row r="2" spans="1:8" x14ac:dyDescent="0.25">
      <c r="A2" s="22" t="s">
        <v>5</v>
      </c>
      <c r="B2" s="22"/>
      <c r="C2" s="22"/>
      <c r="D2" s="4"/>
      <c r="E2" s="4"/>
      <c r="F2" s="4"/>
      <c r="G2" s="4"/>
    </row>
    <row r="3" spans="1:8" x14ac:dyDescent="0.25">
      <c r="A3" s="7" t="s">
        <v>8</v>
      </c>
      <c r="B3" s="7" t="s">
        <v>9</v>
      </c>
      <c r="C3" s="7" t="s">
        <v>10</v>
      </c>
    </row>
    <row r="4" spans="1:8" x14ac:dyDescent="0.25">
      <c r="A4" s="1" t="s">
        <v>1</v>
      </c>
      <c r="B4" s="1"/>
      <c r="C4" s="2">
        <v>-6.8346</v>
      </c>
    </row>
    <row r="5" spans="1:8" x14ac:dyDescent="0.25">
      <c r="A5" s="1" t="s">
        <v>15</v>
      </c>
      <c r="B5" s="1" t="s">
        <v>11</v>
      </c>
      <c r="C5" s="2">
        <f>1.2817*10^4</f>
        <v>12817</v>
      </c>
    </row>
    <row r="6" spans="1:8" x14ac:dyDescent="0.25">
      <c r="A6" s="1" t="s">
        <v>16</v>
      </c>
      <c r="B6" s="1" t="s">
        <v>12</v>
      </c>
      <c r="C6" s="2">
        <f>-3.7668*10^6</f>
        <v>-3766800</v>
      </c>
    </row>
    <row r="7" spans="1:8" x14ac:dyDescent="0.25">
      <c r="A7" s="1" t="s">
        <v>17</v>
      </c>
      <c r="B7" s="1" t="s">
        <v>13</v>
      </c>
      <c r="C7" s="2">
        <f>2.997*10^8</f>
        <v>299700000</v>
      </c>
    </row>
    <row r="8" spans="1:8" x14ac:dyDescent="0.25">
      <c r="A8" s="1" t="s">
        <v>19</v>
      </c>
      <c r="B8" s="1" t="s">
        <v>14</v>
      </c>
      <c r="C8" s="1">
        <v>37</v>
      </c>
    </row>
    <row r="9" spans="1:8" x14ac:dyDescent="0.25">
      <c r="A9" s="1" t="s">
        <v>18</v>
      </c>
      <c r="B9" s="1" t="s">
        <v>11</v>
      </c>
      <c r="C9" s="1">
        <f>C8+273.15</f>
        <v>310.14999999999998</v>
      </c>
    </row>
    <row r="10" spans="1:8" x14ac:dyDescent="0.25">
      <c r="A10" s="22" t="s">
        <v>6</v>
      </c>
      <c r="B10" s="22"/>
      <c r="C10" s="22"/>
    </row>
    <row r="11" spans="1:8" x14ac:dyDescent="0.25">
      <c r="A11" s="7" t="s">
        <v>8</v>
      </c>
      <c r="B11" s="7" t="s">
        <v>9</v>
      </c>
      <c r="C11" s="7" t="s">
        <v>10</v>
      </c>
    </row>
    <row r="12" spans="1:8" x14ac:dyDescent="0.25">
      <c r="A12" s="1" t="s">
        <v>23</v>
      </c>
      <c r="B12" s="1" t="s">
        <v>20</v>
      </c>
      <c r="C12" s="1">
        <f>EXP(C4+C5/C9+C6/C9^2+C7/C9^3)</f>
        <v>216.43621541286868</v>
      </c>
    </row>
    <row r="13" spans="1:8" x14ac:dyDescent="0.25">
      <c r="A13" s="1" t="s">
        <v>32</v>
      </c>
      <c r="B13" s="1" t="s">
        <v>21</v>
      </c>
      <c r="C13" s="1">
        <v>0.1</v>
      </c>
    </row>
    <row r="14" spans="1:8" x14ac:dyDescent="0.25">
      <c r="A14" s="1" t="s">
        <v>2</v>
      </c>
      <c r="B14" s="1" t="s">
        <v>22</v>
      </c>
      <c r="C14" s="1">
        <v>1</v>
      </c>
    </row>
    <row r="15" spans="1:8" x14ac:dyDescent="0.25">
      <c r="A15" s="10" t="s">
        <v>54</v>
      </c>
      <c r="B15" s="10" t="s">
        <v>53</v>
      </c>
      <c r="C15" s="15">
        <f>'Growth rate transformation'!F8</f>
        <v>9.5988110116925682</v>
      </c>
    </row>
    <row r="16" spans="1:8" x14ac:dyDescent="0.25">
      <c r="A16" s="4" t="s">
        <v>3</v>
      </c>
      <c r="B16" s="4" t="s">
        <v>24</v>
      </c>
      <c r="C16" s="4">
        <f>C15/1000000</f>
        <v>9.5988110116925686E-6</v>
      </c>
    </row>
    <row r="17" spans="1:3" x14ac:dyDescent="0.25">
      <c r="A17" s="1" t="s">
        <v>4</v>
      </c>
      <c r="B17" s="3" t="s">
        <v>24</v>
      </c>
      <c r="C17" s="3">
        <f>C16*C14*C13/C12</f>
        <v>4.4349375604180201E-9</v>
      </c>
    </row>
    <row r="18" spans="1:3" x14ac:dyDescent="0.25">
      <c r="A18" s="22" t="s">
        <v>7</v>
      </c>
      <c r="B18" s="22"/>
      <c r="C18" s="22"/>
    </row>
    <row r="19" spans="1:3" x14ac:dyDescent="0.25">
      <c r="A19" s="7" t="s">
        <v>8</v>
      </c>
      <c r="B19" s="7" t="s">
        <v>9</v>
      </c>
      <c r="C19" s="7" t="s">
        <v>10</v>
      </c>
    </row>
    <row r="20" spans="1:3" x14ac:dyDescent="0.25">
      <c r="A20" s="1" t="s">
        <v>28</v>
      </c>
      <c r="B20" s="1" t="s">
        <v>25</v>
      </c>
      <c r="C20" s="1">
        <v>18.015000000000001</v>
      </c>
    </row>
    <row r="21" spans="1:3" x14ac:dyDescent="0.25">
      <c r="A21" s="1" t="s">
        <v>29</v>
      </c>
      <c r="B21" s="1" t="s">
        <v>26</v>
      </c>
      <c r="C21" s="1">
        <v>1000</v>
      </c>
    </row>
    <row r="22" spans="1:3" x14ac:dyDescent="0.25">
      <c r="A22" s="1" t="s">
        <v>30</v>
      </c>
      <c r="B22" s="1" t="s">
        <v>25</v>
      </c>
      <c r="C22" s="1">
        <v>44.01</v>
      </c>
    </row>
    <row r="23" spans="1:3" x14ac:dyDescent="0.25">
      <c r="A23" s="10" t="s">
        <v>31</v>
      </c>
      <c r="B23" s="10" t="s">
        <v>26</v>
      </c>
      <c r="C23" s="10">
        <f>C17*C22/(C20/C21)</f>
        <v>1.0834393673827203E-5</v>
      </c>
    </row>
    <row r="24" spans="1:3" x14ac:dyDescent="0.25">
      <c r="A24" s="4" t="s">
        <v>31</v>
      </c>
      <c r="B24" s="4" t="s">
        <v>27</v>
      </c>
      <c r="C24" s="4">
        <f>C23/C22</f>
        <v>2.4618026979839136E-7</v>
      </c>
    </row>
  </sheetData>
  <mergeCells count="4">
    <mergeCell ref="A1:C1"/>
    <mergeCell ref="A2:C2"/>
    <mergeCell ref="A10:C10"/>
    <mergeCell ref="A18:C1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Growth rate transformation</vt:lpstr>
      <vt:lpstr>CO2 Solubility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Witting, Lennart</dc:creator>
  <cp:lastModifiedBy>Witting, Lennart</cp:lastModifiedBy>
  <dcterms:created xsi:type="dcterms:W3CDTF">2024-03-21T12:44:44Z</dcterms:created>
  <dcterms:modified xsi:type="dcterms:W3CDTF">2024-08-13T11:11:37Z</dcterms:modified>
</cp:coreProperties>
</file>