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MT-INCDFM\2024\SuperESCA June 2024\CO2 on BTO(001)\"/>
    </mc:Choice>
  </mc:AlternateContent>
  <xr:revisionPtr revIDLastSave="0" documentId="13_ncr:1_{829C0B0D-C84C-41D1-8BA8-2925B5FAEC03}" xr6:coauthVersionLast="36" xr6:coauthVersionMax="36" xr10:uidLastSave="{00000000-0000-0000-0000-000000000000}"/>
  <bookViews>
    <workbookView xWindow="0" yWindow="0" windowWidth="25580" windowHeight="8790" xr2:uid="{FF37FF6F-537C-4741-A4A6-8215AAAA72B2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L14" i="3" l="1"/>
  <c r="J15" i="3"/>
  <c r="J14" i="3"/>
  <c r="K15" i="3" l="1"/>
  <c r="K14" i="3"/>
  <c r="K29" i="3"/>
  <c r="I29" i="3"/>
  <c r="M15" i="3"/>
  <c r="J23" i="3" l="1"/>
  <c r="J22" i="3"/>
  <c r="J19" i="3"/>
  <c r="J20" i="3"/>
  <c r="J17" i="3"/>
  <c r="K23" i="3" l="1"/>
  <c r="K21" i="3"/>
  <c r="K19" i="3"/>
  <c r="K17" i="3"/>
  <c r="K25" i="3" l="1"/>
  <c r="W17" i="1"/>
  <c r="W18" i="1"/>
  <c r="W19" i="1"/>
  <c r="W20" i="1"/>
  <c r="W21" i="1"/>
  <c r="W22" i="1"/>
  <c r="W23" i="1"/>
  <c r="W24" i="1"/>
  <c r="W25" i="1"/>
  <c r="W16" i="1"/>
  <c r="V17" i="1"/>
  <c r="V18" i="1"/>
  <c r="V19" i="1"/>
  <c r="V20" i="1"/>
  <c r="V21" i="1"/>
  <c r="V22" i="1"/>
  <c r="V23" i="1"/>
  <c r="V24" i="1"/>
  <c r="V25" i="1"/>
  <c r="V16" i="1"/>
  <c r="U17" i="1"/>
  <c r="U18" i="1"/>
  <c r="U19" i="1"/>
  <c r="U20" i="1"/>
  <c r="U21" i="1"/>
  <c r="U22" i="1"/>
  <c r="U23" i="1"/>
  <c r="U24" i="1"/>
  <c r="U25" i="1"/>
  <c r="K30" i="3"/>
  <c r="K31" i="3"/>
  <c r="K32" i="3"/>
  <c r="K33" i="3"/>
  <c r="K34" i="3"/>
  <c r="K35" i="3"/>
  <c r="K36" i="3"/>
  <c r="K37" i="3"/>
  <c r="K28" i="3"/>
  <c r="I30" i="3"/>
  <c r="I31" i="3"/>
  <c r="I32" i="3"/>
  <c r="I33" i="3"/>
  <c r="I34" i="3"/>
  <c r="I35" i="3"/>
  <c r="I36" i="3"/>
  <c r="I37" i="3"/>
  <c r="I28" i="3"/>
  <c r="M16" i="3"/>
  <c r="M17" i="3"/>
  <c r="M18" i="3"/>
  <c r="M19" i="3"/>
  <c r="M20" i="3"/>
  <c r="M21" i="3"/>
  <c r="M22" i="3"/>
  <c r="M23" i="3"/>
  <c r="M14" i="3"/>
  <c r="L28" i="3"/>
  <c r="L15" i="3"/>
  <c r="L16" i="3"/>
  <c r="L17" i="3"/>
  <c r="L18" i="3"/>
  <c r="L19" i="3"/>
  <c r="L20" i="3"/>
  <c r="L21" i="3"/>
  <c r="L22" i="3"/>
  <c r="L23" i="3"/>
  <c r="K16" i="3"/>
  <c r="K18" i="3"/>
  <c r="K20" i="3"/>
  <c r="K22" i="3"/>
  <c r="K24" i="3"/>
  <c r="J16" i="3"/>
  <c r="L30" i="3" s="1"/>
  <c r="L31" i="3"/>
  <c r="J18" i="3"/>
  <c r="L32" i="3" s="1"/>
  <c r="L33" i="3"/>
  <c r="L34" i="3"/>
  <c r="J21" i="3"/>
  <c r="L35" i="3" s="1"/>
  <c r="L36" i="3"/>
  <c r="L37" i="3"/>
  <c r="L29" i="3"/>
  <c r="M29" i="3" s="1"/>
  <c r="M37" i="3" l="1"/>
  <c r="M35" i="3"/>
  <c r="M33" i="3"/>
  <c r="J37" i="3"/>
  <c r="M31" i="3"/>
  <c r="J29" i="3"/>
  <c r="J35" i="3"/>
  <c r="J33" i="3"/>
  <c r="J31" i="3"/>
  <c r="M39" i="3" l="1"/>
  <c r="J39" i="3"/>
  <c r="X31" i="1" l="1"/>
  <c r="X32" i="1"/>
  <c r="X33" i="1"/>
  <c r="X34" i="1"/>
  <c r="X35" i="1"/>
  <c r="X36" i="1"/>
  <c r="X37" i="1"/>
  <c r="X38" i="1"/>
  <c r="X39" i="1"/>
  <c r="X30" i="1"/>
  <c r="W31" i="1"/>
  <c r="W32" i="1"/>
  <c r="W33" i="1"/>
  <c r="W34" i="1"/>
  <c r="W35" i="1"/>
  <c r="W36" i="1"/>
  <c r="W37" i="1"/>
  <c r="W38" i="1"/>
  <c r="Y38" i="1" s="1"/>
  <c r="W39" i="1"/>
  <c r="W30" i="1"/>
  <c r="Y30" i="1" s="1"/>
  <c r="V31" i="1"/>
  <c r="Y31" i="1" s="1"/>
  <c r="V32" i="1"/>
  <c r="Y32" i="1" s="1"/>
  <c r="V33" i="1"/>
  <c r="V34" i="1"/>
  <c r="V35" i="1"/>
  <c r="V36" i="1"/>
  <c r="V37" i="1"/>
  <c r="V38" i="1"/>
  <c r="V39" i="1"/>
  <c r="V30" i="1"/>
  <c r="Y39" i="1" l="1"/>
  <c r="Y37" i="1"/>
  <c r="Y34" i="1"/>
  <c r="Y35" i="1"/>
  <c r="Y33" i="1"/>
  <c r="Y36" i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30" i="1"/>
  <c r="P30" i="1" s="1"/>
  <c r="I31" i="1"/>
  <c r="I32" i="1"/>
  <c r="I33" i="1"/>
  <c r="I34" i="1"/>
  <c r="I35" i="1"/>
  <c r="I36" i="1"/>
  <c r="I37" i="1"/>
  <c r="I38" i="1"/>
  <c r="I39" i="1"/>
  <c r="I30" i="1"/>
  <c r="H31" i="1"/>
  <c r="H32" i="1"/>
  <c r="H33" i="1"/>
  <c r="H34" i="1"/>
  <c r="H35" i="1"/>
  <c r="H36" i="1"/>
  <c r="H37" i="1"/>
  <c r="H38" i="1"/>
  <c r="H39" i="1"/>
  <c r="H30" i="1"/>
  <c r="Q4" i="1"/>
  <c r="P3" i="1"/>
  <c r="Q3" i="1" s="1"/>
  <c r="R38" i="1" l="1"/>
  <c r="R39" i="1"/>
  <c r="R35" i="1"/>
  <c r="R32" i="1"/>
  <c r="R34" i="1"/>
  <c r="R37" i="1"/>
  <c r="R33" i="1"/>
  <c r="R30" i="1"/>
  <c r="R36" i="1"/>
  <c r="R31" i="1"/>
  <c r="Z19" i="1"/>
  <c r="Y21" i="1"/>
  <c r="Y22" i="1"/>
  <c r="Y23" i="1"/>
  <c r="Y24" i="1"/>
  <c r="Y25" i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AB24" i="1" s="1"/>
  <c r="AF24" i="1" s="1"/>
  <c r="M25" i="1"/>
  <c r="O25" i="1" s="1"/>
  <c r="M16" i="1"/>
  <c r="O16" i="1" s="1"/>
  <c r="I17" i="1"/>
  <c r="I18" i="1"/>
  <c r="I19" i="1"/>
  <c r="I20" i="1"/>
  <c r="AB20" i="1" s="1"/>
  <c r="AF20" i="1" s="1"/>
  <c r="I21" i="1"/>
  <c r="I22" i="1"/>
  <c r="I23" i="1"/>
  <c r="I24" i="1"/>
  <c r="I25" i="1"/>
  <c r="I16" i="1"/>
  <c r="Y16" i="1" s="1"/>
  <c r="H17" i="1"/>
  <c r="H18" i="1"/>
  <c r="H19" i="1"/>
  <c r="H20" i="1"/>
  <c r="H21" i="1"/>
  <c r="AA21" i="1" s="1"/>
  <c r="AE21" i="1" s="1"/>
  <c r="H22" i="1"/>
  <c r="H23" i="1"/>
  <c r="H24" i="1"/>
  <c r="H25" i="1"/>
  <c r="H16" i="1"/>
  <c r="Z6" i="1"/>
  <c r="AA6" i="1" s="1"/>
  <c r="Z5" i="1"/>
  <c r="AA5" i="1" s="1"/>
  <c r="Z4" i="1"/>
  <c r="AA4" i="1" s="1"/>
  <c r="Z3" i="1"/>
  <c r="AA3" i="1" s="1"/>
  <c r="Y20" i="1" l="1"/>
  <c r="AB23" i="1"/>
  <c r="AF23" i="1" s="1"/>
  <c r="AB25" i="1"/>
  <c r="AF25" i="1" s="1"/>
  <c r="AB22" i="1"/>
  <c r="AF22" i="1" s="1"/>
  <c r="AB21" i="1"/>
  <c r="AF21" i="1" s="1"/>
  <c r="Z24" i="1"/>
  <c r="P24" i="1"/>
  <c r="AI24" i="1"/>
  <c r="P18" i="1"/>
  <c r="AI18" i="1"/>
  <c r="Z23" i="1"/>
  <c r="P23" i="1"/>
  <c r="AI23" i="1"/>
  <c r="Z18" i="1"/>
  <c r="P19" i="1"/>
  <c r="AI19" i="1"/>
  <c r="AC24" i="1"/>
  <c r="AG24" i="1" s="1"/>
  <c r="Z21" i="1"/>
  <c r="P21" i="1"/>
  <c r="AI21" i="1"/>
  <c r="AA24" i="1"/>
  <c r="AE24" i="1" s="1"/>
  <c r="AC17" i="1"/>
  <c r="AG17" i="1" s="1"/>
  <c r="P17" i="1"/>
  <c r="AI17" i="1"/>
  <c r="AB19" i="1"/>
  <c r="AF19" i="1" s="1"/>
  <c r="AC23" i="1"/>
  <c r="AG23" i="1" s="1"/>
  <c r="AC16" i="1"/>
  <c r="P16" i="1"/>
  <c r="AI16" i="1"/>
  <c r="Z20" i="1"/>
  <c r="P20" i="1"/>
  <c r="AI20" i="1"/>
  <c r="AA23" i="1"/>
  <c r="AE23" i="1" s="1"/>
  <c r="AA20" i="1"/>
  <c r="AE20" i="1" s="1"/>
  <c r="AB18" i="1"/>
  <c r="AF18" i="1" s="1"/>
  <c r="AB17" i="1"/>
  <c r="AF17" i="1" s="1"/>
  <c r="AC19" i="1"/>
  <c r="AG19" i="1" s="1"/>
  <c r="Z25" i="1"/>
  <c r="P25" i="1"/>
  <c r="AI25" i="1"/>
  <c r="Z22" i="1"/>
  <c r="P22" i="1"/>
  <c r="AI22" i="1"/>
  <c r="AA25" i="1"/>
  <c r="AE25" i="1" s="1"/>
  <c r="AA22" i="1"/>
  <c r="AE22" i="1" s="1"/>
  <c r="AC25" i="1"/>
  <c r="AG25" i="1" s="1"/>
  <c r="AC22" i="1"/>
  <c r="AG22" i="1" s="1"/>
  <c r="AC18" i="1"/>
  <c r="AG18" i="1" s="1"/>
  <c r="AC21" i="1"/>
  <c r="AG21" i="1" s="1"/>
  <c r="AC20" i="1"/>
  <c r="AG20" i="1" s="1"/>
  <c r="AA19" i="1"/>
  <c r="AE19" i="1" s="1"/>
  <c r="AA18" i="1"/>
  <c r="AE18" i="1" s="1"/>
  <c r="Y19" i="1"/>
  <c r="Y18" i="1"/>
  <c r="AA17" i="1"/>
  <c r="AE17" i="1" s="1"/>
  <c r="Y17" i="1"/>
  <c r="Z17" i="1"/>
  <c r="AB16" i="1"/>
  <c r="AA16" i="1"/>
  <c r="AE16" i="1" s="1"/>
  <c r="AF16" i="1"/>
  <c r="Z16" i="1"/>
  <c r="AG16" i="1" l="1"/>
</calcChain>
</file>

<file path=xl/sharedStrings.xml><?xml version="1.0" encoding="utf-8"?>
<sst xmlns="http://schemas.openxmlformats.org/spreadsheetml/2006/main" count="158" uniqueCount="79">
  <si>
    <t>Composition analysis</t>
  </si>
  <si>
    <t>650 eV</t>
  </si>
  <si>
    <t>clean1</t>
  </si>
  <si>
    <t>CO1</t>
  </si>
  <si>
    <t>clean2</t>
  </si>
  <si>
    <t>CO2</t>
  </si>
  <si>
    <t>clean3</t>
  </si>
  <si>
    <t>CO3</t>
  </si>
  <si>
    <t>clean4</t>
  </si>
  <si>
    <t>CO4</t>
  </si>
  <si>
    <t>clean5</t>
  </si>
  <si>
    <t>CO5</t>
  </si>
  <si>
    <t>Ba1</t>
  </si>
  <si>
    <t>Ba2</t>
  </si>
  <si>
    <t>Ba_CSm</t>
  </si>
  <si>
    <t>Element</t>
  </si>
  <si>
    <t>CS650eV</t>
  </si>
  <si>
    <t>beta</t>
  </si>
  <si>
    <t>1+beta</t>
  </si>
  <si>
    <t>CS modif.</t>
  </si>
  <si>
    <t>O 1s</t>
  </si>
  <si>
    <t>Ti 2p</t>
  </si>
  <si>
    <t>C 1s</t>
  </si>
  <si>
    <t>Ba 4d</t>
  </si>
  <si>
    <t>Ba1mod</t>
  </si>
  <si>
    <t>Ba2mod</t>
  </si>
  <si>
    <t>Ti</t>
  </si>
  <si>
    <t>Ti_CSm</t>
  </si>
  <si>
    <t>Timod</t>
  </si>
  <si>
    <t>O1</t>
  </si>
  <si>
    <t>O2</t>
  </si>
  <si>
    <t>O3</t>
  </si>
  <si>
    <t>O_CSm</t>
  </si>
  <si>
    <t>O1mod</t>
  </si>
  <si>
    <t>O2mod</t>
  </si>
  <si>
    <t>O3mod</t>
  </si>
  <si>
    <t>O2:Ba2</t>
  </si>
  <si>
    <t>O1:Ba1</t>
  </si>
  <si>
    <t>BR</t>
  </si>
  <si>
    <t>TimodBR</t>
  </si>
  <si>
    <t>(O1+O2-Ba2):Ba1</t>
  </si>
  <si>
    <t>(O1+O2-Ba2):TimodBR</t>
  </si>
  <si>
    <t>Ba1:TimodBR</t>
  </si>
  <si>
    <t>390 eV</t>
  </si>
  <si>
    <t>C1</t>
  </si>
  <si>
    <t>C2</t>
  </si>
  <si>
    <t>C3</t>
  </si>
  <si>
    <t>Ctotal</t>
  </si>
  <si>
    <t>C_CSm</t>
  </si>
  <si>
    <t>Ctotalmod</t>
  </si>
  <si>
    <t>Ctotalmod:Ba2</t>
  </si>
  <si>
    <t>CS390 eV</t>
  </si>
  <si>
    <t>rescaled to 'perfect' initial composition</t>
  </si>
  <si>
    <t>????</t>
  </si>
  <si>
    <t>C1mod</t>
  </si>
  <si>
    <t>C2mod</t>
  </si>
  <si>
    <t>C3mod</t>
  </si>
  <si>
    <t>O1:(Ba1+Ti)</t>
  </si>
  <si>
    <t>cBa1</t>
  </si>
  <si>
    <t>cBa2</t>
  </si>
  <si>
    <t>cTi</t>
  </si>
  <si>
    <t>Comp</t>
  </si>
  <si>
    <t>(O:Ba)surf</t>
  </si>
  <si>
    <t>Comp.bulk</t>
  </si>
  <si>
    <t>(Ba:Ti)bulk</t>
  </si>
  <si>
    <t>cBa2'</t>
  </si>
  <si>
    <t>(O3:Ba)surf</t>
  </si>
  <si>
    <t>(C2:Ba)surf</t>
  </si>
  <si>
    <t>(O3:C2)surf</t>
  </si>
  <si>
    <t>(O2:Ba2)surf 650 eV</t>
  </si>
  <si>
    <t>(C1:Ba)surf 390 eV</t>
  </si>
  <si>
    <t>(O2:C1) derived</t>
  </si>
  <si>
    <t>Correction factors Voigt O 1s</t>
  </si>
  <si>
    <t>fO for CO</t>
  </si>
  <si>
    <t>fO (clean)</t>
  </si>
  <si>
    <t>average clean</t>
  </si>
  <si>
    <t>average CO</t>
  </si>
  <si>
    <t>Ba1mod:Timod</t>
  </si>
  <si>
    <t>should be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</si>
</sst>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3E58-6242-44FC-BB93-1ADAD021BD9C}">
  <dimension ref="D1:AI39"/>
  <sheetViews>
    <sheetView tabSelected="1" workbookViewId="0">
      <selection activeCell="AH9" sqref="AH9"/>
    </sheetView>
  </sheetViews>
  <sheetFormatPr defaultRowHeight="14.5" x14ac:dyDescent="0.35"/>
  <cols>
    <col min="16" max="16" width="14" customWidth="1"/>
    <col min="27" max="27" width="16.26953125" customWidth="1"/>
    <col min="28" max="28" width="20.26953125" customWidth="1"/>
    <col min="29" max="29" width="12.90625" customWidth="1"/>
    <col min="31" max="31" width="17.08984375" customWidth="1"/>
    <col min="32" max="32" width="20.81640625" customWidth="1"/>
    <col min="33" max="33" width="14.1796875" customWidth="1"/>
  </cols>
  <sheetData>
    <row r="1" spans="4:35" x14ac:dyDescent="0.35">
      <c r="D1" t="s">
        <v>72</v>
      </c>
      <c r="S1" s="5"/>
      <c r="T1" s="5"/>
    </row>
    <row r="2" spans="4:35" x14ac:dyDescent="0.35">
      <c r="E2">
        <v>1.0012000000000001</v>
      </c>
      <c r="F2">
        <v>1.02085</v>
      </c>
      <c r="G2">
        <v>1</v>
      </c>
      <c r="M2" s="2" t="s">
        <v>15</v>
      </c>
      <c r="N2" s="2" t="s">
        <v>51</v>
      </c>
      <c r="O2" s="2" t="s">
        <v>17</v>
      </c>
      <c r="P2" s="2" t="s">
        <v>18</v>
      </c>
      <c r="Q2" s="2" t="s">
        <v>19</v>
      </c>
      <c r="S2" s="5"/>
      <c r="T2" s="5"/>
      <c r="W2" s="1" t="s">
        <v>15</v>
      </c>
      <c r="X2" s="1" t="s">
        <v>16</v>
      </c>
      <c r="Y2" s="1" t="s">
        <v>17</v>
      </c>
      <c r="Z2" s="1" t="s">
        <v>18</v>
      </c>
      <c r="AA2" s="1" t="s">
        <v>19</v>
      </c>
    </row>
    <row r="3" spans="4:35" x14ac:dyDescent="0.35">
      <c r="E3">
        <v>0.99810100000000002</v>
      </c>
      <c r="F3">
        <v>1.0064599999999999</v>
      </c>
      <c r="G3">
        <v>1.0024</v>
      </c>
      <c r="M3" s="2" t="s">
        <v>23</v>
      </c>
      <c r="N3" s="3">
        <v>0.87749999999999995</v>
      </c>
      <c r="O3">
        <v>0.82679999999999998</v>
      </c>
      <c r="P3" s="2">
        <f>1+O3</f>
        <v>1.8268</v>
      </c>
      <c r="Q3" s="2">
        <f>N3*P3</f>
        <v>1.6030169999999999</v>
      </c>
      <c r="S3" s="5"/>
      <c r="T3" s="5"/>
      <c r="W3" s="1" t="s">
        <v>20</v>
      </c>
      <c r="X3" s="1">
        <v>0.33829999999999999</v>
      </c>
      <c r="Y3" s="1">
        <v>2</v>
      </c>
      <c r="Z3" s="1">
        <f>1+Y3</f>
        <v>3</v>
      </c>
      <c r="AA3" s="1">
        <f>X3*Z3</f>
        <v>1.0148999999999999</v>
      </c>
    </row>
    <row r="4" spans="4:35" x14ac:dyDescent="0.35">
      <c r="E4">
        <v>1.01112</v>
      </c>
      <c r="F4">
        <v>1.04939</v>
      </c>
      <c r="G4">
        <v>1</v>
      </c>
      <c r="M4" s="2" t="s">
        <v>22</v>
      </c>
      <c r="N4">
        <v>0.4929</v>
      </c>
      <c r="O4" s="2">
        <v>2</v>
      </c>
      <c r="P4" s="2">
        <v>3</v>
      </c>
      <c r="Q4" s="2">
        <f>N4*P4</f>
        <v>1.4786999999999999</v>
      </c>
      <c r="S4" s="5"/>
      <c r="T4" s="5"/>
      <c r="W4" s="1" t="s">
        <v>21</v>
      </c>
      <c r="X4" s="1">
        <v>0.99370000000000003</v>
      </c>
      <c r="Y4" s="2">
        <v>1.353</v>
      </c>
      <c r="Z4" s="1">
        <f t="shared" ref="Z4:Z6" si="0">1+Y4</f>
        <v>2.3529999999999998</v>
      </c>
      <c r="AA4" s="1">
        <f t="shared" ref="AA4:AA6" si="1">X4*Z4</f>
        <v>2.3381760999999996</v>
      </c>
    </row>
    <row r="5" spans="4:35" x14ac:dyDescent="0.35">
      <c r="E5">
        <v>1.0204</v>
      </c>
      <c r="F5">
        <v>1.0548</v>
      </c>
      <c r="G5">
        <v>1.0865800000000001</v>
      </c>
      <c r="S5" s="5"/>
      <c r="T5" s="5"/>
      <c r="W5" s="1" t="s">
        <v>22</v>
      </c>
      <c r="X5" s="1">
        <v>0.13625000000000001</v>
      </c>
      <c r="Y5" s="1">
        <v>2</v>
      </c>
      <c r="Z5" s="1">
        <f t="shared" si="0"/>
        <v>3</v>
      </c>
      <c r="AA5" s="1">
        <f t="shared" si="1"/>
        <v>0.40875000000000006</v>
      </c>
    </row>
    <row r="6" spans="4:35" x14ac:dyDescent="0.35">
      <c r="E6">
        <v>1.0149900000000001</v>
      </c>
      <c r="F6">
        <v>1.0580499999999999</v>
      </c>
      <c r="G6">
        <v>1</v>
      </c>
      <c r="S6" s="5"/>
      <c r="T6" s="5"/>
      <c r="W6" s="1" t="s">
        <v>23</v>
      </c>
      <c r="X6" s="1">
        <v>0.46039999999999998</v>
      </c>
      <c r="Y6" s="2">
        <v>1.2075</v>
      </c>
      <c r="Z6" s="1">
        <f t="shared" si="0"/>
        <v>2.2075</v>
      </c>
      <c r="AA6" s="1">
        <f t="shared" si="1"/>
        <v>1.0163329999999999</v>
      </c>
    </row>
    <row r="7" spans="4:35" x14ac:dyDescent="0.35">
      <c r="E7">
        <v>1.0681700000000001</v>
      </c>
      <c r="F7">
        <v>1.1522399999999999</v>
      </c>
      <c r="G7">
        <v>1.1627400000000001</v>
      </c>
      <c r="S7" s="5"/>
      <c r="T7" s="5"/>
    </row>
    <row r="8" spans="4:35" x14ac:dyDescent="0.35">
      <c r="E8">
        <v>1.03084</v>
      </c>
      <c r="F8">
        <v>1.0945800000000001</v>
      </c>
      <c r="G8">
        <v>1</v>
      </c>
      <c r="S8" s="5"/>
      <c r="T8" s="5"/>
    </row>
    <row r="9" spans="4:35" x14ac:dyDescent="0.35">
      <c r="E9">
        <v>1.06717</v>
      </c>
      <c r="F9">
        <v>1.14815</v>
      </c>
      <c r="G9">
        <v>1.1473199999999999</v>
      </c>
      <c r="S9" s="5"/>
      <c r="T9" s="5"/>
    </row>
    <row r="10" spans="4:35" x14ac:dyDescent="0.35">
      <c r="E10">
        <v>1.03809</v>
      </c>
      <c r="F10">
        <v>1.1144499999999999</v>
      </c>
      <c r="G10">
        <v>1</v>
      </c>
      <c r="S10" s="5"/>
      <c r="T10" s="5"/>
    </row>
    <row r="11" spans="4:35" x14ac:dyDescent="0.35">
      <c r="E11">
        <v>1.0498400000000001</v>
      </c>
      <c r="F11">
        <v>1.1084099999999999</v>
      </c>
      <c r="G11">
        <v>1.07138</v>
      </c>
      <c r="S11" s="5"/>
      <c r="T11" s="5"/>
    </row>
    <row r="12" spans="4:35" x14ac:dyDescent="0.35">
      <c r="D12" t="s">
        <v>0</v>
      </c>
    </row>
    <row r="14" spans="4:35" x14ac:dyDescent="0.35">
      <c r="D14" t="s">
        <v>1</v>
      </c>
      <c r="AE14" t="s">
        <v>52</v>
      </c>
    </row>
    <row r="15" spans="4:35" x14ac:dyDescent="0.35">
      <c r="E15" t="s">
        <v>12</v>
      </c>
      <c r="F15" t="s">
        <v>13</v>
      </c>
      <c r="G15" t="s">
        <v>14</v>
      </c>
      <c r="H15" t="s">
        <v>24</v>
      </c>
      <c r="I15" t="s">
        <v>25</v>
      </c>
      <c r="K15" t="s">
        <v>26</v>
      </c>
      <c r="L15" t="s">
        <v>27</v>
      </c>
      <c r="M15" t="s">
        <v>28</v>
      </c>
      <c r="N15" t="s">
        <v>38</v>
      </c>
      <c r="O15" t="s">
        <v>39</v>
      </c>
      <c r="P15" t="s">
        <v>77</v>
      </c>
      <c r="Q15" t="s">
        <v>29</v>
      </c>
      <c r="R15" t="s">
        <v>30</v>
      </c>
      <c r="S15" t="s">
        <v>31</v>
      </c>
      <c r="T15" t="s">
        <v>32</v>
      </c>
      <c r="U15" t="s">
        <v>33</v>
      </c>
      <c r="V15" t="s">
        <v>34</v>
      </c>
      <c r="W15" t="s">
        <v>35</v>
      </c>
      <c r="Y15" t="s">
        <v>36</v>
      </c>
      <c r="Z15" t="s">
        <v>37</v>
      </c>
      <c r="AA15" t="s">
        <v>40</v>
      </c>
      <c r="AB15" t="s">
        <v>41</v>
      </c>
      <c r="AC15" t="s">
        <v>42</v>
      </c>
      <c r="AE15" t="s">
        <v>40</v>
      </c>
      <c r="AF15" t="s">
        <v>41</v>
      </c>
      <c r="AG15" t="s">
        <v>42</v>
      </c>
      <c r="AI15" t="s">
        <v>57</v>
      </c>
    </row>
    <row r="16" spans="4:35" x14ac:dyDescent="0.35">
      <c r="D16" t="s">
        <v>2</v>
      </c>
      <c r="E16">
        <v>1080.48160699495</v>
      </c>
      <c r="F16">
        <v>610.49297309572501</v>
      </c>
      <c r="G16">
        <v>1.0163329999999999</v>
      </c>
      <c r="H16">
        <f>E16/G16</f>
        <v>1063.1177055108415</v>
      </c>
      <c r="I16">
        <f>F16/G16</f>
        <v>600.68203344349251</v>
      </c>
      <c r="K16">
        <v>1630.9893226843601</v>
      </c>
      <c r="L16">
        <v>2.3381760999999996</v>
      </c>
      <c r="M16">
        <f>K16/L16</f>
        <v>697.54768371995601</v>
      </c>
      <c r="N16">
        <v>1.4782298528290401</v>
      </c>
      <c r="O16">
        <f>M16*3/(1+N16)</f>
        <v>844.41039590052446</v>
      </c>
      <c r="P16">
        <f>H16/M16</f>
        <v>1.5240788985798577</v>
      </c>
      <c r="Q16">
        <v>1506.2433823311201</v>
      </c>
      <c r="R16">
        <v>952.98003041227798</v>
      </c>
      <c r="S16">
        <v>0</v>
      </c>
      <c r="T16">
        <v>1.0148999999999999</v>
      </c>
      <c r="U16">
        <f>Q16*E2/T16</f>
        <v>1485.9108034189749</v>
      </c>
      <c r="V16">
        <f>R16*F2/T16</f>
        <v>958.56701551519757</v>
      </c>
      <c r="W16">
        <f>S16*G2/T16</f>
        <v>0</v>
      </c>
      <c r="X16" t="s">
        <v>2</v>
      </c>
      <c r="Y16">
        <f>V16/I16</f>
        <v>1.5957977135092256</v>
      </c>
      <c r="Z16">
        <f>U16/H16</f>
        <v>1.397691709691709</v>
      </c>
      <c r="AA16">
        <f>(U16+V16-I16)/H16</f>
        <v>1.7343289232538111</v>
      </c>
      <c r="AB16">
        <f>(U16+V16-I16)/O16</f>
        <v>2.1835304189076892</v>
      </c>
      <c r="AC16">
        <f>H16/O16</f>
        <v>1.2590059415091353</v>
      </c>
      <c r="AE16">
        <f>AA16*1.752159</f>
        <v>3.0388200318394745</v>
      </c>
      <c r="AF16">
        <f>AB16*1.554034</f>
        <v>3.3932805110167918</v>
      </c>
      <c r="AG16">
        <f>AC16*0.886925</f>
        <v>1.1166438446729898</v>
      </c>
      <c r="AI16">
        <f>U16/(H16+O16)</f>
        <v>0.77897190731793697</v>
      </c>
    </row>
    <row r="17" spans="4:35" x14ac:dyDescent="0.35">
      <c r="D17" t="s">
        <v>3</v>
      </c>
      <c r="E17">
        <v>990.136475514312</v>
      </c>
      <c r="F17">
        <v>651.94476126193695</v>
      </c>
      <c r="G17">
        <v>1.0163329999999999</v>
      </c>
      <c r="H17">
        <f t="shared" ref="H17:H25" si="2">E17/G17</f>
        <v>974.22446729006344</v>
      </c>
      <c r="I17">
        <f t="shared" ref="I17:I25" si="3">F17/G17</f>
        <v>641.46766981091537</v>
      </c>
      <c r="K17">
        <v>1187.3400767281801</v>
      </c>
      <c r="L17">
        <v>2.3381760999999996</v>
      </c>
      <c r="M17">
        <f t="shared" ref="M17:M25" si="4">K17/L17</f>
        <v>507.80609584033482</v>
      </c>
      <c r="N17">
        <v>1.51430595832007</v>
      </c>
      <c r="O17">
        <f t="shared" ref="O17:O25" si="5">M17*3/(1+N17)</f>
        <v>605.90012225038606</v>
      </c>
      <c r="P17">
        <f t="shared" ref="P17:P25" si="6">H17/M17</f>
        <v>1.9184969918052748</v>
      </c>
      <c r="Q17">
        <v>1360.5976922991499</v>
      </c>
      <c r="R17">
        <v>1194.4068145308499</v>
      </c>
      <c r="S17">
        <v>145.39013343341799</v>
      </c>
      <c r="T17">
        <v>1.0148999999999999</v>
      </c>
      <c r="U17">
        <f t="shared" ref="U17:U25" si="7">Q17*E3/T17</f>
        <v>1338.0765762946833</v>
      </c>
      <c r="V17">
        <f t="shared" ref="V17:V25" si="8">R17*F3/T17</f>
        <v>1184.4740196597884</v>
      </c>
      <c r="W17">
        <f t="shared" ref="W17:W25" si="9">S17*G3/T17</f>
        <v>143.59943812558694</v>
      </c>
      <c r="X17" t="s">
        <v>3</v>
      </c>
      <c r="Y17">
        <f t="shared" ref="Y17:Y25" si="10">V17/I17</f>
        <v>1.8465061848073097</v>
      </c>
      <c r="Z17">
        <f t="shared" ref="Z17:Z25" si="11">U17/H17</f>
        <v>1.3734787220205251</v>
      </c>
      <c r="AA17">
        <f t="shared" ref="AA17:AA25" si="12">(U17+V17-I17)/H17</f>
        <v>1.9308516561650744</v>
      </c>
      <c r="AB17">
        <f t="shared" ref="AB17:AB25" si="13">(U17+V17-I17)/O17</f>
        <v>3.1046089232611269</v>
      </c>
      <c r="AC17">
        <f t="shared" ref="AC17:AC25" si="14">H17/O17</f>
        <v>1.607896139171711</v>
      </c>
      <c r="AE17">
        <f t="shared" ref="AE17:AE25" si="15">AA17*1.752159</f>
        <v>3.3831591070145404</v>
      </c>
      <c r="AF17">
        <f t="shared" ref="AF17:AF25" si="16">AB17*1.554034</f>
        <v>4.8246678234511817</v>
      </c>
      <c r="AG17">
        <f t="shared" ref="AG17:AG25" si="17">AC17*0.886925</f>
        <v>1.4260832832348698</v>
      </c>
      <c r="AI17">
        <f t="shared" ref="AI17:AI25" si="18">U17/(H17+O17)</f>
        <v>0.84681713401083047</v>
      </c>
    </row>
    <row r="18" spans="4:35" x14ac:dyDescent="0.35">
      <c r="D18" t="s">
        <v>4</v>
      </c>
      <c r="E18">
        <v>1159.6336002303599</v>
      </c>
      <c r="F18">
        <v>656.75785189375699</v>
      </c>
      <c r="G18">
        <v>1.0163329999999999</v>
      </c>
      <c r="H18">
        <f t="shared" si="2"/>
        <v>1140.9976850405919</v>
      </c>
      <c r="I18">
        <f t="shared" si="3"/>
        <v>646.20341157254268</v>
      </c>
      <c r="K18">
        <v>1649.22647556065</v>
      </c>
      <c r="L18">
        <v>2.3381760999999996</v>
      </c>
      <c r="M18">
        <f t="shared" si="4"/>
        <v>705.34741825504511</v>
      </c>
      <c r="N18">
        <v>1.4496189076455099</v>
      </c>
      <c r="O18">
        <f t="shared" si="5"/>
        <v>863.82508240802349</v>
      </c>
      <c r="P18">
        <f t="shared" si="6"/>
        <v>1.6176392732297786</v>
      </c>
      <c r="Q18">
        <v>1543.8813190487599</v>
      </c>
      <c r="R18">
        <v>812.627464138145</v>
      </c>
      <c r="S18">
        <v>0</v>
      </c>
      <c r="T18">
        <v>1.0148999999999999</v>
      </c>
      <c r="U18">
        <f t="shared" si="7"/>
        <v>1538.1311255459477</v>
      </c>
      <c r="V18">
        <f t="shared" si="8"/>
        <v>840.24350634735254</v>
      </c>
      <c r="W18">
        <f t="shared" si="9"/>
        <v>0</v>
      </c>
      <c r="X18" t="s">
        <v>4</v>
      </c>
      <c r="Y18">
        <f t="shared" si="10"/>
        <v>1.3002771129025941</v>
      </c>
      <c r="Z18">
        <f t="shared" si="11"/>
        <v>1.3480580598121261</v>
      </c>
      <c r="AA18">
        <f t="shared" si="12"/>
        <v>1.5181198376043454</v>
      </c>
      <c r="AB18">
        <f t="shared" si="13"/>
        <v>2.0052337627105103</v>
      </c>
      <c r="AC18">
        <f t="shared" si="14"/>
        <v>1.3208665831512025</v>
      </c>
      <c r="AE18">
        <f t="shared" si="15"/>
        <v>2.6599873365369922</v>
      </c>
      <c r="AF18">
        <f t="shared" si="16"/>
        <v>3.116201445200065</v>
      </c>
      <c r="AG18">
        <f t="shared" si="17"/>
        <v>1.1715095942613802</v>
      </c>
      <c r="AI18">
        <f t="shared" si="18"/>
        <v>0.76721551177484359</v>
      </c>
    </row>
    <row r="19" spans="4:35" x14ac:dyDescent="0.35">
      <c r="D19" t="s">
        <v>5</v>
      </c>
      <c r="E19">
        <v>1059.21437457467</v>
      </c>
      <c r="F19">
        <v>634.91657203004195</v>
      </c>
      <c r="G19">
        <v>1.0163329999999999</v>
      </c>
      <c r="H19">
        <f t="shared" si="2"/>
        <v>1042.1922485786354</v>
      </c>
      <c r="I19">
        <f t="shared" si="3"/>
        <v>624.71313243793327</v>
      </c>
      <c r="K19">
        <v>1373.01951587338</v>
      </c>
      <c r="L19">
        <v>2.3381760999999996</v>
      </c>
      <c r="M19">
        <f t="shared" si="4"/>
        <v>587.21818081768106</v>
      </c>
      <c r="N19">
        <v>1.5124709660068301</v>
      </c>
      <c r="O19">
        <f t="shared" si="5"/>
        <v>701.16413932253738</v>
      </c>
      <c r="P19">
        <f t="shared" si="6"/>
        <v>1.7747956085545897</v>
      </c>
      <c r="Q19">
        <v>1528.17527719994</v>
      </c>
      <c r="R19">
        <v>1026.8652796476599</v>
      </c>
      <c r="S19">
        <v>79.504130131029399</v>
      </c>
      <c r="T19">
        <v>1.0148999999999999</v>
      </c>
      <c r="U19">
        <f t="shared" si="7"/>
        <v>1536.4568458516294</v>
      </c>
      <c r="V19">
        <f t="shared" si="8"/>
        <v>1067.2356852619487</v>
      </c>
      <c r="W19">
        <f t="shared" si="9"/>
        <v>85.119319851979441</v>
      </c>
      <c r="X19" t="s">
        <v>5</v>
      </c>
      <c r="Y19">
        <f t="shared" si="10"/>
        <v>1.7083612138856086</v>
      </c>
      <c r="Z19">
        <f t="shared" si="11"/>
        <v>1.474254724065625</v>
      </c>
      <c r="AA19">
        <f t="shared" si="12"/>
        <v>1.8988621354405777</v>
      </c>
      <c r="AB19">
        <f t="shared" si="13"/>
        <v>2.8224195843611293</v>
      </c>
      <c r="AC19">
        <f t="shared" si="14"/>
        <v>1.48637414569661</v>
      </c>
      <c r="AE19">
        <f t="shared" si="15"/>
        <v>3.3271083803714272</v>
      </c>
      <c r="AF19">
        <f t="shared" si="16"/>
        <v>4.3861359963630626</v>
      </c>
      <c r="AG19">
        <f t="shared" si="17"/>
        <v>1.3183023891719658</v>
      </c>
      <c r="AI19">
        <f t="shared" si="18"/>
        <v>0.88132114380890891</v>
      </c>
    </row>
    <row r="20" spans="4:35" x14ac:dyDescent="0.35">
      <c r="D20" t="s">
        <v>6</v>
      </c>
      <c r="E20">
        <v>1168.9952807181801</v>
      </c>
      <c r="F20">
        <v>658.69711325338596</v>
      </c>
      <c r="G20">
        <v>1.0163329999999999</v>
      </c>
      <c r="H20">
        <f t="shared" si="2"/>
        <v>1150.208918453086</v>
      </c>
      <c r="I20">
        <f t="shared" si="3"/>
        <v>648.11150799333097</v>
      </c>
      <c r="K20">
        <v>1629.1006359221999</v>
      </c>
      <c r="L20">
        <v>2.3381760999999996</v>
      </c>
      <c r="M20">
        <f t="shared" si="4"/>
        <v>696.73992302042609</v>
      </c>
      <c r="N20">
        <v>1.46565215452839</v>
      </c>
      <c r="O20">
        <f t="shared" si="5"/>
        <v>847.73505671609166</v>
      </c>
      <c r="P20">
        <f t="shared" si="6"/>
        <v>1.6508439956574237</v>
      </c>
      <c r="Q20">
        <v>1563.9544429743</v>
      </c>
      <c r="R20">
        <v>788.93412976453806</v>
      </c>
      <c r="S20">
        <v>0</v>
      </c>
      <c r="T20">
        <v>1.0148999999999999</v>
      </c>
      <c r="U20">
        <f t="shared" si="7"/>
        <v>1564.0931324016997</v>
      </c>
      <c r="V20">
        <f t="shared" si="8"/>
        <v>822.47685091868118</v>
      </c>
      <c r="W20">
        <f t="shared" si="9"/>
        <v>0</v>
      </c>
      <c r="X20" t="s">
        <v>6</v>
      </c>
      <c r="Y20">
        <f t="shared" si="10"/>
        <v>1.2690360235466525</v>
      </c>
      <c r="Z20">
        <f t="shared" si="11"/>
        <v>1.3598339460845477</v>
      </c>
      <c r="AA20">
        <f t="shared" si="12"/>
        <v>1.5114284435084189</v>
      </c>
      <c r="AB20">
        <f t="shared" si="13"/>
        <v>2.0507096663683959</v>
      </c>
      <c r="AC20">
        <f t="shared" si="14"/>
        <v>1.3568023515609942</v>
      </c>
      <c r="AE20">
        <f t="shared" si="15"/>
        <v>2.6482629501492676</v>
      </c>
      <c r="AF20">
        <f t="shared" si="16"/>
        <v>3.1868725456651434</v>
      </c>
      <c r="AG20">
        <f t="shared" si="17"/>
        <v>1.2033819256582348</v>
      </c>
      <c r="AI20">
        <f t="shared" si="18"/>
        <v>0.7828513471050953</v>
      </c>
    </row>
    <row r="21" spans="4:35" x14ac:dyDescent="0.35">
      <c r="D21" t="s">
        <v>7</v>
      </c>
      <c r="E21">
        <v>1161.2253099173599</v>
      </c>
      <c r="F21">
        <v>673.59893850848096</v>
      </c>
      <c r="G21">
        <v>1.0163329999999999</v>
      </c>
      <c r="H21">
        <f t="shared" si="2"/>
        <v>1142.5638151249245</v>
      </c>
      <c r="I21">
        <f t="shared" si="3"/>
        <v>662.77385316474124</v>
      </c>
      <c r="K21">
        <v>1551.9289554019999</v>
      </c>
      <c r="L21">
        <v>2.3381760999999996</v>
      </c>
      <c r="M21">
        <f t="shared" si="4"/>
        <v>663.73484674742849</v>
      </c>
      <c r="N21">
        <v>1.49093303248727</v>
      </c>
      <c r="O21">
        <f t="shared" si="5"/>
        <v>799.38100072245186</v>
      </c>
      <c r="P21">
        <f t="shared" si="6"/>
        <v>1.7214160454644702</v>
      </c>
      <c r="Q21">
        <v>1653.7629650118399</v>
      </c>
      <c r="R21">
        <v>789.34468903386301</v>
      </c>
      <c r="S21">
        <v>33.622616481010503</v>
      </c>
      <c r="T21">
        <v>1.0148999999999999</v>
      </c>
      <c r="U21">
        <f t="shared" si="7"/>
        <v>1740.5655595001451</v>
      </c>
      <c r="V21">
        <f t="shared" si="8"/>
        <v>896.16171493977561</v>
      </c>
      <c r="W21">
        <f t="shared" si="9"/>
        <v>38.520407022494979</v>
      </c>
      <c r="X21" t="s">
        <v>7</v>
      </c>
      <c r="Y21">
        <f t="shared" si="10"/>
        <v>1.3521380040274804</v>
      </c>
      <c r="Z21">
        <f t="shared" si="11"/>
        <v>1.5233858594671466</v>
      </c>
      <c r="AA21">
        <f t="shared" si="12"/>
        <v>1.7276526659995382</v>
      </c>
      <c r="AB21">
        <f t="shared" si="13"/>
        <v>2.469352435811198</v>
      </c>
      <c r="AC21">
        <f t="shared" si="14"/>
        <v>1.4293106967670188</v>
      </c>
      <c r="AE21">
        <f t="shared" si="15"/>
        <v>3.0271221676050848</v>
      </c>
      <c r="AF21">
        <f t="shared" si="16"/>
        <v>3.8374576432334191</v>
      </c>
      <c r="AG21">
        <f t="shared" si="17"/>
        <v>1.2676913897300881</v>
      </c>
      <c r="AI21">
        <f t="shared" si="18"/>
        <v>0.8963002168218881</v>
      </c>
    </row>
    <row r="22" spans="4:35" x14ac:dyDescent="0.35">
      <c r="D22" t="s">
        <v>8</v>
      </c>
      <c r="E22">
        <v>1201.0459426392099</v>
      </c>
      <c r="F22">
        <v>671.36543696590695</v>
      </c>
      <c r="G22">
        <v>1.0163329999999999</v>
      </c>
      <c r="H22">
        <f t="shared" si="2"/>
        <v>1181.744509564493</v>
      </c>
      <c r="I22">
        <f t="shared" si="3"/>
        <v>660.57624515380985</v>
      </c>
      <c r="K22">
        <v>1673.9382009139599</v>
      </c>
      <c r="L22">
        <v>2.3381760999999996</v>
      </c>
      <c r="M22">
        <f t="shared" si="4"/>
        <v>715.91622244105577</v>
      </c>
      <c r="N22">
        <v>1.4525611782902901</v>
      </c>
      <c r="O22">
        <f t="shared" si="5"/>
        <v>875.71665340490654</v>
      </c>
      <c r="P22">
        <f t="shared" si="6"/>
        <v>1.6506743003184157</v>
      </c>
      <c r="Q22">
        <v>1569.4518848283001</v>
      </c>
      <c r="R22">
        <v>782.45160209303401</v>
      </c>
      <c r="S22">
        <v>0</v>
      </c>
      <c r="T22">
        <v>1.0148999999999999</v>
      </c>
      <c r="U22">
        <f t="shared" si="7"/>
        <v>1594.1016661310523</v>
      </c>
      <c r="V22">
        <f t="shared" si="8"/>
        <v>843.88203233716945</v>
      </c>
      <c r="W22">
        <f t="shared" si="9"/>
        <v>0</v>
      </c>
      <c r="X22" t="s">
        <v>8</v>
      </c>
      <c r="Y22">
        <f t="shared" si="10"/>
        <v>1.2774937617393103</v>
      </c>
      <c r="Z22">
        <f t="shared" si="11"/>
        <v>1.3489393462200427</v>
      </c>
      <c r="AA22">
        <f t="shared" si="12"/>
        <v>1.5040539126087733</v>
      </c>
      <c r="AB22">
        <f t="shared" si="13"/>
        <v>2.0296604459942693</v>
      </c>
      <c r="AC22">
        <f t="shared" si="14"/>
        <v>1.3494599023208114</v>
      </c>
      <c r="AE22">
        <f t="shared" si="15"/>
        <v>2.6353415994626754</v>
      </c>
      <c r="AF22">
        <f t="shared" si="16"/>
        <v>3.1541613415302581</v>
      </c>
      <c r="AG22">
        <f t="shared" si="17"/>
        <v>1.1968697238658856</v>
      </c>
      <c r="AI22">
        <f t="shared" si="18"/>
        <v>0.77479064724137459</v>
      </c>
    </row>
    <row r="23" spans="4:35" x14ac:dyDescent="0.35">
      <c r="D23" t="s">
        <v>9</v>
      </c>
      <c r="E23">
        <v>1161.4924086072699</v>
      </c>
      <c r="F23">
        <v>652.77888161365797</v>
      </c>
      <c r="G23">
        <v>1.0163329999999999</v>
      </c>
      <c r="H23">
        <f t="shared" si="2"/>
        <v>1142.8266213999448</v>
      </c>
      <c r="I23">
        <f t="shared" si="3"/>
        <v>642.28838541468008</v>
      </c>
      <c r="K23">
        <v>1534.9410225630099</v>
      </c>
      <c r="L23">
        <v>2.3381760999999996</v>
      </c>
      <c r="M23">
        <f t="shared" si="4"/>
        <v>656.46938336381515</v>
      </c>
      <c r="N23">
        <v>1.47927005624622</v>
      </c>
      <c r="O23">
        <f t="shared" si="5"/>
        <v>794.34999230106484</v>
      </c>
      <c r="P23">
        <f t="shared" si="6"/>
        <v>1.7408681202221286</v>
      </c>
      <c r="Q23">
        <v>1647.11261133738</v>
      </c>
      <c r="R23">
        <v>796.56117117716803</v>
      </c>
      <c r="S23">
        <v>28.817870829905299</v>
      </c>
      <c r="T23">
        <v>1.0148999999999999</v>
      </c>
      <c r="U23">
        <f t="shared" si="7"/>
        <v>1731.9432115882471</v>
      </c>
      <c r="V23">
        <f t="shared" si="8"/>
        <v>901.14465335211889</v>
      </c>
      <c r="W23">
        <f t="shared" si="9"/>
        <v>32.577908720629566</v>
      </c>
      <c r="X23" t="s">
        <v>9</v>
      </c>
      <c r="Y23">
        <f t="shared" si="10"/>
        <v>1.4030218727531771</v>
      </c>
      <c r="Z23">
        <f t="shared" si="11"/>
        <v>1.515490783253407</v>
      </c>
      <c r="AA23">
        <f t="shared" si="12"/>
        <v>1.7419960668110683</v>
      </c>
      <c r="AB23">
        <f t="shared" si="13"/>
        <v>2.5061994068367248</v>
      </c>
      <c r="AC23">
        <f t="shared" si="14"/>
        <v>1.4386940674467894</v>
      </c>
      <c r="AE23">
        <f t="shared" si="15"/>
        <v>3.0522540864276149</v>
      </c>
      <c r="AF23">
        <f t="shared" si="16"/>
        <v>3.8947190890041026</v>
      </c>
      <c r="AG23">
        <f t="shared" si="17"/>
        <v>1.2760137357702437</v>
      </c>
      <c r="AI23">
        <f t="shared" si="18"/>
        <v>0.89405539966711634</v>
      </c>
    </row>
    <row r="24" spans="4:35" x14ac:dyDescent="0.35">
      <c r="D24" t="s">
        <v>10</v>
      </c>
      <c r="E24">
        <v>1051.4541341153999</v>
      </c>
      <c r="F24">
        <v>594.53315964299702</v>
      </c>
      <c r="G24">
        <v>1.0163329999999999</v>
      </c>
      <c r="H24">
        <f t="shared" si="2"/>
        <v>1034.5567192203737</v>
      </c>
      <c r="I24">
        <f t="shared" si="3"/>
        <v>584.97870249514392</v>
      </c>
      <c r="K24">
        <v>1650.9437292324001</v>
      </c>
      <c r="L24">
        <v>2.3381760999999996</v>
      </c>
      <c r="M24">
        <f t="shared" si="4"/>
        <v>706.08185980192013</v>
      </c>
      <c r="N24">
        <v>1.44406842065559</v>
      </c>
      <c r="O24">
        <f t="shared" si="5"/>
        <v>866.68833061456121</v>
      </c>
      <c r="P24">
        <f t="shared" si="6"/>
        <v>1.4652079002717926</v>
      </c>
      <c r="Q24">
        <v>1506.07775343853</v>
      </c>
      <c r="R24">
        <v>747.04390734541403</v>
      </c>
      <c r="S24">
        <v>0</v>
      </c>
      <c r="T24">
        <v>1.0148999999999999</v>
      </c>
      <c r="U24">
        <f t="shared" si="7"/>
        <v>1540.490940060108</v>
      </c>
      <c r="V24">
        <f t="shared" si="8"/>
        <v>820.32030992324042</v>
      </c>
      <c r="W24">
        <f t="shared" si="9"/>
        <v>0</v>
      </c>
      <c r="X24" t="s">
        <v>10</v>
      </c>
      <c r="Y24">
        <f t="shared" si="10"/>
        <v>1.40230799245217</v>
      </c>
      <c r="Z24">
        <f t="shared" si="11"/>
        <v>1.4890347831494426</v>
      </c>
      <c r="AA24">
        <f t="shared" si="12"/>
        <v>1.7165154065467239</v>
      </c>
      <c r="AB24">
        <f t="shared" si="13"/>
        <v>2.0489863365634298</v>
      </c>
      <c r="AC24">
        <f t="shared" si="14"/>
        <v>1.1936894529164579</v>
      </c>
      <c r="AE24">
        <f t="shared" si="15"/>
        <v>3.007607918219501</v>
      </c>
      <c r="AF24">
        <f t="shared" si="16"/>
        <v>3.1841944325550129</v>
      </c>
      <c r="AG24">
        <f t="shared" si="17"/>
        <v>1.0587130180279294</v>
      </c>
      <c r="AI24">
        <f t="shared" si="18"/>
        <v>0.81025375460877735</v>
      </c>
    </row>
    <row r="25" spans="4:35" x14ac:dyDescent="0.35">
      <c r="D25" t="s">
        <v>11</v>
      </c>
      <c r="E25">
        <v>1004.58795269094</v>
      </c>
      <c r="F25">
        <v>597.99106382436401</v>
      </c>
      <c r="G25">
        <v>1.0163329999999999</v>
      </c>
      <c r="H25">
        <f t="shared" si="2"/>
        <v>988.44370171089599</v>
      </c>
      <c r="I25">
        <f t="shared" si="3"/>
        <v>588.38103635753646</v>
      </c>
      <c r="K25">
        <v>1324.60575254736</v>
      </c>
      <c r="L25">
        <v>2.3381760999999996</v>
      </c>
      <c r="M25">
        <f t="shared" si="4"/>
        <v>566.51239936434229</v>
      </c>
      <c r="N25">
        <v>1.5322457891382499</v>
      </c>
      <c r="O25">
        <f t="shared" si="5"/>
        <v>671.15807058816245</v>
      </c>
      <c r="P25">
        <f t="shared" si="6"/>
        <v>1.7447874094547331</v>
      </c>
      <c r="Q25">
        <v>1427.85404215991</v>
      </c>
      <c r="R25">
        <v>954.05370189922201</v>
      </c>
      <c r="S25">
        <v>46.135690088692201</v>
      </c>
      <c r="T25">
        <v>1.0148999999999999</v>
      </c>
      <c r="U25">
        <f t="shared" si="7"/>
        <v>1477.010826309154</v>
      </c>
      <c r="V25">
        <f t="shared" si="8"/>
        <v>1041.9574970165697</v>
      </c>
      <c r="W25">
        <f t="shared" si="9"/>
        <v>48.703178290691753</v>
      </c>
      <c r="X25" t="s">
        <v>11</v>
      </c>
      <c r="Y25">
        <f t="shared" si="10"/>
        <v>1.7708889862714956</v>
      </c>
      <c r="Z25">
        <f t="shared" si="11"/>
        <v>1.4942791620327973</v>
      </c>
      <c r="AA25">
        <f t="shared" si="12"/>
        <v>1.9531585700091327</v>
      </c>
      <c r="AB25">
        <f t="shared" si="13"/>
        <v>2.8765016343710759</v>
      </c>
      <c r="AC25">
        <f t="shared" si="14"/>
        <v>1.4727435235110613</v>
      </c>
      <c r="AE25">
        <f t="shared" si="15"/>
        <v>3.422244366868632</v>
      </c>
      <c r="AF25">
        <f t="shared" si="16"/>
        <v>4.4701813408682201</v>
      </c>
      <c r="AG25">
        <f t="shared" si="17"/>
        <v>1.3062130495900479</v>
      </c>
      <c r="AI25">
        <f t="shared" si="18"/>
        <v>0.8899790606170781</v>
      </c>
    </row>
    <row r="26" spans="4:35" x14ac:dyDescent="0.35">
      <c r="AF26" t="s">
        <v>53</v>
      </c>
    </row>
    <row r="28" spans="4:35" x14ac:dyDescent="0.35">
      <c r="D28" t="s">
        <v>43</v>
      </c>
    </row>
    <row r="29" spans="4:35" x14ac:dyDescent="0.35">
      <c r="E29" t="s">
        <v>12</v>
      </c>
      <c r="F29" t="s">
        <v>13</v>
      </c>
      <c r="G29" t="s">
        <v>14</v>
      </c>
      <c r="H29" t="s">
        <v>24</v>
      </c>
      <c r="I29" t="s">
        <v>25</v>
      </c>
      <c r="K29" t="s">
        <v>44</v>
      </c>
      <c r="L29" t="s">
        <v>45</v>
      </c>
      <c r="M29" t="s">
        <v>46</v>
      </c>
      <c r="N29" t="s">
        <v>47</v>
      </c>
      <c r="O29" t="s">
        <v>48</v>
      </c>
      <c r="P29" t="s">
        <v>49</v>
      </c>
      <c r="R29" t="s">
        <v>50</v>
      </c>
      <c r="V29" t="s">
        <v>54</v>
      </c>
      <c r="W29" t="s">
        <v>55</v>
      </c>
      <c r="X29" t="s">
        <v>56</v>
      </c>
    </row>
    <row r="30" spans="4:35" x14ac:dyDescent="0.35">
      <c r="D30" t="s">
        <v>2</v>
      </c>
      <c r="E30">
        <v>1729.30856049676</v>
      </c>
      <c r="F30">
        <v>1534.2445850368899</v>
      </c>
      <c r="G30">
        <v>1.6030169999999999</v>
      </c>
      <c r="H30">
        <f>E30/G30</f>
        <v>1078.7836688548905</v>
      </c>
      <c r="I30">
        <f>F30/G30</f>
        <v>957.09813747258454</v>
      </c>
      <c r="K30">
        <v>0</v>
      </c>
      <c r="L30">
        <v>0</v>
      </c>
      <c r="M30">
        <v>0</v>
      </c>
      <c r="N30">
        <f>K30+L30+M30</f>
        <v>0</v>
      </c>
      <c r="O30">
        <v>1.4786999999999999</v>
      </c>
      <c r="P30">
        <f>N30/O30</f>
        <v>0</v>
      </c>
      <c r="R30">
        <f>P30/I30</f>
        <v>0</v>
      </c>
      <c r="T30" t="s">
        <v>2</v>
      </c>
      <c r="V30">
        <f>K30/O30</f>
        <v>0</v>
      </c>
      <c r="W30">
        <f>L30/O30</f>
        <v>0</v>
      </c>
      <c r="X30">
        <f>M30/O30</f>
        <v>0</v>
      </c>
      <c r="Y30">
        <f>V30+W30+X30</f>
        <v>0</v>
      </c>
    </row>
    <row r="31" spans="4:35" x14ac:dyDescent="0.35">
      <c r="D31" t="s">
        <v>3</v>
      </c>
      <c r="E31">
        <v>1375.2350696204601</v>
      </c>
      <c r="F31">
        <v>1739.4075216568201</v>
      </c>
      <c r="G31">
        <v>1.6030169999999999</v>
      </c>
      <c r="H31">
        <f t="shared" ref="H31:H39" si="19">E31/G31</f>
        <v>857.90423284373162</v>
      </c>
      <c r="I31">
        <f t="shared" ref="I31:I39" si="20">F31/G31</f>
        <v>1085.0836401964671</v>
      </c>
      <c r="K31">
        <v>543.53607102200897</v>
      </c>
      <c r="L31">
        <v>82.027104754003702</v>
      </c>
      <c r="M31">
        <v>25.756111448194901</v>
      </c>
      <c r="N31">
        <f t="shared" ref="N31:N39" si="21">K31+L31+M31</f>
        <v>651.31928722420764</v>
      </c>
      <c r="O31">
        <v>1.4786999999999999</v>
      </c>
      <c r="P31">
        <f t="shared" ref="P31:P39" si="22">N31/O31</f>
        <v>440.46749660120895</v>
      </c>
      <c r="R31">
        <f t="shared" ref="R31:R39" si="23">P31/I31</f>
        <v>0.40592953417070887</v>
      </c>
      <c r="T31" t="s">
        <v>3</v>
      </c>
      <c r="V31">
        <f t="shared" ref="V31:V39" si="24">K31/O31</f>
        <v>367.57697370799281</v>
      </c>
      <c r="W31">
        <f t="shared" ref="W31:W39" si="25">L31/O31</f>
        <v>55.472445224862184</v>
      </c>
      <c r="X31">
        <f t="shared" ref="X31:X39" si="26">M31/O31</f>
        <v>17.418077668353895</v>
      </c>
      <c r="Y31">
        <f t="shared" ref="Y31:Y39" si="27">V31+W31+X31</f>
        <v>440.46749660120889</v>
      </c>
    </row>
    <row r="32" spans="4:35" x14ac:dyDescent="0.35">
      <c r="D32" t="s">
        <v>4</v>
      </c>
      <c r="E32">
        <v>2068.2167162573901</v>
      </c>
      <c r="F32">
        <v>1898.6437798141301</v>
      </c>
      <c r="G32">
        <v>1.6030169999999999</v>
      </c>
      <c r="H32">
        <f t="shared" si="19"/>
        <v>1290.2026093655838</v>
      </c>
      <c r="I32">
        <f t="shared" si="20"/>
        <v>1184.4189923214353</v>
      </c>
      <c r="K32">
        <v>0</v>
      </c>
      <c r="L32">
        <v>0</v>
      </c>
      <c r="M32">
        <v>0</v>
      </c>
      <c r="N32">
        <f t="shared" si="21"/>
        <v>0</v>
      </c>
      <c r="O32">
        <v>1.4786999999999999</v>
      </c>
      <c r="P32">
        <f t="shared" si="22"/>
        <v>0</v>
      </c>
      <c r="R32">
        <f t="shared" si="23"/>
        <v>0</v>
      </c>
      <c r="T32" t="s">
        <v>4</v>
      </c>
      <c r="V32">
        <f t="shared" si="24"/>
        <v>0</v>
      </c>
      <c r="W32">
        <f t="shared" si="25"/>
        <v>0</v>
      </c>
      <c r="X32">
        <f t="shared" si="26"/>
        <v>0</v>
      </c>
      <c r="Y32">
        <f t="shared" si="27"/>
        <v>0</v>
      </c>
    </row>
    <row r="33" spans="4:25" x14ac:dyDescent="0.35">
      <c r="D33" t="s">
        <v>5</v>
      </c>
      <c r="E33">
        <v>1730.78694288208</v>
      </c>
      <c r="F33">
        <v>1621.2010024379699</v>
      </c>
      <c r="G33">
        <v>1.6030169999999999</v>
      </c>
      <c r="H33">
        <f t="shared" si="19"/>
        <v>1079.7059188281098</v>
      </c>
      <c r="I33">
        <f t="shared" si="20"/>
        <v>1011.3436117258707</v>
      </c>
      <c r="K33">
        <v>372.70314054334199</v>
      </c>
      <c r="L33">
        <v>44.016512696066599</v>
      </c>
      <c r="M33">
        <v>39.909581976162201</v>
      </c>
      <c r="N33">
        <f t="shared" si="21"/>
        <v>456.62923521557076</v>
      </c>
      <c r="O33">
        <v>1.4786999999999999</v>
      </c>
      <c r="P33">
        <f t="shared" si="22"/>
        <v>308.80451424600716</v>
      </c>
      <c r="R33">
        <f t="shared" si="23"/>
        <v>0.30534084624218699</v>
      </c>
      <c r="T33" t="s">
        <v>5</v>
      </c>
      <c r="V33">
        <f t="shared" si="24"/>
        <v>252.04783968576589</v>
      </c>
      <c r="W33">
        <f t="shared" si="25"/>
        <v>29.76703367557084</v>
      </c>
      <c r="X33">
        <f t="shared" si="26"/>
        <v>26.989640884670457</v>
      </c>
      <c r="Y33">
        <f t="shared" si="27"/>
        <v>308.80451424600716</v>
      </c>
    </row>
    <row r="34" spans="4:25" x14ac:dyDescent="0.35">
      <c r="D34" t="s">
        <v>6</v>
      </c>
      <c r="E34">
        <v>2055.9704422162199</v>
      </c>
      <c r="F34">
        <v>1853.86545901624</v>
      </c>
      <c r="G34">
        <v>1.6030169999999999</v>
      </c>
      <c r="H34">
        <f t="shared" si="19"/>
        <v>1282.5630933522352</v>
      </c>
      <c r="I34">
        <f t="shared" si="20"/>
        <v>1156.4852144526478</v>
      </c>
      <c r="K34">
        <v>0</v>
      </c>
      <c r="L34">
        <v>0</v>
      </c>
      <c r="M34">
        <v>0</v>
      </c>
      <c r="N34">
        <f t="shared" si="21"/>
        <v>0</v>
      </c>
      <c r="O34">
        <v>1.4786999999999999</v>
      </c>
      <c r="P34">
        <f t="shared" si="22"/>
        <v>0</v>
      </c>
      <c r="R34">
        <f t="shared" si="23"/>
        <v>0</v>
      </c>
      <c r="T34" t="s">
        <v>6</v>
      </c>
      <c r="V34">
        <f t="shared" si="24"/>
        <v>0</v>
      </c>
      <c r="W34">
        <f t="shared" si="25"/>
        <v>0</v>
      </c>
      <c r="X34">
        <f t="shared" si="26"/>
        <v>0</v>
      </c>
      <c r="Y34">
        <f t="shared" si="27"/>
        <v>0</v>
      </c>
    </row>
    <row r="35" spans="4:25" x14ac:dyDescent="0.35">
      <c r="D35" t="s">
        <v>7</v>
      </c>
      <c r="E35">
        <v>2013.4923135315501</v>
      </c>
      <c r="F35">
        <v>1838.7060471079001</v>
      </c>
      <c r="G35">
        <v>1.6030169999999999</v>
      </c>
      <c r="H35">
        <f t="shared" si="19"/>
        <v>1256.0642298438197</v>
      </c>
      <c r="I35">
        <f t="shared" si="20"/>
        <v>1147.028413989309</v>
      </c>
      <c r="K35">
        <v>333.66209400510297</v>
      </c>
      <c r="L35">
        <v>8.4434476458474794</v>
      </c>
      <c r="M35">
        <v>31.623920234015401</v>
      </c>
      <c r="N35">
        <f t="shared" si="21"/>
        <v>373.72946188496587</v>
      </c>
      <c r="O35">
        <v>1.4786999999999999</v>
      </c>
      <c r="P35">
        <f t="shared" si="22"/>
        <v>252.74190970782843</v>
      </c>
      <c r="R35">
        <f t="shared" si="23"/>
        <v>0.22034494230949725</v>
      </c>
      <c r="T35" t="s">
        <v>7</v>
      </c>
      <c r="V35">
        <f t="shared" si="24"/>
        <v>225.64556299797323</v>
      </c>
      <c r="W35">
        <f t="shared" si="25"/>
        <v>5.7100477756458243</v>
      </c>
      <c r="X35">
        <f t="shared" si="26"/>
        <v>21.386298934209375</v>
      </c>
      <c r="Y35">
        <f t="shared" si="27"/>
        <v>252.74190970782843</v>
      </c>
    </row>
    <row r="36" spans="4:25" x14ac:dyDescent="0.35">
      <c r="D36" t="s">
        <v>8</v>
      </c>
      <c r="E36">
        <v>2107.75034349422</v>
      </c>
      <c r="F36">
        <v>1903.69293422584</v>
      </c>
      <c r="G36">
        <v>1.6030169999999999</v>
      </c>
      <c r="H36">
        <f t="shared" si="19"/>
        <v>1314.8646230789943</v>
      </c>
      <c r="I36">
        <f t="shared" si="20"/>
        <v>1187.5687745206944</v>
      </c>
      <c r="K36">
        <v>0</v>
      </c>
      <c r="L36">
        <v>0</v>
      </c>
      <c r="M36">
        <v>0</v>
      </c>
      <c r="N36">
        <f t="shared" si="21"/>
        <v>0</v>
      </c>
      <c r="O36">
        <v>1.4786999999999999</v>
      </c>
      <c r="P36">
        <f t="shared" si="22"/>
        <v>0</v>
      </c>
      <c r="R36">
        <f t="shared" si="23"/>
        <v>0</v>
      </c>
      <c r="T36" t="s">
        <v>8</v>
      </c>
      <c r="V36">
        <f t="shared" si="24"/>
        <v>0</v>
      </c>
      <c r="W36">
        <f t="shared" si="25"/>
        <v>0</v>
      </c>
      <c r="X36">
        <f t="shared" si="26"/>
        <v>0</v>
      </c>
      <c r="Y36">
        <f t="shared" si="27"/>
        <v>0</v>
      </c>
    </row>
    <row r="37" spans="4:25" x14ac:dyDescent="0.35">
      <c r="D37" t="s">
        <v>9</v>
      </c>
      <c r="E37">
        <v>1988.7824364154201</v>
      </c>
      <c r="F37">
        <v>1808.14538372793</v>
      </c>
      <c r="G37">
        <v>1.6030169999999999</v>
      </c>
      <c r="H37">
        <f t="shared" si="19"/>
        <v>1240.6496228146177</v>
      </c>
      <c r="I37">
        <f t="shared" si="20"/>
        <v>1127.9639478108654</v>
      </c>
      <c r="K37">
        <v>295.06720642897</v>
      </c>
      <c r="L37">
        <v>2.43306422555743</v>
      </c>
      <c r="M37">
        <v>28.076730445435601</v>
      </c>
      <c r="N37">
        <f t="shared" si="21"/>
        <v>325.57700109996301</v>
      </c>
      <c r="O37">
        <v>1.4786999999999999</v>
      </c>
      <c r="P37">
        <f t="shared" si="22"/>
        <v>220.17785967401301</v>
      </c>
      <c r="R37">
        <f t="shared" si="23"/>
        <v>0.1951993768075041</v>
      </c>
      <c r="T37" t="s">
        <v>9</v>
      </c>
      <c r="V37">
        <f t="shared" si="24"/>
        <v>199.54501009601003</v>
      </c>
      <c r="W37">
        <f t="shared" si="25"/>
        <v>1.6454076050297086</v>
      </c>
      <c r="X37">
        <f t="shared" si="26"/>
        <v>18.98744197297329</v>
      </c>
      <c r="Y37">
        <f t="shared" si="27"/>
        <v>220.17785967401304</v>
      </c>
    </row>
    <row r="38" spans="4:25" x14ac:dyDescent="0.35">
      <c r="D38" t="s">
        <v>10</v>
      </c>
      <c r="E38">
        <v>1689.2734321181999</v>
      </c>
      <c r="F38">
        <v>1495.31963060214</v>
      </c>
      <c r="G38">
        <v>1.6030169999999999</v>
      </c>
      <c r="H38">
        <f t="shared" si="19"/>
        <v>1053.8088068424727</v>
      </c>
      <c r="I38">
        <f t="shared" si="20"/>
        <v>932.81582828013688</v>
      </c>
      <c r="K38">
        <v>0</v>
      </c>
      <c r="L38">
        <v>0</v>
      </c>
      <c r="M38">
        <v>0</v>
      </c>
      <c r="N38">
        <f t="shared" si="21"/>
        <v>0</v>
      </c>
      <c r="O38">
        <v>1.4786999999999999</v>
      </c>
      <c r="P38">
        <f t="shared" si="22"/>
        <v>0</v>
      </c>
      <c r="R38">
        <f t="shared" si="23"/>
        <v>0</v>
      </c>
      <c r="T38" t="s">
        <v>10</v>
      </c>
      <c r="V38">
        <f t="shared" si="24"/>
        <v>0</v>
      </c>
      <c r="W38">
        <f t="shared" si="25"/>
        <v>0</v>
      </c>
      <c r="X38">
        <f t="shared" si="26"/>
        <v>0</v>
      </c>
      <c r="Y38">
        <f t="shared" si="27"/>
        <v>0</v>
      </c>
    </row>
    <row r="39" spans="4:25" x14ac:dyDescent="0.35">
      <c r="D39" t="s">
        <v>11</v>
      </c>
      <c r="E39">
        <v>1629.62903513065</v>
      </c>
      <c r="F39">
        <v>1517.48186918683</v>
      </c>
      <c r="G39">
        <v>1.6030169999999999</v>
      </c>
      <c r="H39">
        <f t="shared" si="19"/>
        <v>1016.6012182844287</v>
      </c>
      <c r="I39">
        <f t="shared" si="20"/>
        <v>946.64115800819957</v>
      </c>
      <c r="K39">
        <v>341.84965674912797</v>
      </c>
      <c r="L39">
        <v>22.472209551252501</v>
      </c>
      <c r="M39">
        <v>33.746898591554803</v>
      </c>
      <c r="N39">
        <f t="shared" si="21"/>
        <v>398.06876489193525</v>
      </c>
      <c r="O39">
        <v>1.4786999999999999</v>
      </c>
      <c r="P39">
        <f t="shared" si="22"/>
        <v>269.20184276184165</v>
      </c>
      <c r="R39">
        <f t="shared" si="23"/>
        <v>0.28437580648644256</v>
      </c>
      <c r="T39" t="s">
        <v>11</v>
      </c>
      <c r="V39">
        <f t="shared" si="24"/>
        <v>231.18256356876174</v>
      </c>
      <c r="W39">
        <f t="shared" si="25"/>
        <v>15.197274329649355</v>
      </c>
      <c r="X39">
        <f t="shared" si="26"/>
        <v>22.822004863430585</v>
      </c>
      <c r="Y39">
        <f t="shared" si="27"/>
        <v>269.2018427618417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5BA9-977D-43C6-AB9E-490C9A385CD5}">
  <dimension ref="C2:M39"/>
  <sheetViews>
    <sheetView topLeftCell="A10" workbookViewId="0">
      <selection activeCell="L14" sqref="L14"/>
    </sheetView>
  </sheetViews>
  <sheetFormatPr defaultRowHeight="14.5" x14ac:dyDescent="0.35"/>
  <cols>
    <col min="9" max="9" width="10.54296875" customWidth="1"/>
    <col min="10" max="10" width="11.6328125" customWidth="1"/>
    <col min="11" max="11" width="16.7265625" customWidth="1"/>
    <col min="12" max="12" width="18.1796875" customWidth="1"/>
    <col min="13" max="13" width="13.7265625" customWidth="1"/>
  </cols>
  <sheetData>
    <row r="2" spans="3:13" x14ac:dyDescent="0.35">
      <c r="G2" t="s">
        <v>1</v>
      </c>
      <c r="H2" t="s">
        <v>58</v>
      </c>
      <c r="I2">
        <v>0.59014800000000001</v>
      </c>
    </row>
    <row r="3" spans="3:13" x14ac:dyDescent="0.35">
      <c r="H3" t="s">
        <v>59</v>
      </c>
      <c r="I3">
        <v>0.78464400000000001</v>
      </c>
    </row>
    <row r="4" spans="3:13" x14ac:dyDescent="0.35">
      <c r="H4" t="s">
        <v>60</v>
      </c>
      <c r="I4">
        <v>0.76476999999999895</v>
      </c>
    </row>
    <row r="5" spans="3:13" x14ac:dyDescent="0.35">
      <c r="H5" t="s">
        <v>74</v>
      </c>
      <c r="I5">
        <v>0.74475899999999895</v>
      </c>
    </row>
    <row r="6" spans="3:13" x14ac:dyDescent="0.35">
      <c r="H6" t="s">
        <v>61</v>
      </c>
      <c r="I6">
        <v>1.4539899999999999</v>
      </c>
    </row>
    <row r="7" spans="3:13" x14ac:dyDescent="0.35">
      <c r="H7" t="s">
        <v>73</v>
      </c>
      <c r="I7">
        <v>0.27900000000000003</v>
      </c>
    </row>
    <row r="8" spans="3:13" x14ac:dyDescent="0.35">
      <c r="G8" t="s">
        <v>43</v>
      </c>
      <c r="H8" t="s">
        <v>65</v>
      </c>
      <c r="I8">
        <v>0.33229999999999998</v>
      </c>
    </row>
    <row r="12" spans="3:13" x14ac:dyDescent="0.35">
      <c r="C12" t="s">
        <v>1</v>
      </c>
    </row>
    <row r="13" spans="3:13" x14ac:dyDescent="0.35">
      <c r="D13" t="s">
        <v>24</v>
      </c>
      <c r="E13" t="s">
        <v>25</v>
      </c>
      <c r="F13" t="s">
        <v>39</v>
      </c>
      <c r="G13" t="s">
        <v>33</v>
      </c>
      <c r="H13" t="s">
        <v>34</v>
      </c>
      <c r="I13" t="s">
        <v>35</v>
      </c>
      <c r="J13" t="s">
        <v>62</v>
      </c>
      <c r="K13" t="s">
        <v>63</v>
      </c>
      <c r="L13" t="s">
        <v>64</v>
      </c>
      <c r="M13" t="s">
        <v>66</v>
      </c>
    </row>
    <row r="14" spans="3:13" x14ac:dyDescent="0.35">
      <c r="C14" t="s">
        <v>2</v>
      </c>
      <c r="D14">
        <v>1063.1177055108415</v>
      </c>
      <c r="E14">
        <v>600.68203344349251</v>
      </c>
      <c r="F14">
        <v>844.41039590052446</v>
      </c>
      <c r="G14">
        <v>1485.9108034189749</v>
      </c>
      <c r="H14">
        <v>958.56701551519757</v>
      </c>
      <c r="I14">
        <v>0</v>
      </c>
      <c r="J14">
        <f>H14/E14/$I$3-$I$5</f>
        <v>1.2890266575838552</v>
      </c>
      <c r="K14">
        <f>(G14+$I$5*E14*$I$3)/(D14*$I$2+F14*$I$4)</f>
        <v>1.4427942508543909</v>
      </c>
      <c r="L14">
        <f>D14*$I$2/F14/$I$4</f>
        <v>0.97153371388748799</v>
      </c>
      <c r="M14">
        <f>I14/E14/$I$3</f>
        <v>0</v>
      </c>
    </row>
    <row r="15" spans="3:13" x14ac:dyDescent="0.35">
      <c r="C15" t="s">
        <v>3</v>
      </c>
      <c r="D15">
        <v>974.22446729006344</v>
      </c>
      <c r="E15">
        <v>641.46766981091537</v>
      </c>
      <c r="F15">
        <v>605.90012225038606</v>
      </c>
      <c r="G15">
        <v>1338.0765762946833</v>
      </c>
      <c r="H15">
        <v>1184.4740196597884</v>
      </c>
      <c r="I15">
        <v>143.59943812558694</v>
      </c>
      <c r="J15">
        <f>H15/E15/$I$3-$I$7</f>
        <v>2.0743044091426297</v>
      </c>
      <c r="K15">
        <f>(G15+$I$7*E15*$I$3)/(D15*$I$2+F15*$I$4)</f>
        <v>1.4239511166659355</v>
      </c>
      <c r="L15">
        <f t="shared" ref="L15:L23" si="0">D15*$I$2/F15/$I$4</f>
        <v>1.2407608702484514</v>
      </c>
      <c r="M15">
        <f>I15/E15/$I$3</f>
        <v>0.28530232430797525</v>
      </c>
    </row>
    <row r="16" spans="3:13" x14ac:dyDescent="0.35">
      <c r="C16" t="s">
        <v>4</v>
      </c>
      <c r="D16">
        <v>1140.9976850405919</v>
      </c>
      <c r="E16">
        <v>646.20341157254268</v>
      </c>
      <c r="F16">
        <v>863.82508240802349</v>
      </c>
      <c r="G16">
        <v>1538.1311255459477</v>
      </c>
      <c r="H16">
        <v>840.24350634735254</v>
      </c>
      <c r="I16">
        <v>0</v>
      </c>
      <c r="J16">
        <f t="shared" ref="J16:J22" si="1">H16/E16/$I$3-$I$5</f>
        <v>0.9123964907736436</v>
      </c>
      <c r="K16">
        <f t="shared" ref="K16:K22" si="2">(G16+$I$5*E16*$I$3)/(D16*$I$2+F16*$I$4)</f>
        <v>1.4361131786249917</v>
      </c>
      <c r="L16">
        <f t="shared" si="0"/>
        <v>1.0192695481171032</v>
      </c>
      <c r="M16">
        <f t="shared" ref="M16:M23" si="3">I16/E16/$I$3</f>
        <v>0</v>
      </c>
    </row>
    <row r="17" spans="3:13" x14ac:dyDescent="0.35">
      <c r="C17" t="s">
        <v>5</v>
      </c>
      <c r="D17">
        <v>1042.1922485786354</v>
      </c>
      <c r="E17">
        <v>624.71313243793327</v>
      </c>
      <c r="F17">
        <v>701.16413932253738</v>
      </c>
      <c r="G17">
        <v>1536.4568458516294</v>
      </c>
      <c r="H17">
        <v>1067.2356852619487</v>
      </c>
      <c r="I17">
        <v>85.119319851979441</v>
      </c>
      <c r="J17">
        <f>H17/E17/$I$3-$I$7</f>
        <v>1.8982437103777108</v>
      </c>
      <c r="K17">
        <f>(G17+$I$7*E17*$I$3)/(D17*$I$2+F17*$I$4)</f>
        <v>1.4533569134340616</v>
      </c>
      <c r="L17">
        <f t="shared" si="0"/>
        <v>1.1469863218151395</v>
      </c>
      <c r="M17">
        <f t="shared" si="3"/>
        <v>0.17365002533049995</v>
      </c>
    </row>
    <row r="18" spans="3:13" x14ac:dyDescent="0.35">
      <c r="C18" t="s">
        <v>6</v>
      </c>
      <c r="D18">
        <v>1150.208918453086</v>
      </c>
      <c r="E18">
        <v>648.11150799333097</v>
      </c>
      <c r="F18">
        <v>847.73505671609166</v>
      </c>
      <c r="G18">
        <v>1564.0931324016997</v>
      </c>
      <c r="H18">
        <v>822.47685091868118</v>
      </c>
      <c r="I18">
        <v>0</v>
      </c>
      <c r="J18">
        <f t="shared" si="1"/>
        <v>0.87258086820348246</v>
      </c>
      <c r="K18">
        <f t="shared" si="2"/>
        <v>1.4639494522782688</v>
      </c>
      <c r="L18">
        <f t="shared" si="0"/>
        <v>1.0470000054513366</v>
      </c>
      <c r="M18">
        <f t="shared" si="3"/>
        <v>0</v>
      </c>
    </row>
    <row r="19" spans="3:13" x14ac:dyDescent="0.35">
      <c r="C19" t="s">
        <v>7</v>
      </c>
      <c r="D19">
        <v>1142.5638151249245</v>
      </c>
      <c r="E19">
        <v>662.77385316474124</v>
      </c>
      <c r="F19">
        <v>799.38100072245186</v>
      </c>
      <c r="G19">
        <v>1740.5655595001451</v>
      </c>
      <c r="H19">
        <v>896.16171493977561</v>
      </c>
      <c r="I19">
        <v>38.520407022494979</v>
      </c>
      <c r="J19">
        <f>H19/E19/$I$3-$I$7</f>
        <v>1.4442502944360505</v>
      </c>
      <c r="K19">
        <f>(G19+$I$7*E19*$I$3)/(D19*$I$2+F19*$I$4)</f>
        <v>1.4667248122987322</v>
      </c>
      <c r="L19">
        <f t="shared" si="0"/>
        <v>1.102952324327136</v>
      </c>
      <c r="M19">
        <f t="shared" si="3"/>
        <v>7.4071790433238832E-2</v>
      </c>
    </row>
    <row r="20" spans="3:13" x14ac:dyDescent="0.35">
      <c r="C20" t="s">
        <v>8</v>
      </c>
      <c r="D20">
        <v>1181.744509564493</v>
      </c>
      <c r="E20">
        <v>660.57624515380985</v>
      </c>
      <c r="F20">
        <v>875.71665340490654</v>
      </c>
      <c r="G20">
        <v>1594.1016661310523</v>
      </c>
      <c r="H20">
        <v>843.88203233716945</v>
      </c>
      <c r="I20">
        <v>0</v>
      </c>
      <c r="J20">
        <f t="shared" si="1"/>
        <v>0.88335994532974327</v>
      </c>
      <c r="K20">
        <f t="shared" si="2"/>
        <v>1.4483837478136599</v>
      </c>
      <c r="L20">
        <f t="shared" si="0"/>
        <v>1.0413340774805799</v>
      </c>
      <c r="M20">
        <f t="shared" si="3"/>
        <v>0</v>
      </c>
    </row>
    <row r="21" spans="3:13" x14ac:dyDescent="0.35">
      <c r="C21" t="s">
        <v>9</v>
      </c>
      <c r="D21">
        <v>1142.8266213999448</v>
      </c>
      <c r="E21">
        <v>642.28838541468008</v>
      </c>
      <c r="F21">
        <v>794.34999230106484</v>
      </c>
      <c r="G21">
        <v>1731.9432115882471</v>
      </c>
      <c r="H21">
        <v>901.14465335211889</v>
      </c>
      <c r="I21">
        <v>32.577908720629566</v>
      </c>
      <c r="J21">
        <f t="shared" si="1"/>
        <v>1.0433409188844598</v>
      </c>
      <c r="K21">
        <f>(G21+$I$7*E21*$I$3)/(D21*$I$2+F21*$I$4)</f>
        <v>1.4607251948037379</v>
      </c>
      <c r="L21">
        <f t="shared" si="0"/>
        <v>1.1101931646319665</v>
      </c>
      <c r="M21">
        <f t="shared" si="3"/>
        <v>6.4642846988097316E-2</v>
      </c>
    </row>
    <row r="22" spans="3:13" x14ac:dyDescent="0.35">
      <c r="C22" t="s">
        <v>10</v>
      </c>
      <c r="D22">
        <v>1034.5567192203737</v>
      </c>
      <c r="E22">
        <v>584.97870249514392</v>
      </c>
      <c r="F22">
        <v>866.68833061456121</v>
      </c>
      <c r="G22">
        <v>1540.490940060108</v>
      </c>
      <c r="H22">
        <v>820.32030992324042</v>
      </c>
      <c r="I22">
        <v>0</v>
      </c>
      <c r="J22">
        <f t="shared" si="1"/>
        <v>1.0424311046234607</v>
      </c>
      <c r="K22">
        <f t="shared" si="2"/>
        <v>1.4782442489663579</v>
      </c>
      <c r="L22">
        <f t="shared" si="0"/>
        <v>0.92113111557689598</v>
      </c>
      <c r="M22">
        <f t="shared" si="3"/>
        <v>0</v>
      </c>
    </row>
    <row r="23" spans="3:13" x14ac:dyDescent="0.35">
      <c r="C23" t="s">
        <v>11</v>
      </c>
      <c r="D23">
        <v>988.44370171089599</v>
      </c>
      <c r="E23">
        <v>588.38103635753646</v>
      </c>
      <c r="F23">
        <v>671.15807058816245</v>
      </c>
      <c r="G23">
        <v>1477.010826309154</v>
      </c>
      <c r="H23">
        <v>1041.9574970165697</v>
      </c>
      <c r="I23">
        <v>48.703178290691753</v>
      </c>
      <c r="J23">
        <f>H23/E23/$I$3-$I$7</f>
        <v>1.9779330629833347</v>
      </c>
      <c r="K23">
        <f>(G23+$I$7*E23*$I$3)/(D23*$I$2+F23*$I$4)</f>
        <v>1.4643466670036058</v>
      </c>
      <c r="L23">
        <f t="shared" si="0"/>
        <v>1.1364680164140943</v>
      </c>
      <c r="M23">
        <f t="shared" si="3"/>
        <v>0.10549356732051651</v>
      </c>
    </row>
    <row r="24" spans="3:13" x14ac:dyDescent="0.35">
      <c r="J24" s="4" t="s">
        <v>75</v>
      </c>
      <c r="K24" s="4">
        <f>(K14+K16+K18+K20+K22)/5</f>
        <v>1.4538969757075337</v>
      </c>
    </row>
    <row r="25" spans="3:13" x14ac:dyDescent="0.35">
      <c r="C25" t="s">
        <v>43</v>
      </c>
      <c r="J25" s="4" t="s">
        <v>76</v>
      </c>
      <c r="K25" s="4">
        <f>(K15+K17+K19+K21+K23)/5</f>
        <v>1.4538209408412146</v>
      </c>
    </row>
    <row r="27" spans="3:13" x14ac:dyDescent="0.35">
      <c r="D27" t="s">
        <v>24</v>
      </c>
      <c r="E27" t="s">
        <v>25</v>
      </c>
      <c r="F27" t="s">
        <v>54</v>
      </c>
      <c r="G27" t="s">
        <v>55</v>
      </c>
      <c r="H27" t="s">
        <v>56</v>
      </c>
      <c r="I27" t="s">
        <v>67</v>
      </c>
      <c r="J27" t="s">
        <v>68</v>
      </c>
      <c r="K27" t="s">
        <v>70</v>
      </c>
      <c r="L27" t="s">
        <v>69</v>
      </c>
      <c r="M27" t="s">
        <v>71</v>
      </c>
    </row>
    <row r="28" spans="3:13" x14ac:dyDescent="0.35">
      <c r="C28" t="s">
        <v>2</v>
      </c>
      <c r="D28">
        <v>1078.7836688548905</v>
      </c>
      <c r="E28">
        <v>957.09813747258454</v>
      </c>
      <c r="F28">
        <v>0</v>
      </c>
      <c r="G28">
        <v>0</v>
      </c>
      <c r="H28">
        <v>0</v>
      </c>
      <c r="I28">
        <f>G28/E28/$I$8</f>
        <v>0</v>
      </c>
      <c r="K28">
        <f>F28/E28/$I$8</f>
        <v>0</v>
      </c>
      <c r="L28">
        <f t="shared" ref="L28:L37" si="4">J14</f>
        <v>1.2890266575838552</v>
      </c>
    </row>
    <row r="29" spans="3:13" x14ac:dyDescent="0.35">
      <c r="C29" t="s">
        <v>3</v>
      </c>
      <c r="D29">
        <v>857.90423284373162</v>
      </c>
      <c r="E29">
        <v>1085.0836401964671</v>
      </c>
      <c r="F29">
        <v>367.57697370799281</v>
      </c>
      <c r="G29">
        <v>55.472445224862184</v>
      </c>
      <c r="H29">
        <v>17.418077668353895</v>
      </c>
      <c r="I29">
        <f>G29/E29/$I$8</f>
        <v>0.1538451299742237</v>
      </c>
      <c r="J29">
        <f t="shared" ref="J29:J37" si="5">M15/I29</f>
        <v>1.8544774498599781</v>
      </c>
      <c r="K29">
        <f>F29/E29/$I$8</f>
        <v>1.0194237349085318</v>
      </c>
      <c r="L29">
        <f t="shared" si="4"/>
        <v>2.0743044091426297</v>
      </c>
      <c r="M29">
        <f>L29/K29</f>
        <v>2.0347813554966399</v>
      </c>
    </row>
    <row r="30" spans="3:13" x14ac:dyDescent="0.35">
      <c r="C30" t="s">
        <v>4</v>
      </c>
      <c r="D30">
        <v>1290.2026093655838</v>
      </c>
      <c r="E30">
        <v>1184.4189923214353</v>
      </c>
      <c r="F30">
        <v>0</v>
      </c>
      <c r="G30">
        <v>0</v>
      </c>
      <c r="H30">
        <v>0</v>
      </c>
      <c r="I30">
        <f t="shared" ref="I30:I37" si="6">G30/E30/$I$8</f>
        <v>0</v>
      </c>
      <c r="K30">
        <f t="shared" ref="K30:K37" si="7">F30/E30/$I$8</f>
        <v>0</v>
      </c>
      <c r="L30">
        <f t="shared" si="4"/>
        <v>0.9123964907736436</v>
      </c>
    </row>
    <row r="31" spans="3:13" x14ac:dyDescent="0.35">
      <c r="C31" t="s">
        <v>5</v>
      </c>
      <c r="D31">
        <v>1079.7059188281098</v>
      </c>
      <c r="E31">
        <v>1011.3436117258707</v>
      </c>
      <c r="F31">
        <v>252.04783968576589</v>
      </c>
      <c r="G31">
        <v>29.76703367557084</v>
      </c>
      <c r="H31">
        <v>26.989640884670457</v>
      </c>
      <c r="I31">
        <f t="shared" si="6"/>
        <v>8.8574045708610091E-2</v>
      </c>
      <c r="J31">
        <f t="shared" si="5"/>
        <v>1.960506872428204</v>
      </c>
      <c r="K31">
        <f t="shared" si="7"/>
        <v>0.74998728850181051</v>
      </c>
      <c r="L31">
        <f t="shared" si="4"/>
        <v>1.8982437103777108</v>
      </c>
      <c r="M31">
        <f>L31/K31</f>
        <v>2.5310345114910948</v>
      </c>
    </row>
    <row r="32" spans="3:13" x14ac:dyDescent="0.35">
      <c r="C32" t="s">
        <v>6</v>
      </c>
      <c r="D32">
        <v>1282.5630933522352</v>
      </c>
      <c r="E32">
        <v>1156.4852144526478</v>
      </c>
      <c r="F32">
        <v>0</v>
      </c>
      <c r="G32">
        <v>0</v>
      </c>
      <c r="H32">
        <v>0</v>
      </c>
      <c r="I32">
        <f t="shared" si="6"/>
        <v>0</v>
      </c>
      <c r="K32">
        <f t="shared" si="7"/>
        <v>0</v>
      </c>
      <c r="L32">
        <f t="shared" si="4"/>
        <v>0.87258086820348246</v>
      </c>
    </row>
    <row r="33" spans="3:13" x14ac:dyDescent="0.35">
      <c r="C33" t="s">
        <v>7</v>
      </c>
      <c r="D33">
        <v>1256.0642298438197</v>
      </c>
      <c r="E33">
        <v>1147.028413989309</v>
      </c>
      <c r="F33">
        <v>225.64556299797323</v>
      </c>
      <c r="G33">
        <v>5.7100477756458243</v>
      </c>
      <c r="H33">
        <v>21.386298934209375</v>
      </c>
      <c r="I33">
        <f t="shared" si="6"/>
        <v>1.4980807532113616E-2</v>
      </c>
      <c r="J33">
        <f t="shared" si="5"/>
        <v>4.9444457699930258</v>
      </c>
      <c r="K33">
        <f t="shared" si="7"/>
        <v>0.59200078222913399</v>
      </c>
      <c r="L33">
        <f t="shared" si="4"/>
        <v>1.4442502944360505</v>
      </c>
      <c r="M33">
        <f>L33/K33</f>
        <v>2.4396087603091261</v>
      </c>
    </row>
    <row r="34" spans="3:13" x14ac:dyDescent="0.35">
      <c r="C34" t="s">
        <v>8</v>
      </c>
      <c r="D34">
        <v>1314.8646230789943</v>
      </c>
      <c r="E34">
        <v>1187.5687745206944</v>
      </c>
      <c r="F34">
        <v>0</v>
      </c>
      <c r="G34">
        <v>0</v>
      </c>
      <c r="H34">
        <v>0</v>
      </c>
      <c r="I34">
        <f t="shared" si="6"/>
        <v>0</v>
      </c>
      <c r="K34">
        <f t="shared" si="7"/>
        <v>0</v>
      </c>
      <c r="L34">
        <f t="shared" si="4"/>
        <v>0.88335994532974327</v>
      </c>
    </row>
    <row r="35" spans="3:13" x14ac:dyDescent="0.35">
      <c r="C35" t="s">
        <v>9</v>
      </c>
      <c r="D35">
        <v>1240.6496228146177</v>
      </c>
      <c r="E35">
        <v>1127.9639478108654</v>
      </c>
      <c r="F35">
        <v>199.54501009601003</v>
      </c>
      <c r="G35">
        <v>1.6454076050297086</v>
      </c>
      <c r="H35">
        <v>18.98744197297329</v>
      </c>
      <c r="I35">
        <f t="shared" si="6"/>
        <v>4.3898324055829897E-3</v>
      </c>
      <c r="J35">
        <f t="shared" si="5"/>
        <v>14.725584262826191</v>
      </c>
      <c r="K35">
        <f t="shared" si="7"/>
        <v>0.53237213017259244</v>
      </c>
      <c r="L35">
        <f t="shared" si="4"/>
        <v>1.0433409188844598</v>
      </c>
      <c r="M35">
        <f>L35/K35</f>
        <v>1.9597962773637563</v>
      </c>
    </row>
    <row r="36" spans="3:13" x14ac:dyDescent="0.35">
      <c r="C36" t="s">
        <v>10</v>
      </c>
      <c r="D36">
        <v>1053.8088068424727</v>
      </c>
      <c r="E36">
        <v>932.81582828013688</v>
      </c>
      <c r="F36">
        <v>0</v>
      </c>
      <c r="G36">
        <v>0</v>
      </c>
      <c r="H36">
        <v>0</v>
      </c>
      <c r="I36">
        <f t="shared" si="6"/>
        <v>0</v>
      </c>
      <c r="K36">
        <f t="shared" si="7"/>
        <v>0</v>
      </c>
      <c r="L36">
        <f t="shared" si="4"/>
        <v>1.0424311046234607</v>
      </c>
    </row>
    <row r="37" spans="3:13" x14ac:dyDescent="0.35">
      <c r="C37" t="s">
        <v>11</v>
      </c>
      <c r="D37">
        <v>1016.6012182844287</v>
      </c>
      <c r="E37">
        <v>946.64115800819957</v>
      </c>
      <c r="F37">
        <v>231.18256356876174</v>
      </c>
      <c r="G37">
        <v>15.197274329649355</v>
      </c>
      <c r="H37">
        <v>22.822004863430585</v>
      </c>
      <c r="I37">
        <f t="shared" si="6"/>
        <v>4.8311439612776889E-2</v>
      </c>
      <c r="J37">
        <f t="shared" si="5"/>
        <v>2.183614650402939</v>
      </c>
      <c r="K37">
        <f t="shared" si="7"/>
        <v>0.73491878985097481</v>
      </c>
      <c r="L37">
        <f t="shared" si="4"/>
        <v>1.9779330629833347</v>
      </c>
      <c r="M37">
        <f>L37/K37</f>
        <v>2.6913627604818968</v>
      </c>
    </row>
    <row r="39" spans="3:13" x14ac:dyDescent="0.35">
      <c r="I39" t="s">
        <v>78</v>
      </c>
      <c r="J39">
        <f>(J29+J31+J37)/3</f>
        <v>1.9995329908970403</v>
      </c>
      <c r="M39">
        <f>(M29+M31+M33+M35+M37)/5</f>
        <v>2.3313167330285025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INCDFM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Teodorescu</dc:creator>
  <cp:lastModifiedBy>Cristian Teodorescu</cp:lastModifiedBy>
  <dcterms:created xsi:type="dcterms:W3CDTF">2024-08-08T19:35:12Z</dcterms:created>
  <dcterms:modified xsi:type="dcterms:W3CDTF">2024-08-27T08:58:22Z</dcterms:modified>
</cp:coreProperties>
</file>