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MANZ.000\NMSU Advanced Dropbox\Thomas Manz\research\papers_in_preparation\new_potentials\revised_manuscript\"/>
    </mc:Choice>
  </mc:AlternateContent>
  <bookViews>
    <workbookView xWindow="735" yWindow="0" windowWidth="27180" windowHeight="14340"/>
  </bookViews>
  <sheets>
    <sheet name="Manz_stretch_no_UB" sheetId="4" r:id="rId1"/>
    <sheet name="Manz_stretch_with_UB" sheetId="2" r:id="rId2"/>
    <sheet name="harmonic_stretch_no_UB" sheetId="5" r:id="rId3"/>
    <sheet name="harmonic_stretch_with_UB" sheetId="1" r:id="rId4"/>
    <sheet name="harmonic_stretch_with_BBC" sheetId="6" r:id="rId5"/>
  </sheets>
  <definedNames>
    <definedName name="solver_adj" localSheetId="2" hidden="1">harmonic_stretch_no_UB!$O$3,harmonic_stretch_no_UB!$Q$3</definedName>
    <definedName name="solver_adj" localSheetId="4" hidden="1">harmonic_stretch_with_BBC!$O$3,harmonic_stretch_with_BBC!$Q$3,harmonic_stretch_with_BBC!$R$3</definedName>
    <definedName name="solver_adj" localSheetId="3" hidden="1">harmonic_stretch_with_UB!$O$3,harmonic_stretch_with_UB!$Q$3,harmonic_stretch_with_UB!$R$3</definedName>
    <definedName name="solver_adj" localSheetId="0" hidden="1">Manz_stretch_no_UB!$O$3,Manz_stretch_no_UB!$Q$3</definedName>
    <definedName name="solver_adj" localSheetId="1" hidden="1">Manz_stretch_with_UB!$O$3,Manz_stretch_with_UB!$Q$3,Manz_stretch_with_UB!$R$3</definedName>
    <definedName name="solver_cvg" localSheetId="2" hidden="1">0.0001</definedName>
    <definedName name="solver_cvg" localSheetId="4" hidden="1">0.000001</definedName>
    <definedName name="solver_cvg" localSheetId="3" hidden="1">0.0001</definedName>
    <definedName name="solver_cvg" localSheetId="0" hidden="1">0.0001</definedName>
    <definedName name="solver_cvg" localSheetId="1" hidden="1">0.0001</definedName>
    <definedName name="solver_drv" localSheetId="2" hidden="1">1</definedName>
    <definedName name="solver_drv" localSheetId="4" hidden="1">1</definedName>
    <definedName name="solver_drv" localSheetId="3" hidden="1">1</definedName>
    <definedName name="solver_drv" localSheetId="0" hidden="1">1</definedName>
    <definedName name="solver_drv" localSheetId="1" hidden="1">1</definedName>
    <definedName name="solver_eng" localSheetId="2" hidden="1">1</definedName>
    <definedName name="solver_eng" localSheetId="4" hidden="1">1</definedName>
    <definedName name="solver_eng" localSheetId="3" hidden="1">1</definedName>
    <definedName name="solver_eng" localSheetId="0" hidden="1">1</definedName>
    <definedName name="solver_eng" localSheetId="1" hidden="1">1</definedName>
    <definedName name="solver_est" localSheetId="2" hidden="1">1</definedName>
    <definedName name="solver_est" localSheetId="4" hidden="1">1</definedName>
    <definedName name="solver_est" localSheetId="3" hidden="1">1</definedName>
    <definedName name="solver_est" localSheetId="0" hidden="1">1</definedName>
    <definedName name="solver_est" localSheetId="1" hidden="1">1</definedName>
    <definedName name="solver_itr" localSheetId="2" hidden="1">2147483647</definedName>
    <definedName name="solver_itr" localSheetId="4" hidden="1">2147483647</definedName>
    <definedName name="solver_itr" localSheetId="3" hidden="1">2147483647</definedName>
    <definedName name="solver_itr" localSheetId="0" hidden="1">2147483647</definedName>
    <definedName name="solver_itr" localSheetId="1" hidden="1">2147483647</definedName>
    <definedName name="solver_mip" localSheetId="2" hidden="1">2147483647</definedName>
    <definedName name="solver_mip" localSheetId="4" hidden="1">2147483647</definedName>
    <definedName name="solver_mip" localSheetId="3" hidden="1">2147483647</definedName>
    <definedName name="solver_mip" localSheetId="0" hidden="1">2147483647</definedName>
    <definedName name="solver_mip" localSheetId="1" hidden="1">2147483647</definedName>
    <definedName name="solver_mni" localSheetId="2" hidden="1">30</definedName>
    <definedName name="solver_mni" localSheetId="4" hidden="1">30</definedName>
    <definedName name="solver_mni" localSheetId="3" hidden="1">30</definedName>
    <definedName name="solver_mni" localSheetId="0" hidden="1">30</definedName>
    <definedName name="solver_mni" localSheetId="1" hidden="1">30</definedName>
    <definedName name="solver_mrt" localSheetId="2" hidden="1">0.075</definedName>
    <definedName name="solver_mrt" localSheetId="4" hidden="1">0.075</definedName>
    <definedName name="solver_mrt" localSheetId="3" hidden="1">0.075</definedName>
    <definedName name="solver_mrt" localSheetId="0" hidden="1">0.075</definedName>
    <definedName name="solver_mrt" localSheetId="1" hidden="1">0.075</definedName>
    <definedName name="solver_msl" localSheetId="2" hidden="1">2</definedName>
    <definedName name="solver_msl" localSheetId="4" hidden="1">2</definedName>
    <definedName name="solver_msl" localSheetId="3" hidden="1">2</definedName>
    <definedName name="solver_msl" localSheetId="0" hidden="1">2</definedName>
    <definedName name="solver_msl" localSheetId="1" hidden="1">2</definedName>
    <definedName name="solver_neg" localSheetId="2" hidden="1">1</definedName>
    <definedName name="solver_neg" localSheetId="4" hidden="1">2</definedName>
    <definedName name="solver_neg" localSheetId="3" hidden="1">1</definedName>
    <definedName name="solver_neg" localSheetId="0" hidden="1">1</definedName>
    <definedName name="solver_neg" localSheetId="1" hidden="1">1</definedName>
    <definedName name="solver_nod" localSheetId="2" hidden="1">2147483647</definedName>
    <definedName name="solver_nod" localSheetId="4" hidden="1">2147483647</definedName>
    <definedName name="solver_nod" localSheetId="3" hidden="1">2147483647</definedName>
    <definedName name="solver_nod" localSheetId="0" hidden="1">2147483647</definedName>
    <definedName name="solver_nod" localSheetId="1" hidden="1">2147483647</definedName>
    <definedName name="solver_num" localSheetId="2" hidden="1">0</definedName>
    <definedName name="solver_num" localSheetId="4" hidden="1">0</definedName>
    <definedName name="solver_num" localSheetId="3" hidden="1">0</definedName>
    <definedName name="solver_num" localSheetId="0" hidden="1">0</definedName>
    <definedName name="solver_num" localSheetId="1" hidden="1">0</definedName>
    <definedName name="solver_nwt" localSheetId="2" hidden="1">1</definedName>
    <definedName name="solver_nwt" localSheetId="4" hidden="1">1</definedName>
    <definedName name="solver_nwt" localSheetId="3" hidden="1">1</definedName>
    <definedName name="solver_nwt" localSheetId="0" hidden="1">1</definedName>
    <definedName name="solver_nwt" localSheetId="1" hidden="1">1</definedName>
    <definedName name="solver_opt" localSheetId="2" hidden="1">harmonic_stretch_no_UB!$S$32</definedName>
    <definedName name="solver_opt" localSheetId="4" hidden="1">harmonic_stretch_with_BBC!$T$32</definedName>
    <definedName name="solver_opt" localSheetId="3" hidden="1">harmonic_stretch_with_UB!$T$32</definedName>
    <definedName name="solver_opt" localSheetId="0" hidden="1">Manz_stretch_no_UB!$S$34</definedName>
    <definedName name="solver_opt" localSheetId="1" hidden="1">Manz_stretch_with_UB!$T$34</definedName>
    <definedName name="solver_pre" localSheetId="2" hidden="1">0.000001</definedName>
    <definedName name="solver_pre" localSheetId="4" hidden="1">0.000001</definedName>
    <definedName name="solver_pre" localSheetId="3" hidden="1">0.000001</definedName>
    <definedName name="solver_pre" localSheetId="0" hidden="1">0.000001</definedName>
    <definedName name="solver_pre" localSheetId="1" hidden="1">0.000001</definedName>
    <definedName name="solver_rbv" localSheetId="2" hidden="1">1</definedName>
    <definedName name="solver_rbv" localSheetId="4" hidden="1">1</definedName>
    <definedName name="solver_rbv" localSheetId="3" hidden="1">1</definedName>
    <definedName name="solver_rbv" localSheetId="0" hidden="1">1</definedName>
    <definedName name="solver_rbv" localSheetId="1" hidden="1">1</definedName>
    <definedName name="solver_rlx" localSheetId="2" hidden="1">2</definedName>
    <definedName name="solver_rlx" localSheetId="4" hidden="1">2</definedName>
    <definedName name="solver_rlx" localSheetId="3" hidden="1">2</definedName>
    <definedName name="solver_rlx" localSheetId="0" hidden="1">2</definedName>
    <definedName name="solver_rlx" localSheetId="1" hidden="1">2</definedName>
    <definedName name="solver_rsd" localSheetId="2" hidden="1">0</definedName>
    <definedName name="solver_rsd" localSheetId="4" hidden="1">0</definedName>
    <definedName name="solver_rsd" localSheetId="3" hidden="1">0</definedName>
    <definedName name="solver_rsd" localSheetId="0" hidden="1">0</definedName>
    <definedName name="solver_rsd" localSheetId="1" hidden="1">0</definedName>
    <definedName name="solver_scl" localSheetId="2" hidden="1">1</definedName>
    <definedName name="solver_scl" localSheetId="4" hidden="1">1</definedName>
    <definedName name="solver_scl" localSheetId="3" hidden="1">1</definedName>
    <definedName name="solver_scl" localSheetId="0" hidden="1">1</definedName>
    <definedName name="solver_scl" localSheetId="1" hidden="1">1</definedName>
    <definedName name="solver_sho" localSheetId="2" hidden="1">2</definedName>
    <definedName name="solver_sho" localSheetId="4" hidden="1">2</definedName>
    <definedName name="solver_sho" localSheetId="3" hidden="1">2</definedName>
    <definedName name="solver_sho" localSheetId="0" hidden="1">2</definedName>
    <definedName name="solver_sho" localSheetId="1" hidden="1">2</definedName>
    <definedName name="solver_ssz" localSheetId="2" hidden="1">100</definedName>
    <definedName name="solver_ssz" localSheetId="4" hidden="1">100</definedName>
    <definedName name="solver_ssz" localSheetId="3" hidden="1">100</definedName>
    <definedName name="solver_ssz" localSheetId="0" hidden="1">100</definedName>
    <definedName name="solver_ssz" localSheetId="1" hidden="1">100</definedName>
    <definedName name="solver_tim" localSheetId="2" hidden="1">2147483647</definedName>
    <definedName name="solver_tim" localSheetId="4" hidden="1">2147483647</definedName>
    <definedName name="solver_tim" localSheetId="3" hidden="1">2147483647</definedName>
    <definedName name="solver_tim" localSheetId="0" hidden="1">2147483647</definedName>
    <definedName name="solver_tim" localSheetId="1" hidden="1">2147483647</definedName>
    <definedName name="solver_tol" localSheetId="2" hidden="1">0.01</definedName>
    <definedName name="solver_tol" localSheetId="4" hidden="1">0.01</definedName>
    <definedName name="solver_tol" localSheetId="3" hidden="1">0.01</definedName>
    <definedName name="solver_tol" localSheetId="0" hidden="1">0.01</definedName>
    <definedName name="solver_tol" localSheetId="1" hidden="1">0.01</definedName>
    <definedName name="solver_typ" localSheetId="2" hidden="1">2</definedName>
    <definedName name="solver_typ" localSheetId="4" hidden="1">2</definedName>
    <definedName name="solver_typ" localSheetId="3" hidden="1">2</definedName>
    <definedName name="solver_typ" localSheetId="0" hidden="1">2</definedName>
    <definedName name="solver_typ" localSheetId="1" hidden="1">2</definedName>
    <definedName name="solver_val" localSheetId="2" hidden="1">0</definedName>
    <definedName name="solver_val" localSheetId="4" hidden="1">0</definedName>
    <definedName name="solver_val" localSheetId="3" hidden="1">0</definedName>
    <definedName name="solver_val" localSheetId="0" hidden="1">0</definedName>
    <definedName name="solver_val" localSheetId="1" hidden="1">0</definedName>
    <definedName name="solver_ver" localSheetId="2" hidden="1">3</definedName>
    <definedName name="solver_ver" localSheetId="4" hidden="1">3</definedName>
    <definedName name="solver_ver" localSheetId="3" hidden="1">3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6" l="1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5" i="6"/>
  <c r="Q36" i="6"/>
  <c r="Q37" i="6"/>
  <c r="Q38" i="6"/>
  <c r="Q39" i="6"/>
  <c r="Q40" i="6"/>
  <c r="Q41" i="6"/>
  <c r="Q42" i="6"/>
  <c r="Q43" i="6"/>
  <c r="Q7" i="6"/>
  <c r="M43" i="6"/>
  <c r="R43" i="6" s="1"/>
  <c r="L43" i="6"/>
  <c r="K43" i="6"/>
  <c r="J43" i="6"/>
  <c r="C43" i="6"/>
  <c r="D43" i="6" s="1"/>
  <c r="M42" i="6"/>
  <c r="L42" i="6"/>
  <c r="K42" i="6"/>
  <c r="P42" i="6" s="1"/>
  <c r="J42" i="6"/>
  <c r="O42" i="6" s="1"/>
  <c r="D42" i="6"/>
  <c r="C42" i="6"/>
  <c r="M41" i="6"/>
  <c r="R41" i="6" s="1"/>
  <c r="L41" i="6"/>
  <c r="K41" i="6"/>
  <c r="J41" i="6"/>
  <c r="C41" i="6"/>
  <c r="D41" i="6" s="1"/>
  <c r="M40" i="6"/>
  <c r="L40" i="6"/>
  <c r="K40" i="6"/>
  <c r="P40" i="6" s="1"/>
  <c r="J40" i="6"/>
  <c r="O40" i="6" s="1"/>
  <c r="D40" i="6"/>
  <c r="C40" i="6"/>
  <c r="M39" i="6"/>
  <c r="R39" i="6" s="1"/>
  <c r="L39" i="6"/>
  <c r="K39" i="6"/>
  <c r="J39" i="6"/>
  <c r="C39" i="6"/>
  <c r="D39" i="6" s="1"/>
  <c r="M38" i="6"/>
  <c r="L38" i="6"/>
  <c r="K38" i="6"/>
  <c r="P38" i="6" s="1"/>
  <c r="J38" i="6"/>
  <c r="O38" i="6" s="1"/>
  <c r="D38" i="6"/>
  <c r="C38" i="6"/>
  <c r="P37" i="6"/>
  <c r="M37" i="6"/>
  <c r="R37" i="6" s="1"/>
  <c r="L37" i="6"/>
  <c r="K37" i="6"/>
  <c r="J37" i="6"/>
  <c r="C37" i="6"/>
  <c r="D37" i="6" s="1"/>
  <c r="M36" i="6"/>
  <c r="L36" i="6"/>
  <c r="K36" i="6"/>
  <c r="P36" i="6" s="1"/>
  <c r="J36" i="6"/>
  <c r="O36" i="6" s="1"/>
  <c r="D36" i="6"/>
  <c r="C36" i="6"/>
  <c r="P35" i="6"/>
  <c r="M35" i="6"/>
  <c r="R35" i="6" s="1"/>
  <c r="L35" i="6"/>
  <c r="K35" i="6"/>
  <c r="J35" i="6"/>
  <c r="C35" i="6"/>
  <c r="D35" i="6" s="1"/>
  <c r="P31" i="6"/>
  <c r="O31" i="6"/>
  <c r="M31" i="6"/>
  <c r="R31" i="6" s="1"/>
  <c r="L31" i="6"/>
  <c r="K31" i="6"/>
  <c r="J31" i="6"/>
  <c r="D31" i="6"/>
  <c r="C31" i="6"/>
  <c r="M30" i="6"/>
  <c r="L30" i="6"/>
  <c r="K30" i="6"/>
  <c r="P30" i="6" s="1"/>
  <c r="J30" i="6"/>
  <c r="O30" i="6" s="1"/>
  <c r="D30" i="6"/>
  <c r="C30" i="6"/>
  <c r="P29" i="6"/>
  <c r="O29" i="6"/>
  <c r="M29" i="6"/>
  <c r="R29" i="6" s="1"/>
  <c r="L29" i="6"/>
  <c r="K29" i="6"/>
  <c r="J29" i="6"/>
  <c r="D29" i="6"/>
  <c r="C29" i="6"/>
  <c r="M28" i="6"/>
  <c r="L28" i="6"/>
  <c r="K28" i="6"/>
  <c r="P28" i="6" s="1"/>
  <c r="J28" i="6"/>
  <c r="O28" i="6" s="1"/>
  <c r="D28" i="6"/>
  <c r="C28" i="6"/>
  <c r="P27" i="6"/>
  <c r="O27" i="6"/>
  <c r="M27" i="6"/>
  <c r="R27" i="6" s="1"/>
  <c r="L27" i="6"/>
  <c r="K27" i="6"/>
  <c r="J27" i="6"/>
  <c r="D27" i="6"/>
  <c r="C27" i="6"/>
  <c r="M26" i="6"/>
  <c r="L26" i="6"/>
  <c r="K26" i="6"/>
  <c r="P26" i="6" s="1"/>
  <c r="J26" i="6"/>
  <c r="O26" i="6" s="1"/>
  <c r="D26" i="6"/>
  <c r="C26" i="6"/>
  <c r="P25" i="6"/>
  <c r="O25" i="6"/>
  <c r="M25" i="6"/>
  <c r="R25" i="6" s="1"/>
  <c r="L25" i="6"/>
  <c r="K25" i="6"/>
  <c r="J25" i="6"/>
  <c r="D25" i="6"/>
  <c r="C25" i="6"/>
  <c r="M24" i="6"/>
  <c r="L24" i="6"/>
  <c r="K24" i="6"/>
  <c r="P24" i="6" s="1"/>
  <c r="J24" i="6"/>
  <c r="O24" i="6" s="1"/>
  <c r="D24" i="6"/>
  <c r="C24" i="6"/>
  <c r="P23" i="6"/>
  <c r="O23" i="6"/>
  <c r="M23" i="6"/>
  <c r="R23" i="6" s="1"/>
  <c r="L23" i="6"/>
  <c r="K23" i="6"/>
  <c r="J23" i="6"/>
  <c r="D23" i="6"/>
  <c r="C23" i="6"/>
  <c r="M22" i="6"/>
  <c r="L22" i="6"/>
  <c r="K22" i="6"/>
  <c r="P22" i="6" s="1"/>
  <c r="J22" i="6"/>
  <c r="O22" i="6" s="1"/>
  <c r="D22" i="6"/>
  <c r="C22" i="6"/>
  <c r="P21" i="6"/>
  <c r="O21" i="6"/>
  <c r="M21" i="6"/>
  <c r="R21" i="6" s="1"/>
  <c r="L21" i="6"/>
  <c r="K21" i="6"/>
  <c r="J21" i="6"/>
  <c r="D21" i="6"/>
  <c r="C21" i="6"/>
  <c r="M20" i="6"/>
  <c r="L20" i="6"/>
  <c r="K20" i="6"/>
  <c r="P20" i="6" s="1"/>
  <c r="J20" i="6"/>
  <c r="O20" i="6" s="1"/>
  <c r="D20" i="6"/>
  <c r="C20" i="6"/>
  <c r="P19" i="6"/>
  <c r="O19" i="6"/>
  <c r="M19" i="6"/>
  <c r="R19" i="6" s="1"/>
  <c r="L19" i="6"/>
  <c r="K19" i="6"/>
  <c r="J19" i="6"/>
  <c r="D19" i="6"/>
  <c r="C19" i="6"/>
  <c r="M18" i="6"/>
  <c r="L18" i="6"/>
  <c r="K18" i="6"/>
  <c r="P18" i="6" s="1"/>
  <c r="J18" i="6"/>
  <c r="O18" i="6" s="1"/>
  <c r="D18" i="6"/>
  <c r="C18" i="6"/>
  <c r="P17" i="6"/>
  <c r="O17" i="6"/>
  <c r="M17" i="6"/>
  <c r="R17" i="6" s="1"/>
  <c r="L17" i="6"/>
  <c r="K17" i="6"/>
  <c r="J17" i="6"/>
  <c r="D17" i="6"/>
  <c r="C17" i="6"/>
  <c r="M16" i="6"/>
  <c r="L16" i="6"/>
  <c r="K16" i="6"/>
  <c r="P16" i="6" s="1"/>
  <c r="J16" i="6"/>
  <c r="O16" i="6" s="1"/>
  <c r="D16" i="6"/>
  <c r="C16" i="6"/>
  <c r="P15" i="6"/>
  <c r="O15" i="6"/>
  <c r="M15" i="6"/>
  <c r="R15" i="6" s="1"/>
  <c r="L15" i="6"/>
  <c r="K15" i="6"/>
  <c r="J15" i="6"/>
  <c r="D15" i="6"/>
  <c r="C15" i="6"/>
  <c r="M14" i="6"/>
  <c r="L14" i="6"/>
  <c r="K14" i="6"/>
  <c r="P14" i="6" s="1"/>
  <c r="J14" i="6"/>
  <c r="O14" i="6" s="1"/>
  <c r="D14" i="6"/>
  <c r="C14" i="6"/>
  <c r="P13" i="6"/>
  <c r="O13" i="6"/>
  <c r="M13" i="6"/>
  <c r="R13" i="6" s="1"/>
  <c r="L13" i="6"/>
  <c r="K13" i="6"/>
  <c r="J13" i="6"/>
  <c r="D13" i="6"/>
  <c r="C13" i="6"/>
  <c r="M12" i="6"/>
  <c r="L12" i="6"/>
  <c r="K12" i="6"/>
  <c r="P12" i="6" s="1"/>
  <c r="J12" i="6"/>
  <c r="O12" i="6" s="1"/>
  <c r="D12" i="6"/>
  <c r="C12" i="6"/>
  <c r="P11" i="6"/>
  <c r="O11" i="6"/>
  <c r="M11" i="6"/>
  <c r="R11" i="6" s="1"/>
  <c r="L11" i="6"/>
  <c r="K11" i="6"/>
  <c r="J11" i="6"/>
  <c r="D11" i="6"/>
  <c r="C11" i="6"/>
  <c r="M10" i="6"/>
  <c r="L10" i="6"/>
  <c r="K10" i="6"/>
  <c r="P10" i="6" s="1"/>
  <c r="J10" i="6"/>
  <c r="O10" i="6" s="1"/>
  <c r="D10" i="6"/>
  <c r="C10" i="6"/>
  <c r="P9" i="6"/>
  <c r="O9" i="6"/>
  <c r="M9" i="6"/>
  <c r="R9" i="6" s="1"/>
  <c r="L9" i="6"/>
  <c r="K9" i="6"/>
  <c r="J9" i="6"/>
  <c r="D9" i="6"/>
  <c r="C9" i="6"/>
  <c r="M8" i="6"/>
  <c r="L8" i="6"/>
  <c r="K8" i="6"/>
  <c r="P8" i="6" s="1"/>
  <c r="J8" i="6"/>
  <c r="O8" i="6" s="1"/>
  <c r="D8" i="6"/>
  <c r="C8" i="6"/>
  <c r="P7" i="6"/>
  <c r="O7" i="6"/>
  <c r="M7" i="6"/>
  <c r="R30" i="6" s="1"/>
  <c r="L7" i="6"/>
  <c r="K7" i="6"/>
  <c r="P43" i="6" s="1"/>
  <c r="J7" i="6"/>
  <c r="O43" i="6" s="1"/>
  <c r="D7" i="6"/>
  <c r="D32" i="6" s="1"/>
  <c r="C7" i="6"/>
  <c r="S11" i="6" l="1"/>
  <c r="T11" i="6" s="1"/>
  <c r="S19" i="6"/>
  <c r="T19" i="6" s="1"/>
  <c r="S27" i="6"/>
  <c r="T27" i="6" s="1"/>
  <c r="S17" i="6"/>
  <c r="T17" i="6" s="1"/>
  <c r="S25" i="6"/>
  <c r="T25" i="6" s="1"/>
  <c r="S30" i="6"/>
  <c r="T30" i="6" s="1"/>
  <c r="S15" i="6"/>
  <c r="T15" i="6" s="1"/>
  <c r="S23" i="6"/>
  <c r="T23" i="6" s="1"/>
  <c r="S31" i="6"/>
  <c r="T31" i="6" s="1"/>
  <c r="S13" i="6"/>
  <c r="T13" i="6" s="1"/>
  <c r="S21" i="6"/>
  <c r="T21" i="6" s="1"/>
  <c r="S29" i="6"/>
  <c r="T29" i="6" s="1"/>
  <c r="D44" i="6"/>
  <c r="S9" i="6"/>
  <c r="T9" i="6" s="1"/>
  <c r="P39" i="6"/>
  <c r="P41" i="6"/>
  <c r="S43" i="6"/>
  <c r="T43" i="6" s="1"/>
  <c r="R7" i="6"/>
  <c r="S7" i="6" s="1"/>
  <c r="T7" i="6" s="1"/>
  <c r="R36" i="6"/>
  <c r="S36" i="6" s="1"/>
  <c r="T36" i="6" s="1"/>
  <c r="R38" i="6"/>
  <c r="S38" i="6" s="1"/>
  <c r="T38" i="6" s="1"/>
  <c r="R40" i="6"/>
  <c r="S40" i="6" s="1"/>
  <c r="T40" i="6" s="1"/>
  <c r="R42" i="6"/>
  <c r="S42" i="6" s="1"/>
  <c r="T42" i="6" s="1"/>
  <c r="R8" i="6"/>
  <c r="S8" i="6" s="1"/>
  <c r="T8" i="6" s="1"/>
  <c r="R10" i="6"/>
  <c r="S10" i="6" s="1"/>
  <c r="T10" i="6" s="1"/>
  <c r="R12" i="6"/>
  <c r="S12" i="6" s="1"/>
  <c r="T12" i="6" s="1"/>
  <c r="R14" i="6"/>
  <c r="S14" i="6" s="1"/>
  <c r="T14" i="6" s="1"/>
  <c r="R16" i="6"/>
  <c r="S16" i="6" s="1"/>
  <c r="T16" i="6" s="1"/>
  <c r="R18" i="6"/>
  <c r="S18" i="6" s="1"/>
  <c r="T18" i="6" s="1"/>
  <c r="R20" i="6"/>
  <c r="S20" i="6" s="1"/>
  <c r="T20" i="6" s="1"/>
  <c r="R22" i="6"/>
  <c r="S22" i="6" s="1"/>
  <c r="T22" i="6" s="1"/>
  <c r="R24" i="6"/>
  <c r="S24" i="6" s="1"/>
  <c r="T24" i="6" s="1"/>
  <c r="R26" i="6"/>
  <c r="S26" i="6" s="1"/>
  <c r="T26" i="6" s="1"/>
  <c r="R28" i="6"/>
  <c r="S28" i="6" s="1"/>
  <c r="T28" i="6" s="1"/>
  <c r="O35" i="6"/>
  <c r="S35" i="6" s="1"/>
  <c r="T35" i="6" s="1"/>
  <c r="O37" i="6"/>
  <c r="S37" i="6" s="1"/>
  <c r="T37" i="6" s="1"/>
  <c r="O39" i="6"/>
  <c r="O41" i="6"/>
  <c r="M43" i="5"/>
  <c r="L43" i="5"/>
  <c r="K43" i="5"/>
  <c r="J43" i="5"/>
  <c r="C43" i="5"/>
  <c r="D43" i="5" s="1"/>
  <c r="M42" i="5"/>
  <c r="L42" i="5"/>
  <c r="K42" i="5"/>
  <c r="J42" i="5"/>
  <c r="D42" i="5"/>
  <c r="C42" i="5"/>
  <c r="M41" i="5"/>
  <c r="L41" i="5"/>
  <c r="K41" i="5"/>
  <c r="J41" i="5"/>
  <c r="C41" i="5"/>
  <c r="D41" i="5" s="1"/>
  <c r="M40" i="5"/>
  <c r="L40" i="5"/>
  <c r="K40" i="5"/>
  <c r="J40" i="5"/>
  <c r="D40" i="5"/>
  <c r="C40" i="5"/>
  <c r="M39" i="5"/>
  <c r="L39" i="5"/>
  <c r="K39" i="5"/>
  <c r="J39" i="5"/>
  <c r="C39" i="5"/>
  <c r="D39" i="5" s="1"/>
  <c r="M38" i="5"/>
  <c r="L38" i="5"/>
  <c r="K38" i="5"/>
  <c r="J38" i="5"/>
  <c r="D38" i="5"/>
  <c r="C38" i="5"/>
  <c r="M37" i="5"/>
  <c r="L37" i="5"/>
  <c r="K37" i="5"/>
  <c r="J37" i="5"/>
  <c r="C37" i="5"/>
  <c r="D37" i="5" s="1"/>
  <c r="M36" i="5"/>
  <c r="L36" i="5"/>
  <c r="K36" i="5"/>
  <c r="J36" i="5"/>
  <c r="D36" i="5"/>
  <c r="C36" i="5"/>
  <c r="M35" i="5"/>
  <c r="L35" i="5"/>
  <c r="K35" i="5"/>
  <c r="J35" i="5"/>
  <c r="C35" i="5"/>
  <c r="D35" i="5" s="1"/>
  <c r="M31" i="5"/>
  <c r="L31" i="5"/>
  <c r="K31" i="5"/>
  <c r="J31" i="5"/>
  <c r="D31" i="5"/>
  <c r="C31" i="5"/>
  <c r="M30" i="5"/>
  <c r="L30" i="5"/>
  <c r="K30" i="5"/>
  <c r="J30" i="5"/>
  <c r="C30" i="5"/>
  <c r="D30" i="5" s="1"/>
  <c r="M29" i="5"/>
  <c r="L29" i="5"/>
  <c r="K29" i="5"/>
  <c r="J29" i="5"/>
  <c r="D29" i="5"/>
  <c r="C29" i="5"/>
  <c r="M28" i="5"/>
  <c r="L28" i="5"/>
  <c r="K28" i="5"/>
  <c r="J28" i="5"/>
  <c r="C28" i="5"/>
  <c r="D28" i="5" s="1"/>
  <c r="M27" i="5"/>
  <c r="L27" i="5"/>
  <c r="K27" i="5"/>
  <c r="J27" i="5"/>
  <c r="D27" i="5"/>
  <c r="C27" i="5"/>
  <c r="M26" i="5"/>
  <c r="Q26" i="5" s="1"/>
  <c r="L26" i="5"/>
  <c r="K26" i="5"/>
  <c r="J26" i="5"/>
  <c r="C26" i="5"/>
  <c r="D26" i="5" s="1"/>
  <c r="M25" i="5"/>
  <c r="L25" i="5"/>
  <c r="K25" i="5"/>
  <c r="J25" i="5"/>
  <c r="D25" i="5"/>
  <c r="C25" i="5"/>
  <c r="M24" i="5"/>
  <c r="Q24" i="5" s="1"/>
  <c r="L24" i="5"/>
  <c r="K24" i="5"/>
  <c r="J24" i="5"/>
  <c r="C24" i="5"/>
  <c r="D24" i="5" s="1"/>
  <c r="M23" i="5"/>
  <c r="L23" i="5"/>
  <c r="K23" i="5"/>
  <c r="J23" i="5"/>
  <c r="D23" i="5"/>
  <c r="C23" i="5"/>
  <c r="M22" i="5"/>
  <c r="Q22" i="5" s="1"/>
  <c r="L22" i="5"/>
  <c r="K22" i="5"/>
  <c r="J22" i="5"/>
  <c r="C22" i="5"/>
  <c r="D22" i="5" s="1"/>
  <c r="M21" i="5"/>
  <c r="L21" i="5"/>
  <c r="K21" i="5"/>
  <c r="J21" i="5"/>
  <c r="D21" i="5"/>
  <c r="C21" i="5"/>
  <c r="M20" i="5"/>
  <c r="Q20" i="5" s="1"/>
  <c r="L20" i="5"/>
  <c r="K20" i="5"/>
  <c r="J20" i="5"/>
  <c r="C20" i="5"/>
  <c r="D20" i="5" s="1"/>
  <c r="M19" i="5"/>
  <c r="L19" i="5"/>
  <c r="K19" i="5"/>
  <c r="J19" i="5"/>
  <c r="D19" i="5"/>
  <c r="C19" i="5"/>
  <c r="M18" i="5"/>
  <c r="Q18" i="5" s="1"/>
  <c r="L18" i="5"/>
  <c r="K18" i="5"/>
  <c r="J18" i="5"/>
  <c r="C18" i="5"/>
  <c r="D18" i="5" s="1"/>
  <c r="M17" i="5"/>
  <c r="L17" i="5"/>
  <c r="K17" i="5"/>
  <c r="J17" i="5"/>
  <c r="D17" i="5"/>
  <c r="C17" i="5"/>
  <c r="M16" i="5"/>
  <c r="Q16" i="5" s="1"/>
  <c r="L16" i="5"/>
  <c r="K16" i="5"/>
  <c r="J16" i="5"/>
  <c r="C16" i="5"/>
  <c r="D16" i="5" s="1"/>
  <c r="M15" i="5"/>
  <c r="L15" i="5"/>
  <c r="K15" i="5"/>
  <c r="J15" i="5"/>
  <c r="D15" i="5"/>
  <c r="C15" i="5"/>
  <c r="M14" i="5"/>
  <c r="Q14" i="5" s="1"/>
  <c r="L14" i="5"/>
  <c r="K14" i="5"/>
  <c r="J14" i="5"/>
  <c r="C14" i="5"/>
  <c r="D14" i="5" s="1"/>
  <c r="M13" i="5"/>
  <c r="L13" i="5"/>
  <c r="K13" i="5"/>
  <c r="J13" i="5"/>
  <c r="D13" i="5"/>
  <c r="C13" i="5"/>
  <c r="M12" i="5"/>
  <c r="Q12" i="5" s="1"/>
  <c r="L12" i="5"/>
  <c r="K12" i="5"/>
  <c r="J12" i="5"/>
  <c r="C12" i="5"/>
  <c r="D12" i="5" s="1"/>
  <c r="M11" i="5"/>
  <c r="L11" i="5"/>
  <c r="K11" i="5"/>
  <c r="J11" i="5"/>
  <c r="D11" i="5"/>
  <c r="C11" i="5"/>
  <c r="M10" i="5"/>
  <c r="Q10" i="5" s="1"/>
  <c r="L10" i="5"/>
  <c r="K10" i="5"/>
  <c r="J10" i="5"/>
  <c r="C10" i="5"/>
  <c r="D10" i="5" s="1"/>
  <c r="M9" i="5"/>
  <c r="L9" i="5"/>
  <c r="K9" i="5"/>
  <c r="J9" i="5"/>
  <c r="D9" i="5"/>
  <c r="C9" i="5"/>
  <c r="M8" i="5"/>
  <c r="Q8" i="5" s="1"/>
  <c r="L8" i="5"/>
  <c r="K8" i="5"/>
  <c r="J8" i="5"/>
  <c r="C8" i="5"/>
  <c r="D8" i="5" s="1"/>
  <c r="M7" i="5"/>
  <c r="Q7" i="5" s="1"/>
  <c r="L7" i="5"/>
  <c r="K7" i="5"/>
  <c r="P7" i="5" s="1"/>
  <c r="J7" i="5"/>
  <c r="O7" i="5" s="1"/>
  <c r="C7" i="5"/>
  <c r="D7" i="5" s="1"/>
  <c r="M45" i="4"/>
  <c r="L45" i="4"/>
  <c r="K45" i="4"/>
  <c r="J45" i="4"/>
  <c r="C45" i="4"/>
  <c r="D45" i="4" s="1"/>
  <c r="M44" i="4"/>
  <c r="L44" i="4"/>
  <c r="K44" i="4"/>
  <c r="J44" i="4"/>
  <c r="D44" i="4"/>
  <c r="C44" i="4"/>
  <c r="M43" i="4"/>
  <c r="L43" i="4"/>
  <c r="K43" i="4"/>
  <c r="J43" i="4"/>
  <c r="C43" i="4"/>
  <c r="D43" i="4" s="1"/>
  <c r="M42" i="4"/>
  <c r="L42" i="4"/>
  <c r="K42" i="4"/>
  <c r="J42" i="4"/>
  <c r="D42" i="4"/>
  <c r="C42" i="4"/>
  <c r="M41" i="4"/>
  <c r="L41" i="4"/>
  <c r="K41" i="4"/>
  <c r="J41" i="4"/>
  <c r="C41" i="4"/>
  <c r="D41" i="4" s="1"/>
  <c r="M40" i="4"/>
  <c r="L40" i="4"/>
  <c r="K40" i="4"/>
  <c r="J40" i="4"/>
  <c r="D40" i="4"/>
  <c r="C40" i="4"/>
  <c r="M39" i="4"/>
  <c r="L39" i="4"/>
  <c r="K39" i="4"/>
  <c r="J39" i="4"/>
  <c r="C39" i="4"/>
  <c r="D39" i="4" s="1"/>
  <c r="M38" i="4"/>
  <c r="L38" i="4"/>
  <c r="K38" i="4"/>
  <c r="J38" i="4"/>
  <c r="D38" i="4"/>
  <c r="C38" i="4"/>
  <c r="M37" i="4"/>
  <c r="L37" i="4"/>
  <c r="K37" i="4"/>
  <c r="J37" i="4"/>
  <c r="C37" i="4"/>
  <c r="D37" i="4" s="1"/>
  <c r="M33" i="4"/>
  <c r="L33" i="4"/>
  <c r="K33" i="4"/>
  <c r="P33" i="4" s="1"/>
  <c r="J33" i="4"/>
  <c r="O33" i="4" s="1"/>
  <c r="C33" i="4"/>
  <c r="D33" i="4" s="1"/>
  <c r="M32" i="4"/>
  <c r="L32" i="4"/>
  <c r="K32" i="4"/>
  <c r="J32" i="4"/>
  <c r="C32" i="4"/>
  <c r="D32" i="4" s="1"/>
  <c r="M31" i="4"/>
  <c r="L31" i="4"/>
  <c r="K31" i="4"/>
  <c r="P31" i="4" s="1"/>
  <c r="J31" i="4"/>
  <c r="O31" i="4" s="1"/>
  <c r="C31" i="4"/>
  <c r="D31" i="4" s="1"/>
  <c r="P30" i="4"/>
  <c r="M30" i="4"/>
  <c r="L30" i="4"/>
  <c r="K30" i="4"/>
  <c r="J30" i="4"/>
  <c r="C30" i="4"/>
  <c r="D30" i="4" s="1"/>
  <c r="M29" i="4"/>
  <c r="L29" i="4"/>
  <c r="K29" i="4"/>
  <c r="P29" i="4" s="1"/>
  <c r="J29" i="4"/>
  <c r="O29" i="4" s="1"/>
  <c r="C29" i="4"/>
  <c r="D29" i="4" s="1"/>
  <c r="P28" i="4"/>
  <c r="M28" i="4"/>
  <c r="L28" i="4"/>
  <c r="K28" i="4"/>
  <c r="J28" i="4"/>
  <c r="C28" i="4"/>
  <c r="D28" i="4" s="1"/>
  <c r="M27" i="4"/>
  <c r="Q27" i="4" s="1"/>
  <c r="L27" i="4"/>
  <c r="K27" i="4"/>
  <c r="P27" i="4" s="1"/>
  <c r="J27" i="4"/>
  <c r="C27" i="4"/>
  <c r="D27" i="4" s="1"/>
  <c r="Q26" i="4"/>
  <c r="M26" i="4"/>
  <c r="L26" i="4"/>
  <c r="K26" i="4"/>
  <c r="P26" i="4" s="1"/>
  <c r="J26" i="4"/>
  <c r="C26" i="4"/>
  <c r="D26" i="4" s="1"/>
  <c r="M25" i="4"/>
  <c r="Q25" i="4" s="1"/>
  <c r="L25" i="4"/>
  <c r="K25" i="4"/>
  <c r="P25" i="4" s="1"/>
  <c r="J25" i="4"/>
  <c r="O25" i="4" s="1"/>
  <c r="C25" i="4"/>
  <c r="D25" i="4" s="1"/>
  <c r="M24" i="4"/>
  <c r="L24" i="4"/>
  <c r="K24" i="4"/>
  <c r="P24" i="4" s="1"/>
  <c r="J24" i="4"/>
  <c r="O24" i="4" s="1"/>
  <c r="C24" i="4"/>
  <c r="D24" i="4" s="1"/>
  <c r="Q23" i="4"/>
  <c r="M23" i="4"/>
  <c r="L23" i="4"/>
  <c r="K23" i="4"/>
  <c r="P23" i="4" s="1"/>
  <c r="J23" i="4"/>
  <c r="C23" i="4"/>
  <c r="D23" i="4" s="1"/>
  <c r="M22" i="4"/>
  <c r="Q22" i="4" s="1"/>
  <c r="L22" i="4"/>
  <c r="K22" i="4"/>
  <c r="P22" i="4" s="1"/>
  <c r="J22" i="4"/>
  <c r="O22" i="4" s="1"/>
  <c r="C22" i="4"/>
  <c r="D22" i="4" s="1"/>
  <c r="Q21" i="4"/>
  <c r="P21" i="4"/>
  <c r="M21" i="4"/>
  <c r="L21" i="4"/>
  <c r="K21" i="4"/>
  <c r="J21" i="4"/>
  <c r="C21" i="4"/>
  <c r="D21" i="4" s="1"/>
  <c r="P20" i="4"/>
  <c r="M20" i="4"/>
  <c r="L20" i="4"/>
  <c r="K20" i="4"/>
  <c r="J20" i="4"/>
  <c r="C20" i="4"/>
  <c r="D20" i="4" s="1"/>
  <c r="P19" i="4"/>
  <c r="M19" i="4"/>
  <c r="L19" i="4"/>
  <c r="K19" i="4"/>
  <c r="J19" i="4"/>
  <c r="C19" i="4"/>
  <c r="D19" i="4" s="1"/>
  <c r="P18" i="4"/>
  <c r="M18" i="4"/>
  <c r="L18" i="4"/>
  <c r="K18" i="4"/>
  <c r="J18" i="4"/>
  <c r="C18" i="4"/>
  <c r="D18" i="4" s="1"/>
  <c r="M17" i="4"/>
  <c r="L17" i="4"/>
  <c r="K17" i="4"/>
  <c r="P17" i="4" s="1"/>
  <c r="J17" i="4"/>
  <c r="C17" i="4"/>
  <c r="D17" i="4" s="1"/>
  <c r="P16" i="4"/>
  <c r="M16" i="4"/>
  <c r="Q16" i="4" s="1"/>
  <c r="L16" i="4"/>
  <c r="K16" i="4"/>
  <c r="J16" i="4"/>
  <c r="C16" i="4"/>
  <c r="D16" i="4" s="1"/>
  <c r="M15" i="4"/>
  <c r="Q15" i="4" s="1"/>
  <c r="L15" i="4"/>
  <c r="K15" i="4"/>
  <c r="P15" i="4" s="1"/>
  <c r="J15" i="4"/>
  <c r="C15" i="4"/>
  <c r="D15" i="4" s="1"/>
  <c r="Q14" i="4"/>
  <c r="M14" i="4"/>
  <c r="L14" i="4"/>
  <c r="K14" i="4"/>
  <c r="P14" i="4" s="1"/>
  <c r="J14" i="4"/>
  <c r="C14" i="4"/>
  <c r="D14" i="4" s="1"/>
  <c r="M13" i="4"/>
  <c r="Q13" i="4" s="1"/>
  <c r="L13" i="4"/>
  <c r="K13" i="4"/>
  <c r="P13" i="4" s="1"/>
  <c r="J13" i="4"/>
  <c r="O13" i="4" s="1"/>
  <c r="C13" i="4"/>
  <c r="D13" i="4" s="1"/>
  <c r="Q12" i="4"/>
  <c r="M12" i="4"/>
  <c r="L12" i="4"/>
  <c r="K12" i="4"/>
  <c r="P12" i="4" s="1"/>
  <c r="J12" i="4"/>
  <c r="O12" i="4" s="1"/>
  <c r="C12" i="4"/>
  <c r="D12" i="4" s="1"/>
  <c r="Q11" i="4"/>
  <c r="M11" i="4"/>
  <c r="L11" i="4"/>
  <c r="K11" i="4"/>
  <c r="P11" i="4" s="1"/>
  <c r="J11" i="4"/>
  <c r="C11" i="4"/>
  <c r="D11" i="4" s="1"/>
  <c r="Q10" i="4"/>
  <c r="M10" i="4"/>
  <c r="L10" i="4"/>
  <c r="K10" i="4"/>
  <c r="P10" i="4" s="1"/>
  <c r="J10" i="4"/>
  <c r="O10" i="4" s="1"/>
  <c r="C10" i="4"/>
  <c r="D10" i="4" s="1"/>
  <c r="Q9" i="4"/>
  <c r="P9" i="4"/>
  <c r="M9" i="4"/>
  <c r="Q33" i="4" s="1"/>
  <c r="L9" i="4"/>
  <c r="K9" i="4"/>
  <c r="P45" i="4" s="1"/>
  <c r="J9" i="4"/>
  <c r="O45" i="4" s="1"/>
  <c r="C9" i="4"/>
  <c r="D9" i="4" s="1"/>
  <c r="C38" i="2"/>
  <c r="C39" i="2"/>
  <c r="C40" i="2"/>
  <c r="C41" i="2"/>
  <c r="D41" i="2" s="1"/>
  <c r="C42" i="2"/>
  <c r="D42" i="2" s="1"/>
  <c r="C43" i="2"/>
  <c r="D43" i="2" s="1"/>
  <c r="C44" i="2"/>
  <c r="C45" i="2"/>
  <c r="C37" i="2"/>
  <c r="D45" i="2"/>
  <c r="D44" i="2"/>
  <c r="D40" i="2"/>
  <c r="D39" i="2"/>
  <c r="D38" i="2"/>
  <c r="D37" i="2"/>
  <c r="O18" i="2"/>
  <c r="P18" i="2"/>
  <c r="Q18" i="2"/>
  <c r="R18" i="2"/>
  <c r="O19" i="2"/>
  <c r="P19" i="2"/>
  <c r="Q19" i="2"/>
  <c r="R19" i="2"/>
  <c r="J18" i="2"/>
  <c r="K18" i="2"/>
  <c r="L18" i="2"/>
  <c r="M18" i="2"/>
  <c r="J19" i="2"/>
  <c r="K19" i="2"/>
  <c r="L19" i="2"/>
  <c r="M19" i="2"/>
  <c r="C10" i="2"/>
  <c r="C11" i="2"/>
  <c r="D11" i="2" s="1"/>
  <c r="C12" i="2"/>
  <c r="D12" i="2" s="1"/>
  <c r="C13" i="2"/>
  <c r="D13" i="2" s="1"/>
  <c r="C14" i="2"/>
  <c r="C15" i="2"/>
  <c r="D15" i="2" s="1"/>
  <c r="C16" i="2"/>
  <c r="C17" i="2"/>
  <c r="C18" i="2"/>
  <c r="D18" i="2" s="1"/>
  <c r="C19" i="2"/>
  <c r="C20" i="2"/>
  <c r="C21" i="2"/>
  <c r="C22" i="2"/>
  <c r="C23" i="2"/>
  <c r="D23" i="2" s="1"/>
  <c r="C24" i="2"/>
  <c r="D24" i="2" s="1"/>
  <c r="C25" i="2"/>
  <c r="D25" i="2" s="1"/>
  <c r="C26" i="2"/>
  <c r="C27" i="2"/>
  <c r="D27" i="2" s="1"/>
  <c r="C28" i="2"/>
  <c r="C29" i="2"/>
  <c r="C30" i="2"/>
  <c r="D30" i="2" s="1"/>
  <c r="C31" i="2"/>
  <c r="C32" i="2"/>
  <c r="C33" i="2"/>
  <c r="C9" i="2"/>
  <c r="D33" i="2"/>
  <c r="D32" i="2"/>
  <c r="D31" i="2"/>
  <c r="D29" i="2"/>
  <c r="D28" i="2"/>
  <c r="D26" i="2"/>
  <c r="D22" i="2"/>
  <c r="D21" i="2"/>
  <c r="D20" i="2"/>
  <c r="D19" i="2"/>
  <c r="D17" i="2"/>
  <c r="D16" i="2"/>
  <c r="D14" i="2"/>
  <c r="D10" i="2"/>
  <c r="J9" i="2"/>
  <c r="O9" i="2" s="1"/>
  <c r="K9" i="2"/>
  <c r="L9" i="2"/>
  <c r="M9" i="2"/>
  <c r="P9" i="2"/>
  <c r="Q9" i="2"/>
  <c r="R9" i="2"/>
  <c r="J10" i="2"/>
  <c r="K10" i="2"/>
  <c r="P10" i="2" s="1"/>
  <c r="L10" i="2"/>
  <c r="Q10" i="2" s="1"/>
  <c r="M10" i="2"/>
  <c r="R10" i="2" s="1"/>
  <c r="O10" i="2"/>
  <c r="J11" i="2"/>
  <c r="K11" i="2"/>
  <c r="P11" i="2" s="1"/>
  <c r="L11" i="2"/>
  <c r="M11" i="2"/>
  <c r="R11" i="2" s="1"/>
  <c r="Q11" i="2"/>
  <c r="J12" i="2"/>
  <c r="O12" i="2" s="1"/>
  <c r="K12" i="2"/>
  <c r="L12" i="2"/>
  <c r="Q12" i="2" s="1"/>
  <c r="M12" i="2"/>
  <c r="R12" i="2" s="1"/>
  <c r="P12" i="2"/>
  <c r="D32" i="1"/>
  <c r="O16" i="1"/>
  <c r="P16" i="1"/>
  <c r="Q16" i="1"/>
  <c r="R16" i="1"/>
  <c r="O17" i="1"/>
  <c r="P17" i="1"/>
  <c r="Q17" i="1"/>
  <c r="R17" i="1"/>
  <c r="J16" i="1"/>
  <c r="K16" i="1"/>
  <c r="L16" i="1"/>
  <c r="M16" i="1"/>
  <c r="J17" i="1"/>
  <c r="K17" i="1"/>
  <c r="L17" i="1"/>
  <c r="M17" i="1"/>
  <c r="D16" i="1"/>
  <c r="D17" i="1"/>
  <c r="C16" i="1"/>
  <c r="C17" i="1"/>
  <c r="M45" i="2"/>
  <c r="L45" i="2"/>
  <c r="K45" i="2"/>
  <c r="J45" i="2"/>
  <c r="M44" i="2"/>
  <c r="L44" i="2"/>
  <c r="K44" i="2"/>
  <c r="J44" i="2"/>
  <c r="M43" i="2"/>
  <c r="L43" i="2"/>
  <c r="K43" i="2"/>
  <c r="J43" i="2"/>
  <c r="M42" i="2"/>
  <c r="L42" i="2"/>
  <c r="K42" i="2"/>
  <c r="J42" i="2"/>
  <c r="M41" i="2"/>
  <c r="L41" i="2"/>
  <c r="K41" i="2"/>
  <c r="J41" i="2"/>
  <c r="M40" i="2"/>
  <c r="L40" i="2"/>
  <c r="K40" i="2"/>
  <c r="J40" i="2"/>
  <c r="M39" i="2"/>
  <c r="L39" i="2"/>
  <c r="K39" i="2"/>
  <c r="J39" i="2"/>
  <c r="M38" i="2"/>
  <c r="L38" i="2"/>
  <c r="K38" i="2"/>
  <c r="J38" i="2"/>
  <c r="M37" i="2"/>
  <c r="L37" i="2"/>
  <c r="K37" i="2"/>
  <c r="J37" i="2"/>
  <c r="M33" i="2"/>
  <c r="L33" i="2"/>
  <c r="K33" i="2"/>
  <c r="J33" i="2"/>
  <c r="M32" i="2"/>
  <c r="L32" i="2"/>
  <c r="K32" i="2"/>
  <c r="J32" i="2"/>
  <c r="M31" i="2"/>
  <c r="L31" i="2"/>
  <c r="K31" i="2"/>
  <c r="J31" i="2"/>
  <c r="M30" i="2"/>
  <c r="L30" i="2"/>
  <c r="K30" i="2"/>
  <c r="P30" i="2" s="1"/>
  <c r="J30" i="2"/>
  <c r="M29" i="2"/>
  <c r="L29" i="2"/>
  <c r="K29" i="2"/>
  <c r="J29" i="2"/>
  <c r="M28" i="2"/>
  <c r="L28" i="2"/>
  <c r="K28" i="2"/>
  <c r="J28" i="2"/>
  <c r="M27" i="2"/>
  <c r="L27" i="2"/>
  <c r="K27" i="2"/>
  <c r="J27" i="2"/>
  <c r="M26" i="2"/>
  <c r="L26" i="2"/>
  <c r="K26" i="2"/>
  <c r="J26" i="2"/>
  <c r="M25" i="2"/>
  <c r="L25" i="2"/>
  <c r="K25" i="2"/>
  <c r="J25" i="2"/>
  <c r="M24" i="2"/>
  <c r="L24" i="2"/>
  <c r="K24" i="2"/>
  <c r="J24" i="2"/>
  <c r="M23" i="2"/>
  <c r="L23" i="2"/>
  <c r="K23" i="2"/>
  <c r="J23" i="2"/>
  <c r="M22" i="2"/>
  <c r="L22" i="2"/>
  <c r="K22" i="2"/>
  <c r="J22" i="2"/>
  <c r="M21" i="2"/>
  <c r="L21" i="2"/>
  <c r="K21" i="2"/>
  <c r="J21" i="2"/>
  <c r="M20" i="2"/>
  <c r="L20" i="2"/>
  <c r="K20" i="2"/>
  <c r="J20" i="2"/>
  <c r="M17" i="2"/>
  <c r="L17" i="2"/>
  <c r="K17" i="2"/>
  <c r="J17" i="2"/>
  <c r="M16" i="2"/>
  <c r="L16" i="2"/>
  <c r="K16" i="2"/>
  <c r="P16" i="2" s="1"/>
  <c r="J16" i="2"/>
  <c r="M15" i="2"/>
  <c r="L15" i="2"/>
  <c r="K15" i="2"/>
  <c r="P15" i="2" s="1"/>
  <c r="J15" i="2"/>
  <c r="M14" i="2"/>
  <c r="L14" i="2"/>
  <c r="K14" i="2"/>
  <c r="J14" i="2"/>
  <c r="M13" i="2"/>
  <c r="L13" i="2"/>
  <c r="K13" i="2"/>
  <c r="J13" i="2"/>
  <c r="Q32" i="2"/>
  <c r="C35" i="1"/>
  <c r="D35" i="1" s="1"/>
  <c r="C36" i="1"/>
  <c r="D36" i="1" s="1"/>
  <c r="C37" i="1"/>
  <c r="D37" i="1" s="1"/>
  <c r="C38" i="1"/>
  <c r="D38" i="1" s="1"/>
  <c r="C39" i="1"/>
  <c r="D39" i="1" s="1"/>
  <c r="C40" i="1"/>
  <c r="D40" i="1" s="1"/>
  <c r="C41" i="1"/>
  <c r="D41" i="1" s="1"/>
  <c r="C42" i="1"/>
  <c r="D42" i="1" s="1"/>
  <c r="C43" i="1"/>
  <c r="D43" i="1" s="1"/>
  <c r="C8" i="1"/>
  <c r="D8" i="1" s="1"/>
  <c r="C9" i="1"/>
  <c r="D9" i="1" s="1"/>
  <c r="C10" i="1"/>
  <c r="D10" i="1" s="1"/>
  <c r="C11" i="1"/>
  <c r="D11" i="1" s="1"/>
  <c r="C12" i="1"/>
  <c r="D12" i="1"/>
  <c r="C13" i="1"/>
  <c r="D13" i="1" s="1"/>
  <c r="C14" i="1"/>
  <c r="D14" i="1" s="1"/>
  <c r="C15" i="1"/>
  <c r="D15" i="1" s="1"/>
  <c r="C18" i="1"/>
  <c r="D18" i="1" s="1"/>
  <c r="C19" i="1"/>
  <c r="D19" i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/>
  <c r="J8" i="1"/>
  <c r="K8" i="1"/>
  <c r="L8" i="1"/>
  <c r="M8" i="1"/>
  <c r="J9" i="1"/>
  <c r="K9" i="1"/>
  <c r="L9" i="1"/>
  <c r="M9" i="1"/>
  <c r="J10" i="1"/>
  <c r="K10" i="1"/>
  <c r="L10" i="1"/>
  <c r="M10" i="1"/>
  <c r="J11" i="1"/>
  <c r="K11" i="1"/>
  <c r="L11" i="1"/>
  <c r="M11" i="1"/>
  <c r="J12" i="1"/>
  <c r="K12" i="1"/>
  <c r="L12" i="1"/>
  <c r="M12" i="1"/>
  <c r="J13" i="1"/>
  <c r="K13" i="1"/>
  <c r="L13" i="1"/>
  <c r="M13" i="1"/>
  <c r="J14" i="1"/>
  <c r="K14" i="1"/>
  <c r="L14" i="1"/>
  <c r="M14" i="1"/>
  <c r="J15" i="1"/>
  <c r="K15" i="1"/>
  <c r="L15" i="1"/>
  <c r="M15" i="1"/>
  <c r="J18" i="1"/>
  <c r="K18" i="1"/>
  <c r="L18" i="1"/>
  <c r="M18" i="1"/>
  <c r="J19" i="1"/>
  <c r="K19" i="1"/>
  <c r="L19" i="1"/>
  <c r="M19" i="1"/>
  <c r="J20" i="1"/>
  <c r="K20" i="1"/>
  <c r="L20" i="1"/>
  <c r="M20" i="1"/>
  <c r="J21" i="1"/>
  <c r="K21" i="1"/>
  <c r="L21" i="1"/>
  <c r="M21" i="1"/>
  <c r="J22" i="1"/>
  <c r="K22" i="1"/>
  <c r="L22" i="1"/>
  <c r="M22" i="1"/>
  <c r="J23" i="1"/>
  <c r="K23" i="1"/>
  <c r="L23" i="1"/>
  <c r="M23" i="1"/>
  <c r="J24" i="1"/>
  <c r="K24" i="1"/>
  <c r="L24" i="1"/>
  <c r="M24" i="1"/>
  <c r="J25" i="1"/>
  <c r="K25" i="1"/>
  <c r="L25" i="1"/>
  <c r="M25" i="1"/>
  <c r="J26" i="1"/>
  <c r="K26" i="1"/>
  <c r="L26" i="1"/>
  <c r="M26" i="1"/>
  <c r="J27" i="1"/>
  <c r="K27" i="1"/>
  <c r="L27" i="1"/>
  <c r="M27" i="1"/>
  <c r="J28" i="1"/>
  <c r="K28" i="1"/>
  <c r="L28" i="1"/>
  <c r="M28" i="1"/>
  <c r="J29" i="1"/>
  <c r="K29" i="1"/>
  <c r="L29" i="1"/>
  <c r="M29" i="1"/>
  <c r="J30" i="1"/>
  <c r="K30" i="1"/>
  <c r="L30" i="1"/>
  <c r="M30" i="1"/>
  <c r="J31" i="1"/>
  <c r="K31" i="1"/>
  <c r="L31" i="1"/>
  <c r="M31" i="1"/>
  <c r="M36" i="1"/>
  <c r="M37" i="1"/>
  <c r="M38" i="1"/>
  <c r="M39" i="1"/>
  <c r="M40" i="1"/>
  <c r="M41" i="1"/>
  <c r="M42" i="1"/>
  <c r="M43" i="1"/>
  <c r="M35" i="1"/>
  <c r="J36" i="1"/>
  <c r="K36" i="1"/>
  <c r="L36" i="1"/>
  <c r="J37" i="1"/>
  <c r="K37" i="1"/>
  <c r="L37" i="1"/>
  <c r="J38" i="1"/>
  <c r="K38" i="1"/>
  <c r="L38" i="1"/>
  <c r="J39" i="1"/>
  <c r="K39" i="1"/>
  <c r="L39" i="1"/>
  <c r="J40" i="1"/>
  <c r="K40" i="1"/>
  <c r="L40" i="1"/>
  <c r="J41" i="1"/>
  <c r="K41" i="1"/>
  <c r="L41" i="1"/>
  <c r="J42" i="1"/>
  <c r="K42" i="1"/>
  <c r="L42" i="1"/>
  <c r="J43" i="1"/>
  <c r="K43" i="1"/>
  <c r="L43" i="1"/>
  <c r="L35" i="1"/>
  <c r="K35" i="1"/>
  <c r="J35" i="1"/>
  <c r="L7" i="1"/>
  <c r="M7" i="1"/>
  <c r="R7" i="1" s="1"/>
  <c r="K7" i="1"/>
  <c r="P7" i="1" s="1"/>
  <c r="J7" i="1"/>
  <c r="O7" i="1" s="1"/>
  <c r="C7" i="1"/>
  <c r="D7" i="1" s="1"/>
  <c r="S41" i="6" l="1"/>
  <c r="T41" i="6" s="1"/>
  <c r="S39" i="6"/>
  <c r="T39" i="6" s="1"/>
  <c r="T32" i="6"/>
  <c r="T33" i="6" s="1"/>
  <c r="D44" i="5"/>
  <c r="D32" i="5"/>
  <c r="Q30" i="5"/>
  <c r="Q41" i="5"/>
  <c r="O9" i="5"/>
  <c r="O11" i="5"/>
  <c r="O13" i="5"/>
  <c r="O15" i="5"/>
  <c r="O17" i="5"/>
  <c r="O19" i="5"/>
  <c r="O21" i="5"/>
  <c r="O23" i="5"/>
  <c r="O25" i="5"/>
  <c r="O27" i="5"/>
  <c r="O29" i="5"/>
  <c r="O31" i="5"/>
  <c r="O36" i="5"/>
  <c r="O38" i="5"/>
  <c r="O40" i="5"/>
  <c r="O42" i="5"/>
  <c r="P11" i="5"/>
  <c r="P15" i="5"/>
  <c r="P17" i="5"/>
  <c r="P19" i="5"/>
  <c r="P21" i="5"/>
  <c r="P23" i="5"/>
  <c r="P25" i="5"/>
  <c r="P27" i="5"/>
  <c r="P29" i="5"/>
  <c r="P31" i="5"/>
  <c r="P36" i="5"/>
  <c r="P38" i="5"/>
  <c r="P40" i="5"/>
  <c r="P42" i="5"/>
  <c r="R7" i="5"/>
  <c r="S7" i="5" s="1"/>
  <c r="P13" i="5"/>
  <c r="Q9" i="5"/>
  <c r="Q11" i="5"/>
  <c r="Q13" i="5"/>
  <c r="Q15" i="5"/>
  <c r="Q17" i="5"/>
  <c r="Q19" i="5"/>
  <c r="Q21" i="5"/>
  <c r="Q23" i="5"/>
  <c r="Q25" i="5"/>
  <c r="Q27" i="5"/>
  <c r="Q29" i="5"/>
  <c r="Q31" i="5"/>
  <c r="Q36" i="5"/>
  <c r="Q38" i="5"/>
  <c r="Q40" i="5"/>
  <c r="Q42" i="5"/>
  <c r="P9" i="5"/>
  <c r="O8" i="5"/>
  <c r="O10" i="5"/>
  <c r="O12" i="5"/>
  <c r="O14" i="5"/>
  <c r="O16" i="5"/>
  <c r="O18" i="5"/>
  <c r="O20" i="5"/>
  <c r="O22" i="5"/>
  <c r="O24" i="5"/>
  <c r="O26" i="5"/>
  <c r="O28" i="5"/>
  <c r="O30" i="5"/>
  <c r="O35" i="5"/>
  <c r="O37" i="5"/>
  <c r="O39" i="5"/>
  <c r="O41" i="5"/>
  <c r="O43" i="5"/>
  <c r="P8" i="5"/>
  <c r="P10" i="5"/>
  <c r="P12" i="5"/>
  <c r="P14" i="5"/>
  <c r="P18" i="5"/>
  <c r="P20" i="5"/>
  <c r="P22" i="5"/>
  <c r="P24" i="5"/>
  <c r="P26" i="5"/>
  <c r="P28" i="5"/>
  <c r="P30" i="5"/>
  <c r="P35" i="5"/>
  <c r="P37" i="5"/>
  <c r="P39" i="5"/>
  <c r="P41" i="5"/>
  <c r="P43" i="5"/>
  <c r="P16" i="5"/>
  <c r="Q28" i="5"/>
  <c r="Q35" i="5"/>
  <c r="Q37" i="5"/>
  <c r="Q39" i="5"/>
  <c r="Q43" i="5"/>
  <c r="D46" i="4"/>
  <c r="O20" i="4"/>
  <c r="O15" i="4"/>
  <c r="R15" i="4" s="1"/>
  <c r="S15" i="4" s="1"/>
  <c r="O27" i="4"/>
  <c r="R27" i="4" s="1"/>
  <c r="S27" i="4" s="1"/>
  <c r="O17" i="4"/>
  <c r="Q18" i="4"/>
  <c r="O19" i="4"/>
  <c r="Q20" i="4"/>
  <c r="R22" i="4"/>
  <c r="S22" i="4" s="1"/>
  <c r="R12" i="4"/>
  <c r="S12" i="4" s="1"/>
  <c r="O14" i="4"/>
  <c r="R14" i="4" s="1"/>
  <c r="S14" i="4" s="1"/>
  <c r="O26" i="4"/>
  <c r="R26" i="4" s="1"/>
  <c r="S26" i="4" s="1"/>
  <c r="Q38" i="4"/>
  <c r="Q40" i="4"/>
  <c r="Q42" i="4"/>
  <c r="Q44" i="4"/>
  <c r="O21" i="4"/>
  <c r="R21" i="4" s="1"/>
  <c r="S21" i="4" s="1"/>
  <c r="O16" i="4"/>
  <c r="R16" i="4" s="1"/>
  <c r="S16" i="4" s="1"/>
  <c r="Q17" i="4"/>
  <c r="O28" i="4"/>
  <c r="O30" i="4"/>
  <c r="O32" i="4"/>
  <c r="O11" i="4"/>
  <c r="R11" i="4" s="1"/>
  <c r="S11" i="4" s="1"/>
  <c r="O23" i="4"/>
  <c r="R23" i="4" s="1"/>
  <c r="S23" i="4" s="1"/>
  <c r="Q24" i="4"/>
  <c r="R24" i="4" s="1"/>
  <c r="S24" i="4" s="1"/>
  <c r="R10" i="4"/>
  <c r="S10" i="4" s="1"/>
  <c r="O18" i="4"/>
  <c r="Q19" i="4"/>
  <c r="R13" i="4"/>
  <c r="S13" i="4" s="1"/>
  <c r="R25" i="4"/>
  <c r="S25" i="4" s="1"/>
  <c r="P32" i="4"/>
  <c r="Q37" i="4"/>
  <c r="Q39" i="4"/>
  <c r="Q41" i="4"/>
  <c r="Q43" i="4"/>
  <c r="Q45" i="4"/>
  <c r="R45" i="4" s="1"/>
  <c r="S45" i="4" s="1"/>
  <c r="R33" i="4"/>
  <c r="S33" i="4" s="1"/>
  <c r="D34" i="4"/>
  <c r="O9" i="4"/>
  <c r="R9" i="4" s="1"/>
  <c r="S9" i="4" s="1"/>
  <c r="Q28" i="4"/>
  <c r="Q29" i="4"/>
  <c r="R29" i="4" s="1"/>
  <c r="S29" i="4" s="1"/>
  <c r="Q30" i="4"/>
  <c r="Q31" i="4"/>
  <c r="R31" i="4" s="1"/>
  <c r="S31" i="4" s="1"/>
  <c r="Q32" i="4"/>
  <c r="O37" i="4"/>
  <c r="O38" i="4"/>
  <c r="O39" i="4"/>
  <c r="O40" i="4"/>
  <c r="O41" i="4"/>
  <c r="O42" i="4"/>
  <c r="O43" i="4"/>
  <c r="O44" i="4"/>
  <c r="P41" i="4"/>
  <c r="P37" i="4"/>
  <c r="P38" i="4"/>
  <c r="P39" i="4"/>
  <c r="P40" i="4"/>
  <c r="P42" i="4"/>
  <c r="P43" i="4"/>
  <c r="P44" i="4"/>
  <c r="S9" i="2"/>
  <c r="T9" i="2" s="1"/>
  <c r="S18" i="2"/>
  <c r="T18" i="2" s="1"/>
  <c r="S19" i="2"/>
  <c r="T19" i="2" s="1"/>
  <c r="O30" i="2"/>
  <c r="O11" i="2"/>
  <c r="S11" i="2" s="1"/>
  <c r="T11" i="2" s="1"/>
  <c r="S12" i="2"/>
  <c r="T12" i="2" s="1"/>
  <c r="S10" i="2"/>
  <c r="T10" i="2" s="1"/>
  <c r="P45" i="2"/>
  <c r="D9" i="2"/>
  <c r="D34" i="2" s="1"/>
  <c r="Q40" i="2"/>
  <c r="Q16" i="2"/>
  <c r="Q30" i="2"/>
  <c r="P38" i="2"/>
  <c r="Q20" i="2"/>
  <c r="Q26" i="2"/>
  <c r="Q41" i="2"/>
  <c r="Q38" i="2"/>
  <c r="Q24" i="2"/>
  <c r="Q15" i="2"/>
  <c r="Q29" i="2"/>
  <c r="Q23" i="2"/>
  <c r="Q25" i="2"/>
  <c r="O22" i="2"/>
  <c r="Q13" i="2"/>
  <c r="Q27" i="2"/>
  <c r="Q42" i="2"/>
  <c r="O38" i="2"/>
  <c r="Q45" i="2"/>
  <c r="P23" i="2"/>
  <c r="P40" i="2"/>
  <c r="Q14" i="2"/>
  <c r="P21" i="2"/>
  <c r="Q28" i="2"/>
  <c r="P33" i="2"/>
  <c r="Q43" i="2"/>
  <c r="O17" i="2"/>
  <c r="Q21" i="2"/>
  <c r="P26" i="2"/>
  <c r="R28" i="2"/>
  <c r="Q33" i="2"/>
  <c r="P41" i="2"/>
  <c r="P25" i="2"/>
  <c r="P17" i="2"/>
  <c r="O15" i="2"/>
  <c r="Q17" i="2"/>
  <c r="P24" i="2"/>
  <c r="O29" i="2"/>
  <c r="Q31" i="2"/>
  <c r="P39" i="2"/>
  <c r="P29" i="2"/>
  <c r="Q39" i="2"/>
  <c r="P44" i="2"/>
  <c r="P37" i="2"/>
  <c r="Q44" i="2"/>
  <c r="P22" i="2"/>
  <c r="P13" i="2"/>
  <c r="O20" i="2"/>
  <c r="Q22" i="2"/>
  <c r="P27" i="2"/>
  <c r="Q37" i="2"/>
  <c r="P42" i="2"/>
  <c r="P20" i="2"/>
  <c r="S16" i="1"/>
  <c r="T16" i="1" s="1"/>
  <c r="S17" i="1"/>
  <c r="T17" i="1" s="1"/>
  <c r="O25" i="1"/>
  <c r="R39" i="1"/>
  <c r="R26" i="1"/>
  <c r="O15" i="1"/>
  <c r="O43" i="1"/>
  <c r="O38" i="1"/>
  <c r="O25" i="2"/>
  <c r="P32" i="2"/>
  <c r="O40" i="2"/>
  <c r="O23" i="2"/>
  <c r="P14" i="2"/>
  <c r="O21" i="2"/>
  <c r="P28" i="2"/>
  <c r="O33" i="2"/>
  <c r="P43" i="2"/>
  <c r="O26" i="2"/>
  <c r="O41" i="2"/>
  <c r="O28" i="2"/>
  <c r="O31" i="2"/>
  <c r="R43" i="2"/>
  <c r="O14" i="2"/>
  <c r="O24" i="2"/>
  <c r="P31" i="2"/>
  <c r="O39" i="2"/>
  <c r="O37" i="2"/>
  <c r="O32" i="2"/>
  <c r="O16" i="2"/>
  <c r="O13" i="2"/>
  <c r="O27" i="2"/>
  <c r="O45" i="2"/>
  <c r="O44" i="2"/>
  <c r="O43" i="2"/>
  <c r="O42" i="2"/>
  <c r="O30" i="1"/>
  <c r="O27" i="1"/>
  <c r="O24" i="1"/>
  <c r="O21" i="1"/>
  <c r="O18" i="1"/>
  <c r="O13" i="1"/>
  <c r="O10" i="1"/>
  <c r="O8" i="1"/>
  <c r="Q41" i="1"/>
  <c r="Q37" i="1"/>
  <c r="R38" i="1"/>
  <c r="Q29" i="1"/>
  <c r="Q26" i="1"/>
  <c r="Q23" i="1"/>
  <c r="Q15" i="1"/>
  <c r="Q12" i="1"/>
  <c r="Q9" i="1"/>
  <c r="P41" i="1"/>
  <c r="P37" i="1"/>
  <c r="R37" i="1"/>
  <c r="P26" i="1"/>
  <c r="P20" i="1"/>
  <c r="P12" i="1"/>
  <c r="O35" i="1"/>
  <c r="O29" i="1"/>
  <c r="O20" i="1"/>
  <c r="O40" i="1"/>
  <c r="O36" i="1"/>
  <c r="P28" i="1"/>
  <c r="P22" i="1"/>
  <c r="P14" i="1"/>
  <c r="P8" i="1"/>
  <c r="O26" i="1"/>
  <c r="O9" i="1"/>
  <c r="Q43" i="1"/>
  <c r="R35" i="1"/>
  <c r="O31" i="1"/>
  <c r="O28" i="1"/>
  <c r="O22" i="1"/>
  <c r="O19" i="1"/>
  <c r="O14" i="1"/>
  <c r="O11" i="1"/>
  <c r="O37" i="1"/>
  <c r="O12" i="1"/>
  <c r="P43" i="1"/>
  <c r="R27" i="1"/>
  <c r="O41" i="1"/>
  <c r="O23" i="1"/>
  <c r="P29" i="1"/>
  <c r="P23" i="1"/>
  <c r="P15" i="1"/>
  <c r="P9" i="1"/>
  <c r="Q35" i="1"/>
  <c r="R36" i="1"/>
  <c r="R29" i="1"/>
  <c r="Q40" i="1"/>
  <c r="Q36" i="1"/>
  <c r="R31" i="1"/>
  <c r="R28" i="1"/>
  <c r="R25" i="1"/>
  <c r="R22" i="1"/>
  <c r="R19" i="1"/>
  <c r="R14" i="1"/>
  <c r="R11" i="1"/>
  <c r="R8" i="1"/>
  <c r="D44" i="1"/>
  <c r="P35" i="1"/>
  <c r="P40" i="1"/>
  <c r="P36" i="1"/>
  <c r="Q28" i="1"/>
  <c r="Q25" i="1"/>
  <c r="Q22" i="1"/>
  <c r="Q14" i="1"/>
  <c r="Q11" i="1"/>
  <c r="Q8" i="1"/>
  <c r="P25" i="1"/>
  <c r="P11" i="1"/>
  <c r="R15" i="1"/>
  <c r="R13" i="1"/>
  <c r="P39" i="1"/>
  <c r="R43" i="1"/>
  <c r="R30" i="1"/>
  <c r="R24" i="1"/>
  <c r="R21" i="1"/>
  <c r="R18" i="1"/>
  <c r="R10" i="1"/>
  <c r="R12" i="1"/>
  <c r="O39" i="1"/>
  <c r="R42" i="1"/>
  <c r="Q24" i="1"/>
  <c r="Q21" i="1"/>
  <c r="Q10" i="1"/>
  <c r="R41" i="1"/>
  <c r="Q38" i="1"/>
  <c r="P30" i="1"/>
  <c r="P24" i="1"/>
  <c r="P18" i="1"/>
  <c r="P10" i="1"/>
  <c r="P31" i="1"/>
  <c r="P19" i="1"/>
  <c r="P42" i="1"/>
  <c r="P38" i="1"/>
  <c r="R40" i="1"/>
  <c r="O42" i="1"/>
  <c r="R23" i="1"/>
  <c r="R20" i="1"/>
  <c r="R9" i="1"/>
  <c r="Q19" i="1"/>
  <c r="Q30" i="1"/>
  <c r="Q18" i="1"/>
  <c r="P27" i="1"/>
  <c r="P21" i="1"/>
  <c r="P13" i="1"/>
  <c r="Q7" i="1"/>
  <c r="S7" i="1" s="1"/>
  <c r="T7" i="1" s="1"/>
  <c r="Q31" i="1"/>
  <c r="Q42" i="1"/>
  <c r="Q27" i="1"/>
  <c r="Q13" i="1"/>
  <c r="Q20" i="1"/>
  <c r="Q39" i="1"/>
  <c r="R23" i="2"/>
  <c r="R26" i="2"/>
  <c r="R24" i="2"/>
  <c r="R22" i="2"/>
  <c r="R14" i="2"/>
  <c r="R25" i="2"/>
  <c r="R37" i="2"/>
  <c r="R45" i="2"/>
  <c r="R21" i="2"/>
  <c r="R33" i="2"/>
  <c r="R38" i="2"/>
  <c r="R16" i="2"/>
  <c r="R30" i="2"/>
  <c r="R41" i="2"/>
  <c r="R20" i="2"/>
  <c r="R32" i="2"/>
  <c r="R39" i="2"/>
  <c r="R13" i="2"/>
  <c r="R27" i="2"/>
  <c r="R44" i="2"/>
  <c r="R15" i="2"/>
  <c r="R29" i="2"/>
  <c r="R42" i="2"/>
  <c r="R17" i="2"/>
  <c r="R31" i="2"/>
  <c r="R40" i="2"/>
  <c r="D46" i="2"/>
  <c r="T44" i="6" l="1"/>
  <c r="T45" i="6" s="1"/>
  <c r="R21" i="5"/>
  <c r="S21" i="5" s="1"/>
  <c r="R27" i="5"/>
  <c r="S27" i="5" s="1"/>
  <c r="R38" i="5"/>
  <c r="S38" i="5" s="1"/>
  <c r="R11" i="5"/>
  <c r="S11" i="5" s="1"/>
  <c r="R40" i="5"/>
  <c r="S40" i="5" s="1"/>
  <c r="R26" i="5"/>
  <c r="S26" i="5" s="1"/>
  <c r="R39" i="5"/>
  <c r="S39" i="5" s="1"/>
  <c r="R13" i="5"/>
  <c r="S13" i="5" s="1"/>
  <c r="R19" i="5"/>
  <c r="S19" i="5" s="1"/>
  <c r="R36" i="5"/>
  <c r="S36" i="5" s="1"/>
  <c r="R9" i="5"/>
  <c r="S9" i="5" s="1"/>
  <c r="R23" i="5"/>
  <c r="S23" i="5" s="1"/>
  <c r="R24" i="5"/>
  <c r="S24" i="5" s="1"/>
  <c r="R22" i="5"/>
  <c r="S22" i="5" s="1"/>
  <c r="R18" i="5"/>
  <c r="S18" i="5" s="1"/>
  <c r="R43" i="5"/>
  <c r="S43" i="5" s="1"/>
  <c r="R17" i="5"/>
  <c r="S17" i="5" s="1"/>
  <c r="R42" i="5"/>
  <c r="S42" i="5" s="1"/>
  <c r="R15" i="5"/>
  <c r="S15" i="5" s="1"/>
  <c r="R31" i="5"/>
  <c r="S31" i="5" s="1"/>
  <c r="R29" i="5"/>
  <c r="S29" i="5" s="1"/>
  <c r="R25" i="5"/>
  <c r="S25" i="5" s="1"/>
  <c r="R20" i="5"/>
  <c r="S20" i="5" s="1"/>
  <c r="R41" i="5"/>
  <c r="S41" i="5" s="1"/>
  <c r="R16" i="5"/>
  <c r="S16" i="5" s="1"/>
  <c r="R14" i="5"/>
  <c r="S14" i="5" s="1"/>
  <c r="R12" i="5"/>
  <c r="S12" i="5" s="1"/>
  <c r="R37" i="5"/>
  <c r="S37" i="5" s="1"/>
  <c r="R10" i="5"/>
  <c r="S10" i="5" s="1"/>
  <c r="R35" i="5"/>
  <c r="S35" i="5" s="1"/>
  <c r="R8" i="5"/>
  <c r="S8" i="5" s="1"/>
  <c r="R30" i="5"/>
  <c r="S30" i="5" s="1"/>
  <c r="R28" i="5"/>
  <c r="S28" i="5" s="1"/>
  <c r="R20" i="4"/>
  <c r="S20" i="4" s="1"/>
  <c r="R18" i="4"/>
  <c r="S18" i="4" s="1"/>
  <c r="R30" i="4"/>
  <c r="S30" i="4" s="1"/>
  <c r="R28" i="4"/>
  <c r="S28" i="4" s="1"/>
  <c r="R40" i="4"/>
  <c r="S40" i="4" s="1"/>
  <c r="R19" i="4"/>
  <c r="S19" i="4" s="1"/>
  <c r="R39" i="4"/>
  <c r="S39" i="4" s="1"/>
  <c r="R38" i="4"/>
  <c r="S38" i="4" s="1"/>
  <c r="R37" i="4"/>
  <c r="S37" i="4" s="1"/>
  <c r="R32" i="4"/>
  <c r="S32" i="4" s="1"/>
  <c r="R17" i="4"/>
  <c r="S17" i="4" s="1"/>
  <c r="R43" i="4"/>
  <c r="S43" i="4" s="1"/>
  <c r="R42" i="4"/>
  <c r="S42" i="4" s="1"/>
  <c r="R44" i="4"/>
  <c r="S44" i="4" s="1"/>
  <c r="R41" i="4"/>
  <c r="S41" i="4" s="1"/>
  <c r="S29" i="2"/>
  <c r="T29" i="2" s="1"/>
  <c r="S8" i="1"/>
  <c r="T8" i="1" s="1"/>
  <c r="S35" i="1"/>
  <c r="T35" i="1" s="1"/>
  <c r="S28" i="1"/>
  <c r="T28" i="1" s="1"/>
  <c r="S14" i="1"/>
  <c r="T14" i="1" s="1"/>
  <c r="S27" i="1"/>
  <c r="T27" i="1" s="1"/>
  <c r="S21" i="1"/>
  <c r="T21" i="1" s="1"/>
  <c r="S37" i="1"/>
  <c r="T37" i="1" s="1"/>
  <c r="S19" i="1"/>
  <c r="T19" i="1" s="1"/>
  <c r="S26" i="1"/>
  <c r="T26" i="1" s="1"/>
  <c r="S23" i="1"/>
  <c r="T23" i="1" s="1"/>
  <c r="S25" i="1"/>
  <c r="T25" i="1" s="1"/>
  <c r="S22" i="1"/>
  <c r="T22" i="1" s="1"/>
  <c r="S41" i="1"/>
  <c r="T41" i="1" s="1"/>
  <c r="S43" i="1"/>
  <c r="T43" i="1" s="1"/>
  <c r="S20" i="1"/>
  <c r="T20" i="1" s="1"/>
  <c r="S12" i="1"/>
  <c r="T12" i="1" s="1"/>
  <c r="S13" i="1"/>
  <c r="T13" i="1" s="1"/>
  <c r="S42" i="1"/>
  <c r="T42" i="1" s="1"/>
  <c r="S24" i="1"/>
  <c r="T24" i="1" s="1"/>
  <c r="S36" i="1"/>
  <c r="T36" i="1" s="1"/>
  <c r="S39" i="1"/>
  <c r="T39" i="1" s="1"/>
  <c r="S9" i="1"/>
  <c r="T9" i="1" s="1"/>
  <c r="S10" i="1"/>
  <c r="T10" i="1" s="1"/>
  <c r="S29" i="1"/>
  <c r="T29" i="1" s="1"/>
  <c r="S38" i="1"/>
  <c r="T38" i="1" s="1"/>
  <c r="S40" i="2"/>
  <c r="T40" i="2" s="1"/>
  <c r="S15" i="2"/>
  <c r="T15" i="2" s="1"/>
  <c r="S22" i="2"/>
  <c r="T22" i="2" s="1"/>
  <c r="S15" i="1"/>
  <c r="T15" i="1" s="1"/>
  <c r="S11" i="1"/>
  <c r="T11" i="1" s="1"/>
  <c r="S18" i="1"/>
  <c r="T18" i="1" s="1"/>
  <c r="S40" i="1"/>
  <c r="T40" i="1" s="1"/>
  <c r="S30" i="1"/>
  <c r="T30" i="1" s="1"/>
  <c r="S31" i="1"/>
  <c r="T31" i="1" s="1"/>
  <c r="S25" i="2"/>
  <c r="T25" i="2" s="1"/>
  <c r="S43" i="2"/>
  <c r="T43" i="2" s="1"/>
  <c r="S28" i="2"/>
  <c r="T28" i="2" s="1"/>
  <c r="S23" i="2"/>
  <c r="T23" i="2" s="1"/>
  <c r="S39" i="2"/>
  <c r="T39" i="2" s="1"/>
  <c r="S38" i="2"/>
  <c r="T38" i="2" s="1"/>
  <c r="S37" i="2"/>
  <c r="T37" i="2" s="1"/>
  <c r="S44" i="2"/>
  <c r="T44" i="2" s="1"/>
  <c r="S33" i="2"/>
  <c r="T33" i="2" s="1"/>
  <c r="S41" i="2"/>
  <c r="T41" i="2" s="1"/>
  <c r="S45" i="2"/>
  <c r="T45" i="2" s="1"/>
  <c r="S20" i="2"/>
  <c r="T20" i="2" s="1"/>
  <c r="S30" i="2"/>
  <c r="T30" i="2" s="1"/>
  <c r="S16" i="2"/>
  <c r="T16" i="2" s="1"/>
  <c r="S14" i="2"/>
  <c r="T14" i="2" s="1"/>
  <c r="S13" i="2"/>
  <c r="T13" i="2" s="1"/>
  <c r="S26" i="2"/>
  <c r="T26" i="2" s="1"/>
  <c r="S24" i="2"/>
  <c r="T24" i="2" s="1"/>
  <c r="S42" i="2"/>
  <c r="T42" i="2" s="1"/>
  <c r="S27" i="2"/>
  <c r="T27" i="2" s="1"/>
  <c r="S21" i="2"/>
  <c r="T21" i="2" s="1"/>
  <c r="S32" i="2"/>
  <c r="T32" i="2" s="1"/>
  <c r="S31" i="2"/>
  <c r="T31" i="2" s="1"/>
  <c r="S17" i="2"/>
  <c r="T17" i="2" s="1"/>
  <c r="S44" i="5" l="1"/>
  <c r="S45" i="5" s="1"/>
  <c r="S32" i="5"/>
  <c r="S33" i="5" s="1"/>
  <c r="S34" i="4"/>
  <c r="S35" i="4" s="1"/>
  <c r="S46" i="4"/>
  <c r="S47" i="4" s="1"/>
  <c r="T32" i="1"/>
  <c r="T33" i="1" s="1"/>
  <c r="T44" i="1"/>
  <c r="T45" i="1" s="1"/>
  <c r="T34" i="2"/>
  <c r="T35" i="2" s="1"/>
  <c r="T46" i="2"/>
  <c r="T47" i="2" s="1"/>
</calcChain>
</file>

<file path=xl/sharedStrings.xml><?xml version="1.0" encoding="utf-8"?>
<sst xmlns="http://schemas.openxmlformats.org/spreadsheetml/2006/main" count="507" uniqueCount="68">
  <si>
    <t>training geoms</t>
  </si>
  <si>
    <t>bond 1</t>
  </si>
  <si>
    <t>bond 2</t>
  </si>
  <si>
    <t>angle</t>
  </si>
  <si>
    <t>angstrom</t>
  </si>
  <si>
    <t>degree</t>
  </si>
  <si>
    <t>optimized geom</t>
  </si>
  <si>
    <t>bohr</t>
  </si>
  <si>
    <t>radians</t>
  </si>
  <si>
    <t>QM energy</t>
  </si>
  <si>
    <t>hartree</t>
  </si>
  <si>
    <t>validation geoms</t>
  </si>
  <si>
    <t>E-Eopt</t>
  </si>
  <si>
    <t>eV</t>
  </si>
  <si>
    <t>squared</t>
  </si>
  <si>
    <t>eV_per_hartree</t>
  </si>
  <si>
    <t>bohrperangstrom</t>
  </si>
  <si>
    <t>k_stretch</t>
  </si>
  <si>
    <t>k_bend</t>
  </si>
  <si>
    <t>UB_dist</t>
  </si>
  <si>
    <t>k_UB</t>
  </si>
  <si>
    <t>U_stretch_1</t>
  </si>
  <si>
    <t>U_stretch_2</t>
  </si>
  <si>
    <t>U_UB</t>
  </si>
  <si>
    <t>U_angle</t>
  </si>
  <si>
    <t>U_total</t>
  </si>
  <si>
    <t>SST</t>
  </si>
  <si>
    <t>U_error</t>
  </si>
  <si>
    <t>SSE</t>
  </si>
  <si>
    <t>R-squared</t>
  </si>
  <si>
    <t>gamma</t>
  </si>
  <si>
    <t>1/bohr</t>
  </si>
  <si>
    <t>SO2_CCSD_def2TZVPD_90_no_relax</t>
  </si>
  <si>
    <t>SO2_CCSD_def2TZVPD_90_relax</t>
  </si>
  <si>
    <t>SO2_CCSD_def2TZVPD_100_no_relax</t>
  </si>
  <si>
    <t>SO2_CCSD_def2TZVPD_100_relax</t>
  </si>
  <si>
    <t>SO2_CCSD_def2TZVPD_110_no_relax</t>
  </si>
  <si>
    <t>SO2_CCSD_def2TZVPD_110_relax</t>
  </si>
  <si>
    <t>SO2_CCSD_def2TZVPD_130_no_relax</t>
  </si>
  <si>
    <t>SO2_CCSD_def2TZVPD_130_relax</t>
  </si>
  <si>
    <t>SO2_CCSD_def2TZVPD_140_no_relax</t>
  </si>
  <si>
    <t>SO2_CCSD_def2TZVPD_140_relax</t>
  </si>
  <si>
    <t>SO2_validation_run_1</t>
  </si>
  <si>
    <t>SO2_validation_run_2</t>
  </si>
  <si>
    <t>SO2_validation_run_3</t>
  </si>
  <si>
    <t>SO2_validation_run_4</t>
  </si>
  <si>
    <t>SO2_validation_run_5</t>
  </si>
  <si>
    <t>SO2_validation_run_6</t>
  </si>
  <si>
    <t>SO2_validation_run_7</t>
  </si>
  <si>
    <t>SO2_validation_run_8</t>
  </si>
  <si>
    <t>SO2_validation_run_9</t>
  </si>
  <si>
    <t>SO2_CCSD_def2TZVPD_m07_00</t>
  </si>
  <si>
    <t>SO2_CCSD_def2TZVPD_m07_m07</t>
  </si>
  <si>
    <t>SO2_CCSD_def2TZVPD_m07_p07</t>
  </si>
  <si>
    <t>SO2_CCSD_def2TZVPD_m07_p14</t>
  </si>
  <si>
    <t>SO2_CCSD_def2TZVPD_m14_00</t>
  </si>
  <si>
    <t>SO2_CCSD_def2TZVPD_m14_m07</t>
  </si>
  <si>
    <t>SO2_CCSD_def2TZVPD_m14_m14</t>
  </si>
  <si>
    <t>SO2_CCSD_def2TZVPD_m14_p07</t>
  </si>
  <si>
    <t>SO2_CCSD_def2TZVPD_m14_p14</t>
  </si>
  <si>
    <t>SO2_CCSD_def2TZVPD_p07_00</t>
  </si>
  <si>
    <t>SO2_CCSD_def2TZVPD_p07_p07</t>
  </si>
  <si>
    <t>SO2_CCSD_def2TZVPD_p07_p14</t>
  </si>
  <si>
    <t>SO2_CCSD_def2TZVPD_p14_00</t>
  </si>
  <si>
    <t>SO2_CCSD_def2TZVPD_p14_p14</t>
  </si>
  <si>
    <t>eV/bohr^2</t>
  </si>
  <si>
    <t>k_BBC</t>
  </si>
  <si>
    <t>U_BBC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</si>
</sst>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topLeftCell="I1" zoomScale="180" zoomScaleNormal="180" workbookViewId="0">
      <selection activeCell="O6" sqref="O6"/>
    </sheetView>
  </sheetViews>
  <sheetFormatPr defaultRowHeight="14.25"/>
  <cols>
    <col min="1" max="1" width="34.625" customWidth="1"/>
    <col min="2" max="2" width="14.625" customWidth="1"/>
    <col min="3" max="5" width="8.125" customWidth="1"/>
    <col min="6" max="13" width="9.125" style="2"/>
    <col min="15" max="15" width="11" style="4" customWidth="1"/>
    <col min="16" max="16" width="10.875" style="4" customWidth="1"/>
    <col min="17" max="17" width="9.125" style="4"/>
    <col min="18" max="18" width="10" style="4" customWidth="1"/>
    <col min="19" max="19" width="9.125" style="4"/>
  </cols>
  <sheetData>
    <row r="1" spans="1:19">
      <c r="A1">
        <v>27.211400000000001</v>
      </c>
      <c r="B1" t="s">
        <v>15</v>
      </c>
    </row>
    <row r="2" spans="1:19" ht="15">
      <c r="A2">
        <v>1.8897299999999999</v>
      </c>
      <c r="B2" t="s">
        <v>16</v>
      </c>
      <c r="O2" s="5" t="s">
        <v>17</v>
      </c>
      <c r="P2" s="5" t="s">
        <v>17</v>
      </c>
      <c r="Q2" s="5" t="s">
        <v>18</v>
      </c>
    </row>
    <row r="3" spans="1:19">
      <c r="O3" s="4">
        <v>20.342150008641635</v>
      </c>
      <c r="Q3" s="4">
        <v>11.602700006524849</v>
      </c>
    </row>
    <row r="4" spans="1:19">
      <c r="O4" s="4" t="s">
        <v>65</v>
      </c>
      <c r="Q4" s="4" t="s">
        <v>13</v>
      </c>
    </row>
    <row r="5" spans="1:19">
      <c r="N5" t="s">
        <v>30</v>
      </c>
      <c r="O5" s="2">
        <v>1.079</v>
      </c>
    </row>
    <row r="6" spans="1:19">
      <c r="O6" s="4" t="s">
        <v>31</v>
      </c>
    </row>
    <row r="7" spans="1:19" ht="15">
      <c r="B7" s="1" t="s">
        <v>9</v>
      </c>
      <c r="C7" s="1" t="s">
        <v>12</v>
      </c>
      <c r="D7" s="1"/>
      <c r="E7" s="1"/>
      <c r="F7" s="3" t="s">
        <v>1</v>
      </c>
      <c r="G7" s="3" t="s">
        <v>2</v>
      </c>
      <c r="H7" s="3" t="s">
        <v>19</v>
      </c>
      <c r="I7" s="3" t="s">
        <v>3</v>
      </c>
      <c r="J7" s="3" t="s">
        <v>1</v>
      </c>
      <c r="K7" s="3" t="s">
        <v>2</v>
      </c>
      <c r="L7" s="3" t="s">
        <v>19</v>
      </c>
      <c r="M7" s="3" t="s">
        <v>3</v>
      </c>
      <c r="O7" s="5" t="s">
        <v>21</v>
      </c>
      <c r="P7" s="5" t="s">
        <v>22</v>
      </c>
      <c r="Q7" s="5" t="s">
        <v>24</v>
      </c>
      <c r="R7" s="5" t="s">
        <v>25</v>
      </c>
      <c r="S7" s="5" t="s">
        <v>27</v>
      </c>
    </row>
    <row r="8" spans="1:19" ht="15">
      <c r="A8" s="1" t="s">
        <v>0</v>
      </c>
      <c r="B8" t="s">
        <v>10</v>
      </c>
      <c r="C8" t="s">
        <v>13</v>
      </c>
      <c r="D8" s="1" t="s">
        <v>14</v>
      </c>
      <c r="E8" s="1"/>
      <c r="F8" s="2" t="s">
        <v>4</v>
      </c>
      <c r="G8" s="2" t="s">
        <v>4</v>
      </c>
      <c r="H8" s="2" t="s">
        <v>4</v>
      </c>
      <c r="I8" s="2" t="s">
        <v>5</v>
      </c>
      <c r="J8" s="2" t="s">
        <v>7</v>
      </c>
      <c r="K8" s="2" t="s">
        <v>7</v>
      </c>
      <c r="L8" s="2" t="s">
        <v>7</v>
      </c>
      <c r="M8" s="2" t="s">
        <v>8</v>
      </c>
      <c r="O8" s="4" t="s">
        <v>13</v>
      </c>
      <c r="P8" s="4" t="s">
        <v>13</v>
      </c>
      <c r="Q8" s="4" t="s">
        <v>13</v>
      </c>
      <c r="R8" s="4" t="s">
        <v>13</v>
      </c>
      <c r="S8" s="4" t="s">
        <v>13</v>
      </c>
    </row>
    <row r="9" spans="1:19">
      <c r="A9" t="s">
        <v>6</v>
      </c>
      <c r="B9">
        <v>-548.09629002999998</v>
      </c>
      <c r="C9">
        <f>(B9-$B$9)*$A$1</f>
        <v>0</v>
      </c>
      <c r="D9">
        <f>C9^2</f>
        <v>0</v>
      </c>
      <c r="F9" s="2">
        <v>1.42587</v>
      </c>
      <c r="G9" s="2">
        <v>1.42587</v>
      </c>
      <c r="H9" s="2">
        <v>2.4622000000000002</v>
      </c>
      <c r="I9" s="2">
        <v>119.40062</v>
      </c>
      <c r="J9" s="2">
        <f>F9*$A$2</f>
        <v>2.6945093150999999</v>
      </c>
      <c r="K9" s="2">
        <f>G9*$A$2</f>
        <v>2.6945093150999999</v>
      </c>
      <c r="L9" s="2">
        <f>H9*$A$2</f>
        <v>4.6528932059999999</v>
      </c>
      <c r="M9" s="2">
        <f>I9*PI()/180</f>
        <v>2.083933947922592</v>
      </c>
      <c r="O9" s="4">
        <f>(3*O$3/(5*$O$5^2))*(1-2.5*EXP(-$O$5*(J9-J$9))+1.5*EXP(-(5/3)*$O$5*(J9-J$9)))</f>
        <v>0</v>
      </c>
      <c r="P9" s="4">
        <f>(3*O$3/(5*$O$5^2))*(1-2.5*EXP(-$O$5*(K9-K$9))+1.5*EXP(-(5/3)*$O$5*(K9-K$9)))</f>
        <v>0</v>
      </c>
      <c r="Q9" s="4">
        <f t="shared" ref="Q9:Q33" si="0">Q$3*2*(COS(M9)-COS(M$9))^2/(SIN(M9)^2+3*(SIN(M$9)^2)*(TANH(2*SIN(M9/2))/TANH(2*SIN(M$9/2))))</f>
        <v>0</v>
      </c>
      <c r="R9" s="4">
        <f t="shared" ref="R9:R33" si="1">SUM(O9:Q9)</f>
        <v>0</v>
      </c>
      <c r="S9" s="4">
        <f t="shared" ref="S9:S33" si="2">(R9-C9)^2</f>
        <v>0</v>
      </c>
    </row>
    <row r="10" spans="1:19">
      <c r="A10" t="s">
        <v>32</v>
      </c>
      <c r="B10">
        <v>-548.02541956000005</v>
      </c>
      <c r="C10">
        <f t="shared" ref="C10:C33" si="3">(B10-$B$9)*$A$1</f>
        <v>1.9284847073561395</v>
      </c>
      <c r="D10">
        <f t="shared" ref="D10:D33" si="4">C10^2</f>
        <v>3.7190532665064953</v>
      </c>
      <c r="F10" s="2">
        <v>1.42587</v>
      </c>
      <c r="G10" s="2">
        <v>1.42587</v>
      </c>
      <c r="H10" s="2">
        <v>2.0164900000000001</v>
      </c>
      <c r="I10" s="2">
        <v>90</v>
      </c>
      <c r="J10" s="2">
        <f t="shared" ref="J10:L33" si="5">F10*$A$2</f>
        <v>2.6945093150999999</v>
      </c>
      <c r="K10" s="2">
        <f t="shared" si="5"/>
        <v>2.6945093150999999</v>
      </c>
      <c r="L10" s="2">
        <f t="shared" si="5"/>
        <v>3.8106216477000001</v>
      </c>
      <c r="M10" s="2">
        <f t="shared" ref="M10:M33" si="6">I10*PI()/180</f>
        <v>1.5707963267948966</v>
      </c>
      <c r="O10" s="4">
        <f t="shared" ref="O10:O45" si="7">(3*O$3/(5*$O$5^2))*(1-2.5*EXP(-$O$5*(J10-J$9))+1.5*EXP(-(5/3)*$O$5*(J10-J$9)))</f>
        <v>0</v>
      </c>
      <c r="P10" s="4">
        <f t="shared" ref="P10:P45" si="8">(3*O$3/(5*$O$5^2))*(1-2.5*EXP(-$O$5*(K10-K$9))+1.5*EXP(-(5/3)*$O$5*(K10-K$9)))</f>
        <v>0</v>
      </c>
      <c r="Q10" s="4">
        <f t="shared" si="0"/>
        <v>1.7725416392751914</v>
      </c>
      <c r="R10" s="4">
        <f t="shared" si="1"/>
        <v>1.7725416392751914</v>
      </c>
      <c r="S10" s="4">
        <f t="shared" si="2"/>
        <v>2.4318240482499233E-2</v>
      </c>
    </row>
    <row r="11" spans="1:19">
      <c r="A11" t="s">
        <v>33</v>
      </c>
      <c r="B11">
        <v>-548.030395</v>
      </c>
      <c r="C11">
        <f t="shared" si="3"/>
        <v>1.793096019341422</v>
      </c>
      <c r="D11">
        <f t="shared" si="4"/>
        <v>3.2151933345780535</v>
      </c>
      <c r="F11" s="2">
        <v>1.4707300000000001</v>
      </c>
      <c r="G11" s="2">
        <v>1.4707300000000001</v>
      </c>
      <c r="H11" s="2">
        <v>2.07992</v>
      </c>
      <c r="I11" s="2">
        <v>90</v>
      </c>
      <c r="J11" s="2">
        <f t="shared" si="5"/>
        <v>2.7792826029</v>
      </c>
      <c r="K11" s="2">
        <f t="shared" si="5"/>
        <v>2.7792826029</v>
      </c>
      <c r="L11" s="2">
        <f t="shared" si="5"/>
        <v>3.9304872216</v>
      </c>
      <c r="M11" s="2">
        <f t="shared" si="6"/>
        <v>1.5707963267948966</v>
      </c>
      <c r="O11" s="4">
        <f t="shared" si="7"/>
        <v>6.7419764133220567E-2</v>
      </c>
      <c r="P11" s="4">
        <f t="shared" si="8"/>
        <v>6.7419764133220567E-2</v>
      </c>
      <c r="Q11" s="4">
        <f t="shared" si="0"/>
        <v>1.7725416392751914</v>
      </c>
      <c r="R11" s="4">
        <f t="shared" si="1"/>
        <v>1.9073811675416326</v>
      </c>
      <c r="S11" s="4">
        <f t="shared" si="2"/>
        <v>1.3061095099144082E-2</v>
      </c>
    </row>
    <row r="12" spans="1:19">
      <c r="A12" t="s">
        <v>34</v>
      </c>
      <c r="B12">
        <v>-548.06887013999994</v>
      </c>
      <c r="C12">
        <f t="shared" si="3"/>
        <v>0.74613359474689434</v>
      </c>
      <c r="D12">
        <f t="shared" si="4"/>
        <v>0.55671534120992272</v>
      </c>
      <c r="F12" s="2">
        <v>1.42587</v>
      </c>
      <c r="G12" s="2">
        <v>1.42587</v>
      </c>
      <c r="H12" s="2">
        <v>2.1845699999999999</v>
      </c>
      <c r="I12" s="2">
        <v>100</v>
      </c>
      <c r="J12" s="2">
        <f t="shared" si="5"/>
        <v>2.6945093150999999</v>
      </c>
      <c r="K12" s="2">
        <f t="shared" si="5"/>
        <v>2.6945093150999999</v>
      </c>
      <c r="L12" s="2">
        <f t="shared" si="5"/>
        <v>4.1282474660999995</v>
      </c>
      <c r="M12" s="2">
        <f t="shared" si="6"/>
        <v>1.7453292519943295</v>
      </c>
      <c r="O12" s="4">
        <f t="shared" si="7"/>
        <v>0</v>
      </c>
      <c r="P12" s="4">
        <f t="shared" si="8"/>
        <v>0</v>
      </c>
      <c r="Q12" s="4">
        <f t="shared" si="0"/>
        <v>0.73471103538059679</v>
      </c>
      <c r="R12" s="4">
        <f t="shared" si="1"/>
        <v>0.73471103538059679</v>
      </c>
      <c r="S12" s="4">
        <f t="shared" si="2"/>
        <v>1.304748624765918E-4</v>
      </c>
    </row>
    <row r="13" spans="1:19">
      <c r="A13" t="s">
        <v>35</v>
      </c>
      <c r="B13">
        <v>-548.06991992999997</v>
      </c>
      <c r="C13">
        <f t="shared" si="3"/>
        <v>0.7175673391402253</v>
      </c>
      <c r="D13">
        <f t="shared" si="4"/>
        <v>0.51490288620078306</v>
      </c>
      <c r="F13" s="2">
        <v>1.4460599999999999</v>
      </c>
      <c r="G13" s="2">
        <v>1.4460599999999999</v>
      </c>
      <c r="H13" s="2">
        <v>2.21549</v>
      </c>
      <c r="I13" s="2">
        <v>100</v>
      </c>
      <c r="J13" s="2">
        <f t="shared" si="5"/>
        <v>2.7326629637999997</v>
      </c>
      <c r="K13" s="2">
        <f t="shared" si="5"/>
        <v>2.7326629637999997</v>
      </c>
      <c r="L13" s="2">
        <f t="shared" si="5"/>
        <v>4.1866779177</v>
      </c>
      <c r="M13" s="2">
        <f t="shared" si="6"/>
        <v>1.7453292519943295</v>
      </c>
      <c r="O13" s="4">
        <f t="shared" si="7"/>
        <v>1.4275450341902026E-2</v>
      </c>
      <c r="P13" s="4">
        <f t="shared" si="8"/>
        <v>1.4275450341902026E-2</v>
      </c>
      <c r="Q13" s="4">
        <f t="shared" si="0"/>
        <v>0.73471103538059679</v>
      </c>
      <c r="R13" s="4">
        <f t="shared" si="1"/>
        <v>0.76326193606440085</v>
      </c>
      <c r="S13" s="4">
        <f t="shared" si="2"/>
        <v>2.0879961880628734E-3</v>
      </c>
    </row>
    <row r="14" spans="1:19">
      <c r="A14" t="s">
        <v>36</v>
      </c>
      <c r="B14">
        <v>-548.09044957000003</v>
      </c>
      <c r="C14">
        <f t="shared" si="3"/>
        <v>0.15892709324249982</v>
      </c>
      <c r="D14">
        <f t="shared" si="4"/>
        <v>2.525782096651023E-2</v>
      </c>
      <c r="F14" s="2">
        <v>1.42587</v>
      </c>
      <c r="G14" s="2">
        <v>1.42587</v>
      </c>
      <c r="H14" s="2">
        <v>2.33602</v>
      </c>
      <c r="I14" s="2">
        <v>110</v>
      </c>
      <c r="J14" s="2">
        <f t="shared" si="5"/>
        <v>2.6945093150999999</v>
      </c>
      <c r="K14" s="2">
        <f t="shared" si="5"/>
        <v>2.6945093150999999</v>
      </c>
      <c r="L14" s="2">
        <f t="shared" si="5"/>
        <v>4.4144470746</v>
      </c>
      <c r="M14" s="2">
        <f t="shared" si="6"/>
        <v>1.9198621771937625</v>
      </c>
      <c r="O14" s="4">
        <f t="shared" si="7"/>
        <v>0</v>
      </c>
      <c r="P14" s="4">
        <f t="shared" si="8"/>
        <v>0</v>
      </c>
      <c r="Q14" s="4">
        <f t="shared" si="0"/>
        <v>0.16423929081105734</v>
      </c>
      <c r="R14" s="4">
        <f t="shared" si="1"/>
        <v>0.16423929081105734</v>
      </c>
      <c r="S14" s="4">
        <f t="shared" si="2"/>
        <v>2.8219443007388483E-5</v>
      </c>
    </row>
    <row r="15" spans="1:19">
      <c r="A15" t="s">
        <v>37</v>
      </c>
      <c r="B15">
        <v>-548.09055588000001</v>
      </c>
      <c r="C15">
        <f t="shared" si="3"/>
        <v>0.15603424930909049</v>
      </c>
      <c r="D15">
        <f t="shared" si="4"/>
        <v>2.4346686957451406E-2</v>
      </c>
      <c r="F15" s="2">
        <v>1.43225</v>
      </c>
      <c r="G15" s="2">
        <v>1.43225</v>
      </c>
      <c r="H15" s="2">
        <v>2.34646</v>
      </c>
      <c r="I15" s="2">
        <v>110</v>
      </c>
      <c r="J15" s="2">
        <f t="shared" si="5"/>
        <v>2.7065657924999997</v>
      </c>
      <c r="K15" s="2">
        <f t="shared" si="5"/>
        <v>2.7065657924999997</v>
      </c>
      <c r="L15" s="2">
        <f t="shared" si="5"/>
        <v>4.4341758557999995</v>
      </c>
      <c r="M15" s="2">
        <f t="shared" si="6"/>
        <v>1.9198621771937625</v>
      </c>
      <c r="O15" s="4">
        <f t="shared" si="7"/>
        <v>1.4614705760037977E-3</v>
      </c>
      <c r="P15" s="4">
        <f t="shared" si="8"/>
        <v>1.4614705760037977E-3</v>
      </c>
      <c r="Q15" s="4">
        <f t="shared" si="0"/>
        <v>0.16423929081105734</v>
      </c>
      <c r="R15" s="4">
        <f t="shared" si="1"/>
        <v>0.16716223196306493</v>
      </c>
      <c r="S15" s="4">
        <f t="shared" si="2"/>
        <v>1.2383199794715598E-4</v>
      </c>
    </row>
    <row r="16" spans="1:19">
      <c r="A16" t="s">
        <v>38</v>
      </c>
      <c r="B16">
        <v>-548.08991705000005</v>
      </c>
      <c r="C16">
        <f t="shared" si="3"/>
        <v>0.17341770796992378</v>
      </c>
      <c r="D16">
        <f t="shared" si="4"/>
        <v>3.0073701437541768E-2</v>
      </c>
      <c r="F16" s="2">
        <v>1.42587</v>
      </c>
      <c r="G16" s="2">
        <v>1.42587</v>
      </c>
      <c r="H16" s="2">
        <v>2.5845600000000002</v>
      </c>
      <c r="I16" s="2">
        <v>130</v>
      </c>
      <c r="J16" s="2">
        <f t="shared" si="5"/>
        <v>2.6945093150999999</v>
      </c>
      <c r="K16" s="2">
        <f t="shared" si="5"/>
        <v>2.6945093150999999</v>
      </c>
      <c r="L16" s="2">
        <f t="shared" si="5"/>
        <v>4.8841205688000002</v>
      </c>
      <c r="M16" s="2">
        <f t="shared" si="6"/>
        <v>2.2689280275926285</v>
      </c>
      <c r="O16" s="4">
        <f t="shared" si="7"/>
        <v>0</v>
      </c>
      <c r="P16" s="4">
        <f t="shared" si="8"/>
        <v>0</v>
      </c>
      <c r="Q16" s="4">
        <f t="shared" si="0"/>
        <v>0.18542074304219167</v>
      </c>
      <c r="R16" s="4">
        <f t="shared" si="1"/>
        <v>0.18542074304219167</v>
      </c>
      <c r="S16" s="4">
        <f t="shared" si="2"/>
        <v>1.4407285094609283E-4</v>
      </c>
    </row>
    <row r="17" spans="1:19">
      <c r="A17" t="s">
        <v>39</v>
      </c>
      <c r="B17">
        <v>-548.08992725999997</v>
      </c>
      <c r="C17">
        <f t="shared" si="3"/>
        <v>0.17313987957826482</v>
      </c>
      <c r="D17">
        <f t="shared" si="4"/>
        <v>2.9977417900376044E-2</v>
      </c>
      <c r="F17" s="2">
        <v>1.42388</v>
      </c>
      <c r="G17" s="2">
        <v>1.42388</v>
      </c>
      <c r="H17" s="2">
        <v>2.58094</v>
      </c>
      <c r="I17" s="2">
        <v>130</v>
      </c>
      <c r="J17" s="2">
        <f t="shared" si="5"/>
        <v>2.6907487523999998</v>
      </c>
      <c r="K17" s="2">
        <f t="shared" si="5"/>
        <v>2.6907487523999998</v>
      </c>
      <c r="L17" s="2">
        <f t="shared" si="5"/>
        <v>4.8772797462000002</v>
      </c>
      <c r="M17" s="2">
        <f t="shared" si="6"/>
        <v>2.2689280275926285</v>
      </c>
      <c r="O17" s="4">
        <f t="shared" si="7"/>
        <v>1.4435750143391247E-4</v>
      </c>
      <c r="P17" s="4">
        <f t="shared" si="8"/>
        <v>1.4435750143391247E-4</v>
      </c>
      <c r="Q17" s="4">
        <f t="shared" si="0"/>
        <v>0.18542074304219167</v>
      </c>
      <c r="R17" s="4">
        <f t="shared" si="1"/>
        <v>0.18570945804505948</v>
      </c>
      <c r="S17" s="4">
        <f t="shared" si="2"/>
        <v>1.579943028329079E-4</v>
      </c>
    </row>
    <row r="18" spans="1:19">
      <c r="A18" t="s">
        <v>40</v>
      </c>
      <c r="B18">
        <v>-548.07381208000004</v>
      </c>
      <c r="C18">
        <f t="shared" si="3"/>
        <v>0.61165648862832855</v>
      </c>
      <c r="D18">
        <f t="shared" si="4"/>
        <v>0.37412366008113662</v>
      </c>
      <c r="F18" s="2">
        <v>1.42587</v>
      </c>
      <c r="G18" s="2">
        <v>1.42587</v>
      </c>
      <c r="H18" s="2">
        <v>2.67977</v>
      </c>
      <c r="I18" s="2">
        <v>140</v>
      </c>
      <c r="J18" s="2">
        <f t="shared" si="5"/>
        <v>2.6945093150999999</v>
      </c>
      <c r="K18" s="2">
        <f t="shared" si="5"/>
        <v>2.6945093150999999</v>
      </c>
      <c r="L18" s="2">
        <f t="shared" si="5"/>
        <v>5.0640417620999996</v>
      </c>
      <c r="M18" s="2">
        <f t="shared" si="6"/>
        <v>2.4434609527920612</v>
      </c>
      <c r="O18" s="4">
        <f t="shared" si="7"/>
        <v>0</v>
      </c>
      <c r="P18" s="4">
        <f t="shared" si="8"/>
        <v>0</v>
      </c>
      <c r="Q18" s="4">
        <f t="shared" si="0"/>
        <v>0.64380960992990921</v>
      </c>
      <c r="R18" s="4">
        <f t="shared" si="1"/>
        <v>0.64380960992990921</v>
      </c>
      <c r="S18" s="4">
        <f t="shared" si="2"/>
        <v>1.0338232094341598E-3</v>
      </c>
    </row>
    <row r="19" spans="1:19">
      <c r="A19" t="s">
        <v>41</v>
      </c>
      <c r="B19">
        <v>-548.07381219000001</v>
      </c>
      <c r="C19">
        <f t="shared" si="3"/>
        <v>0.61165349537504765</v>
      </c>
      <c r="D19">
        <f t="shared" si="4"/>
        <v>0.37411999840451343</v>
      </c>
      <c r="F19" s="2">
        <v>1.4257299999999999</v>
      </c>
      <c r="G19" s="2">
        <v>1.4257299999999999</v>
      </c>
      <c r="H19" s="2">
        <v>2.6794899999999999</v>
      </c>
      <c r="I19" s="2">
        <v>140</v>
      </c>
      <c r="J19" s="2">
        <f t="shared" si="5"/>
        <v>2.6942447528999995</v>
      </c>
      <c r="K19" s="2">
        <f t="shared" si="5"/>
        <v>2.6942447528999995</v>
      </c>
      <c r="L19" s="2">
        <f t="shared" si="5"/>
        <v>5.0635126376999997</v>
      </c>
      <c r="M19" s="2">
        <f t="shared" si="6"/>
        <v>2.4434609527920612</v>
      </c>
      <c r="O19" s="4">
        <f t="shared" si="7"/>
        <v>7.1208632400784074E-7</v>
      </c>
      <c r="P19" s="4">
        <f t="shared" si="8"/>
        <v>7.1208632400784074E-7</v>
      </c>
      <c r="Q19" s="4">
        <f t="shared" si="0"/>
        <v>0.64380960992990921</v>
      </c>
      <c r="R19" s="4">
        <f t="shared" si="1"/>
        <v>0.64381103410255724</v>
      </c>
      <c r="S19" s="4">
        <f t="shared" si="2"/>
        <v>1.0341072970112793E-3</v>
      </c>
    </row>
    <row r="20" spans="1:19">
      <c r="A20" t="s">
        <v>51</v>
      </c>
      <c r="B20">
        <v>-548.08886638000001</v>
      </c>
      <c r="C20">
        <f t="shared" si="3"/>
        <v>0.20200790960902734</v>
      </c>
      <c r="D20">
        <f t="shared" si="4"/>
        <v>4.080719554460896E-2</v>
      </c>
      <c r="F20" s="2">
        <v>1.3558699999999999</v>
      </c>
      <c r="G20" s="2">
        <v>1.42587</v>
      </c>
      <c r="H20" s="2">
        <v>2.4020100000000002</v>
      </c>
      <c r="I20" s="2">
        <v>119.40062</v>
      </c>
      <c r="J20" s="2">
        <f t="shared" si="5"/>
        <v>2.5622282150999998</v>
      </c>
      <c r="K20" s="2">
        <f t="shared" si="5"/>
        <v>2.6945093150999999</v>
      </c>
      <c r="L20" s="2">
        <f t="shared" si="5"/>
        <v>4.5391503573000005</v>
      </c>
      <c r="M20" s="2">
        <f t="shared" si="6"/>
        <v>2.083933947922592</v>
      </c>
      <c r="O20" s="4">
        <f t="shared" si="7"/>
        <v>0.20229238742091091</v>
      </c>
      <c r="P20" s="4">
        <f t="shared" si="8"/>
        <v>0</v>
      </c>
      <c r="Q20" s="4">
        <f t="shared" si="0"/>
        <v>0</v>
      </c>
      <c r="R20" s="4">
        <f t="shared" si="1"/>
        <v>0.20229238742091091</v>
      </c>
      <c r="S20" s="4">
        <f t="shared" si="2"/>
        <v>8.0927625454061327E-8</v>
      </c>
    </row>
    <row r="21" spans="1:19">
      <c r="A21" t="s">
        <v>52</v>
      </c>
      <c r="B21">
        <v>-548.08127474000003</v>
      </c>
      <c r="C21">
        <f t="shared" si="3"/>
        <v>0.40858706230467112</v>
      </c>
      <c r="D21">
        <f t="shared" si="4"/>
        <v>0.16694338748276119</v>
      </c>
      <c r="F21" s="2">
        <v>1.3558699999999999</v>
      </c>
      <c r="G21" s="2">
        <v>1.3558699999999999</v>
      </c>
      <c r="H21" s="2">
        <v>2.34131</v>
      </c>
      <c r="I21" s="2">
        <v>119.40062</v>
      </c>
      <c r="J21" s="2">
        <f t="shared" si="5"/>
        <v>2.5622282150999998</v>
      </c>
      <c r="K21" s="2">
        <f t="shared" si="5"/>
        <v>2.5622282150999998</v>
      </c>
      <c r="L21" s="2">
        <f t="shared" si="5"/>
        <v>4.4244437462999997</v>
      </c>
      <c r="M21" s="2">
        <f t="shared" si="6"/>
        <v>2.083933947922592</v>
      </c>
      <c r="O21" s="4">
        <f t="shared" si="7"/>
        <v>0.20229238742091091</v>
      </c>
      <c r="P21" s="4">
        <f t="shared" si="8"/>
        <v>0.20229238742091091</v>
      </c>
      <c r="Q21" s="4">
        <f t="shared" si="0"/>
        <v>0</v>
      </c>
      <c r="R21" s="4">
        <f t="shared" si="1"/>
        <v>0.40458477484182181</v>
      </c>
      <c r="S21" s="4">
        <f t="shared" si="2"/>
        <v>1.6018304935280749E-5</v>
      </c>
    </row>
    <row r="22" spans="1:19">
      <c r="A22" t="s">
        <v>53</v>
      </c>
      <c r="B22">
        <v>-548.08350507</v>
      </c>
      <c r="C22">
        <f t="shared" si="3"/>
        <v>0.34789666054335533</v>
      </c>
      <c r="D22">
        <f t="shared" si="4"/>
        <v>0.1210320864172186</v>
      </c>
      <c r="F22" s="2">
        <v>1.3558699999999999</v>
      </c>
      <c r="G22" s="2">
        <v>1.49587</v>
      </c>
      <c r="H22" s="2">
        <v>2.4632000000000001</v>
      </c>
      <c r="I22" s="2">
        <v>119.40062</v>
      </c>
      <c r="J22" s="2">
        <f t="shared" si="5"/>
        <v>2.5622282150999998</v>
      </c>
      <c r="K22" s="2">
        <f t="shared" si="5"/>
        <v>2.8267904151000001</v>
      </c>
      <c r="L22" s="2">
        <f t="shared" si="5"/>
        <v>4.6547829360000001</v>
      </c>
      <c r="M22" s="2">
        <f t="shared" si="6"/>
        <v>2.083933947922592</v>
      </c>
      <c r="O22" s="4">
        <f t="shared" si="7"/>
        <v>0.20229238742091091</v>
      </c>
      <c r="P22" s="4">
        <f t="shared" si="8"/>
        <v>0.15695780471672158</v>
      </c>
      <c r="Q22" s="4">
        <f t="shared" si="0"/>
        <v>0</v>
      </c>
      <c r="R22" s="4">
        <f t="shared" si="1"/>
        <v>0.35925019213763248</v>
      </c>
      <c r="S22" s="4">
        <f t="shared" si="2"/>
        <v>1.2890267966224957E-4</v>
      </c>
    </row>
    <row r="23" spans="1:19">
      <c r="A23" t="s">
        <v>54</v>
      </c>
      <c r="B23">
        <v>-548.07008581000002</v>
      </c>
      <c r="C23">
        <f t="shared" si="3"/>
        <v>0.71305351210675239</v>
      </c>
      <c r="D23">
        <f t="shared" si="4"/>
        <v>0.50844531112777447</v>
      </c>
      <c r="F23" s="2">
        <v>1.3558699999999999</v>
      </c>
      <c r="G23" s="2">
        <v>1.5658700000000001</v>
      </c>
      <c r="H23" s="2">
        <v>2.5248499999999998</v>
      </c>
      <c r="I23" s="2">
        <v>119.40062</v>
      </c>
      <c r="J23" s="2">
        <f t="shared" si="5"/>
        <v>2.5622282150999998</v>
      </c>
      <c r="K23" s="2">
        <f t="shared" si="5"/>
        <v>2.9590715151000002</v>
      </c>
      <c r="L23" s="2">
        <f t="shared" si="5"/>
        <v>4.7712847904999993</v>
      </c>
      <c r="M23" s="2">
        <f t="shared" si="6"/>
        <v>2.083933947922592</v>
      </c>
      <c r="O23" s="4">
        <f t="shared" si="7"/>
        <v>0.20229238742091091</v>
      </c>
      <c r="P23" s="4">
        <f t="shared" si="8"/>
        <v>0.55502156113233536</v>
      </c>
      <c r="Q23" s="4">
        <f t="shared" si="0"/>
        <v>0</v>
      </c>
      <c r="R23" s="4">
        <f t="shared" si="1"/>
        <v>0.7573139485532463</v>
      </c>
      <c r="S23" s="4">
        <f t="shared" si="2"/>
        <v>1.9589862344341264E-3</v>
      </c>
    </row>
    <row r="24" spans="1:19">
      <c r="A24" t="s">
        <v>55</v>
      </c>
      <c r="B24">
        <v>-548.06140516000005</v>
      </c>
      <c r="C24">
        <f t="shared" si="3"/>
        <v>0.94926615151604121</v>
      </c>
      <c r="D24">
        <f t="shared" si="4"/>
        <v>0.90110622641407567</v>
      </c>
      <c r="F24" s="2">
        <v>1.2858700000000001</v>
      </c>
      <c r="G24" s="2">
        <v>1.42587</v>
      </c>
      <c r="H24" s="2">
        <v>2.3423799999999999</v>
      </c>
      <c r="I24" s="2">
        <v>119.40062</v>
      </c>
      <c r="J24" s="2">
        <f t="shared" si="5"/>
        <v>2.4299471151000001</v>
      </c>
      <c r="K24" s="2">
        <f t="shared" si="5"/>
        <v>2.6945093150999999</v>
      </c>
      <c r="L24" s="2">
        <f t="shared" si="5"/>
        <v>4.4264657573999999</v>
      </c>
      <c r="M24" s="2">
        <f t="shared" si="6"/>
        <v>2.083933947922592</v>
      </c>
      <c r="O24" s="4">
        <f t="shared" si="7"/>
        <v>0.9218998641156837</v>
      </c>
      <c r="P24" s="4">
        <f t="shared" si="8"/>
        <v>0</v>
      </c>
      <c r="Q24" s="4">
        <f t="shared" si="0"/>
        <v>0</v>
      </c>
      <c r="R24" s="4">
        <f t="shared" si="1"/>
        <v>0.9218998641156837</v>
      </c>
      <c r="S24" s="4">
        <f t="shared" si="2"/>
        <v>7.4891368607896646E-4</v>
      </c>
    </row>
    <row r="25" spans="1:19">
      <c r="A25" t="s">
        <v>56</v>
      </c>
      <c r="B25">
        <v>-548.0535916</v>
      </c>
      <c r="C25">
        <f t="shared" si="3"/>
        <v>1.1618840581012677</v>
      </c>
      <c r="D25">
        <f t="shared" si="4"/>
        <v>1.34997456446987</v>
      </c>
      <c r="F25" s="2">
        <v>1.2858700000000001</v>
      </c>
      <c r="G25" s="2">
        <v>1.3558699999999999</v>
      </c>
      <c r="H25" s="2">
        <v>2.2811499999999998</v>
      </c>
      <c r="I25" s="2">
        <v>119.40062</v>
      </c>
      <c r="J25" s="2">
        <f t="shared" si="5"/>
        <v>2.4299471151000001</v>
      </c>
      <c r="K25" s="2">
        <f t="shared" si="5"/>
        <v>2.5622282150999998</v>
      </c>
      <c r="L25" s="2">
        <f t="shared" si="5"/>
        <v>4.3107575894999997</v>
      </c>
      <c r="M25" s="2">
        <f t="shared" si="6"/>
        <v>2.083933947922592</v>
      </c>
      <c r="O25" s="4">
        <f t="shared" si="7"/>
        <v>0.9218998641156837</v>
      </c>
      <c r="P25" s="4">
        <f t="shared" si="8"/>
        <v>0.20229238742091091</v>
      </c>
      <c r="Q25" s="4">
        <f t="shared" si="0"/>
        <v>0</v>
      </c>
      <c r="R25" s="4">
        <f t="shared" si="1"/>
        <v>1.1241922515365945</v>
      </c>
      <c r="S25" s="4">
        <f t="shared" si="2"/>
        <v>1.4206722821087411E-3</v>
      </c>
    </row>
    <row r="26" spans="1:19">
      <c r="A26" t="s">
        <v>57</v>
      </c>
      <c r="B26">
        <v>-548.02561636999997</v>
      </c>
      <c r="C26">
        <f t="shared" si="3"/>
        <v>1.9231292317243074</v>
      </c>
      <c r="D26">
        <f t="shared" si="4"/>
        <v>3.6984260419125246</v>
      </c>
      <c r="F26" s="2">
        <v>1.2858700000000001</v>
      </c>
      <c r="G26" s="2">
        <v>1.2858700000000001</v>
      </c>
      <c r="H26" s="2">
        <v>2.22044</v>
      </c>
      <c r="I26" s="2">
        <v>119.40062</v>
      </c>
      <c r="J26" s="2">
        <f t="shared" si="5"/>
        <v>2.4299471151000001</v>
      </c>
      <c r="K26" s="2">
        <f t="shared" si="5"/>
        <v>2.4299471151000001</v>
      </c>
      <c r="L26" s="2">
        <f t="shared" si="5"/>
        <v>4.1960320811999994</v>
      </c>
      <c r="M26" s="2">
        <f t="shared" si="6"/>
        <v>2.083933947922592</v>
      </c>
      <c r="O26" s="4">
        <f t="shared" si="7"/>
        <v>0.9218998641156837</v>
      </c>
      <c r="P26" s="4">
        <f t="shared" si="8"/>
        <v>0.9218998641156837</v>
      </c>
      <c r="Q26" s="4">
        <f t="shared" si="0"/>
        <v>0</v>
      </c>
      <c r="R26" s="4">
        <f t="shared" si="1"/>
        <v>1.8437997282313674</v>
      </c>
      <c r="S26" s="4">
        <f t="shared" si="2"/>
        <v>6.2931701244363777E-3</v>
      </c>
    </row>
    <row r="27" spans="1:19">
      <c r="A27" t="s">
        <v>58</v>
      </c>
      <c r="B27">
        <v>-548.05619796999997</v>
      </c>
      <c r="C27">
        <f t="shared" si="3"/>
        <v>1.0909610814841719</v>
      </c>
      <c r="D27">
        <f t="shared" si="4"/>
        <v>1.1901960813131141</v>
      </c>
      <c r="F27" s="2">
        <v>1.2858700000000001</v>
      </c>
      <c r="G27" s="2">
        <v>1.49587</v>
      </c>
      <c r="H27" s="2">
        <v>2.4040900000000001</v>
      </c>
      <c r="I27" s="2">
        <v>119.40062</v>
      </c>
      <c r="J27" s="2">
        <f t="shared" si="5"/>
        <v>2.4299471151000001</v>
      </c>
      <c r="K27" s="2">
        <f t="shared" si="5"/>
        <v>2.8267904151000001</v>
      </c>
      <c r="L27" s="2">
        <f t="shared" si="5"/>
        <v>4.5430809956999996</v>
      </c>
      <c r="M27" s="2">
        <f t="shared" si="6"/>
        <v>2.083933947922592</v>
      </c>
      <c r="O27" s="4">
        <f t="shared" si="7"/>
        <v>0.9218998641156837</v>
      </c>
      <c r="P27" s="4">
        <f t="shared" si="8"/>
        <v>0.15695780471672158</v>
      </c>
      <c r="Q27" s="4">
        <f t="shared" si="0"/>
        <v>0</v>
      </c>
      <c r="R27" s="4">
        <f t="shared" si="1"/>
        <v>1.0788576688324052</v>
      </c>
      <c r="S27" s="4">
        <f t="shared" si="2"/>
        <v>1.4649259781894698E-4</v>
      </c>
    </row>
    <row r="28" spans="1:19">
      <c r="A28" t="s">
        <v>59</v>
      </c>
      <c r="B28">
        <v>-548.04286643</v>
      </c>
      <c r="C28">
        <f t="shared" si="3"/>
        <v>1.4537309490392845</v>
      </c>
      <c r="D28">
        <f t="shared" si="4"/>
        <v>2.1133336721946585</v>
      </c>
      <c r="F28" s="2">
        <v>1.2858700000000001</v>
      </c>
      <c r="G28" s="2">
        <v>1.5658700000000001</v>
      </c>
      <c r="H28" s="2">
        <v>2.46624</v>
      </c>
      <c r="I28" s="2">
        <v>119.40062</v>
      </c>
      <c r="J28" s="2">
        <f t="shared" si="5"/>
        <v>2.4299471151000001</v>
      </c>
      <c r="K28" s="2">
        <f t="shared" si="5"/>
        <v>2.9590715151000002</v>
      </c>
      <c r="L28" s="2">
        <f t="shared" si="5"/>
        <v>4.6605277151999998</v>
      </c>
      <c r="M28" s="2">
        <f t="shared" si="6"/>
        <v>2.083933947922592</v>
      </c>
      <c r="O28" s="4">
        <f t="shared" si="7"/>
        <v>0.9218998641156837</v>
      </c>
      <c r="P28" s="4">
        <f t="shared" si="8"/>
        <v>0.55502156113233536</v>
      </c>
      <c r="Q28" s="4">
        <f t="shared" si="0"/>
        <v>0</v>
      </c>
      <c r="R28" s="4">
        <f t="shared" si="1"/>
        <v>1.4769214252480189</v>
      </c>
      <c r="S28" s="4">
        <f t="shared" si="2"/>
        <v>5.3779818678788033E-4</v>
      </c>
    </row>
    <row r="29" spans="1:19">
      <c r="A29" t="s">
        <v>60</v>
      </c>
      <c r="B29">
        <v>-548.09081336999998</v>
      </c>
      <c r="C29">
        <f t="shared" si="3"/>
        <v>0.14902758592398249</v>
      </c>
      <c r="D29">
        <f t="shared" si="4"/>
        <v>2.2209221366329985E-2</v>
      </c>
      <c r="F29" s="2">
        <v>1.49587</v>
      </c>
      <c r="G29" s="2">
        <v>1.42587</v>
      </c>
      <c r="H29" s="2">
        <v>2.5228799999999998</v>
      </c>
      <c r="I29" s="2">
        <v>119.40062</v>
      </c>
      <c r="J29" s="2">
        <f t="shared" si="5"/>
        <v>2.8267904151000001</v>
      </c>
      <c r="K29" s="2">
        <f t="shared" si="5"/>
        <v>2.6945093150999999</v>
      </c>
      <c r="L29" s="2">
        <f t="shared" si="5"/>
        <v>4.767562022399999</v>
      </c>
      <c r="M29" s="2">
        <f t="shared" si="6"/>
        <v>2.083933947922592</v>
      </c>
      <c r="O29" s="4">
        <f t="shared" si="7"/>
        <v>0.15695780471672158</v>
      </c>
      <c r="P29" s="4">
        <f t="shared" si="8"/>
        <v>0</v>
      </c>
      <c r="Q29" s="4">
        <f t="shared" si="0"/>
        <v>0</v>
      </c>
      <c r="R29" s="4">
        <f t="shared" si="1"/>
        <v>0.15695780471672158</v>
      </c>
      <c r="S29" s="4">
        <f t="shared" si="2"/>
        <v>6.288837010071216E-5</v>
      </c>
    </row>
    <row r="30" spans="1:19">
      <c r="A30" t="s">
        <v>61</v>
      </c>
      <c r="B30">
        <v>-548.08525861999999</v>
      </c>
      <c r="C30">
        <f t="shared" si="3"/>
        <v>0.30018011007364254</v>
      </c>
      <c r="D30">
        <f t="shared" si="4"/>
        <v>9.0108098483824145E-2</v>
      </c>
      <c r="F30" s="2">
        <v>1.49587</v>
      </c>
      <c r="G30" s="2">
        <v>1.49587</v>
      </c>
      <c r="H30" s="2">
        <v>2.5830600000000001</v>
      </c>
      <c r="I30" s="2">
        <v>119.40062</v>
      </c>
      <c r="J30" s="2">
        <f t="shared" si="5"/>
        <v>2.8267904151000001</v>
      </c>
      <c r="K30" s="2">
        <f t="shared" si="5"/>
        <v>2.8267904151000001</v>
      </c>
      <c r="L30" s="2">
        <f t="shared" si="5"/>
        <v>4.8812859737999998</v>
      </c>
      <c r="M30" s="2">
        <f t="shared" si="6"/>
        <v>2.083933947922592</v>
      </c>
      <c r="O30" s="4">
        <f t="shared" si="7"/>
        <v>0.15695780471672158</v>
      </c>
      <c r="P30" s="4">
        <f t="shared" si="8"/>
        <v>0.15695780471672158</v>
      </c>
      <c r="Q30" s="4">
        <f t="shared" si="0"/>
        <v>0</v>
      </c>
      <c r="R30" s="4">
        <f t="shared" si="1"/>
        <v>0.31391560943344315</v>
      </c>
      <c r="S30" s="4">
        <f t="shared" si="2"/>
        <v>1.8866394266308319E-4</v>
      </c>
    </row>
    <row r="31" spans="1:19">
      <c r="A31" t="s">
        <v>62</v>
      </c>
      <c r="B31">
        <v>-548.07173521000004</v>
      </c>
      <c r="C31">
        <f t="shared" si="3"/>
        <v>0.66817102894622604</v>
      </c>
      <c r="D31">
        <f t="shared" si="4"/>
        <v>0.44645252392305845</v>
      </c>
      <c r="F31" s="2">
        <v>1.49587</v>
      </c>
      <c r="G31" s="2">
        <v>1.5658700000000001</v>
      </c>
      <c r="H31" s="2">
        <v>2.6437400000000002</v>
      </c>
      <c r="I31" s="2">
        <v>119.40062</v>
      </c>
      <c r="J31" s="2">
        <f t="shared" si="5"/>
        <v>2.8267904151000001</v>
      </c>
      <c r="K31" s="2">
        <f t="shared" si="5"/>
        <v>2.9590715151000002</v>
      </c>
      <c r="L31" s="2">
        <f t="shared" si="5"/>
        <v>4.9959547901999999</v>
      </c>
      <c r="M31" s="2">
        <f t="shared" si="6"/>
        <v>2.083933947922592</v>
      </c>
      <c r="O31" s="4">
        <f t="shared" si="7"/>
        <v>0.15695780471672158</v>
      </c>
      <c r="P31" s="4">
        <f t="shared" si="8"/>
        <v>0.55502156113233536</v>
      </c>
      <c r="Q31" s="4">
        <f t="shared" si="0"/>
        <v>0</v>
      </c>
      <c r="R31" s="4">
        <f t="shared" si="1"/>
        <v>0.71197936584905697</v>
      </c>
      <c r="S31" s="4">
        <f t="shared" si="2"/>
        <v>1.9191703821919378E-3</v>
      </c>
    </row>
    <row r="32" spans="1:19">
      <c r="A32" t="s">
        <v>63</v>
      </c>
      <c r="B32">
        <v>-548.07733095000003</v>
      </c>
      <c r="C32">
        <f t="shared" si="3"/>
        <v>0.51590310951050511</v>
      </c>
      <c r="D32">
        <f t="shared" si="4"/>
        <v>0.26615601840260822</v>
      </c>
      <c r="F32" s="2">
        <v>1.5658700000000001</v>
      </c>
      <c r="G32" s="2">
        <v>1.42587</v>
      </c>
      <c r="H32" s="2">
        <v>2.5840299999999998</v>
      </c>
      <c r="I32" s="2">
        <v>119.40062</v>
      </c>
      <c r="J32" s="2">
        <f t="shared" si="5"/>
        <v>2.9590715151000002</v>
      </c>
      <c r="K32" s="2">
        <f t="shared" si="5"/>
        <v>2.6945093150999999</v>
      </c>
      <c r="L32" s="2">
        <f t="shared" si="5"/>
        <v>4.8831190118999999</v>
      </c>
      <c r="M32" s="2">
        <f t="shared" si="6"/>
        <v>2.083933947922592</v>
      </c>
      <c r="O32" s="4">
        <f t="shared" si="7"/>
        <v>0.55502156113233536</v>
      </c>
      <c r="P32" s="4">
        <f t="shared" si="8"/>
        <v>0</v>
      </c>
      <c r="Q32" s="4">
        <f t="shared" si="0"/>
        <v>0</v>
      </c>
      <c r="R32" s="4">
        <f t="shared" si="1"/>
        <v>0.55502156113233536</v>
      </c>
      <c r="S32" s="4">
        <f t="shared" si="2"/>
        <v>1.5302532572894739E-3</v>
      </c>
    </row>
    <row r="33" spans="1:19">
      <c r="A33" t="s">
        <v>64</v>
      </c>
      <c r="B33">
        <v>-548.05819258999998</v>
      </c>
      <c r="C33">
        <f t="shared" si="3"/>
        <v>1.0366846788160373</v>
      </c>
      <c r="D33">
        <f t="shared" si="4"/>
        <v>1.0747151232919105</v>
      </c>
      <c r="F33" s="2">
        <v>1.5658700000000001</v>
      </c>
      <c r="G33" s="2">
        <v>1.5658700000000001</v>
      </c>
      <c r="H33" s="2">
        <v>2.7039399999999998</v>
      </c>
      <c r="I33" s="2">
        <v>119.40062</v>
      </c>
      <c r="J33" s="2">
        <f t="shared" si="5"/>
        <v>2.9590715151000002</v>
      </c>
      <c r="K33" s="2">
        <f t="shared" si="5"/>
        <v>2.9590715151000002</v>
      </c>
      <c r="L33" s="2">
        <f t="shared" si="5"/>
        <v>5.1097165361999997</v>
      </c>
      <c r="M33" s="2">
        <f t="shared" si="6"/>
        <v>2.083933947922592</v>
      </c>
      <c r="O33" s="4">
        <f t="shared" si="7"/>
        <v>0.55502156113233536</v>
      </c>
      <c r="P33" s="4">
        <f t="shared" si="8"/>
        <v>0.55502156113233536</v>
      </c>
      <c r="Q33" s="4">
        <f t="shared" si="0"/>
        <v>0</v>
      </c>
      <c r="R33" s="4">
        <f t="shared" si="1"/>
        <v>1.1100431222646707</v>
      </c>
      <c r="S33" s="4">
        <f t="shared" si="2"/>
        <v>5.3814612252063455E-3</v>
      </c>
    </row>
    <row r="34" spans="1:19" ht="15">
      <c r="C34" s="1" t="s">
        <v>26</v>
      </c>
      <c r="D34">
        <f>SUM(D8:D33)</f>
        <v>20.853669666587123</v>
      </c>
      <c r="R34" s="5" t="s">
        <v>28</v>
      </c>
      <c r="S34" s="4">
        <f>SUM(S9:S33)</f>
        <v>6.245332793470134E-2</v>
      </c>
    </row>
    <row r="35" spans="1:19" ht="15">
      <c r="B35" s="1" t="s">
        <v>9</v>
      </c>
      <c r="F35" s="3" t="s">
        <v>1</v>
      </c>
      <c r="G35" s="3" t="s">
        <v>2</v>
      </c>
      <c r="H35" s="3" t="s">
        <v>19</v>
      </c>
      <c r="I35" s="3" t="s">
        <v>3</v>
      </c>
      <c r="J35" s="3" t="s">
        <v>1</v>
      </c>
      <c r="K35" s="3" t="s">
        <v>2</v>
      </c>
      <c r="L35" s="3" t="s">
        <v>19</v>
      </c>
      <c r="M35" s="3" t="s">
        <v>3</v>
      </c>
      <c r="R35" s="5" t="s">
        <v>29</v>
      </c>
      <c r="S35" s="4">
        <f>1-S34/D34</f>
        <v>0.99700516365065628</v>
      </c>
    </row>
    <row r="36" spans="1:19" ht="15">
      <c r="A36" s="1" t="s">
        <v>11</v>
      </c>
      <c r="B36" t="s">
        <v>10</v>
      </c>
      <c r="E36" s="1"/>
      <c r="F36" s="2" t="s">
        <v>4</v>
      </c>
      <c r="G36" s="2" t="s">
        <v>4</v>
      </c>
      <c r="H36" s="2" t="s">
        <v>4</v>
      </c>
      <c r="I36" s="2" t="s">
        <v>5</v>
      </c>
      <c r="J36" s="2" t="s">
        <v>7</v>
      </c>
      <c r="K36" s="2" t="s">
        <v>7</v>
      </c>
      <c r="L36" s="2" t="s">
        <v>7</v>
      </c>
      <c r="M36" s="2" t="s">
        <v>8</v>
      </c>
    </row>
    <row r="37" spans="1:19">
      <c r="A37" t="s">
        <v>42</v>
      </c>
      <c r="B37">
        <v>-548.07071778</v>
      </c>
      <c r="C37">
        <f>(B37-$B$9)*$A$1</f>
        <v>0.69585672364950957</v>
      </c>
      <c r="D37">
        <f t="shared" ref="D37:D45" si="9">C37^2</f>
        <v>0.48421657984822991</v>
      </c>
      <c r="F37" s="2">
        <v>1.363</v>
      </c>
      <c r="G37" s="2">
        <v>1.4530000000000001</v>
      </c>
      <c r="H37" s="2">
        <v>2.2139799999999998</v>
      </c>
      <c r="I37" s="2">
        <v>103.62</v>
      </c>
      <c r="J37" s="2">
        <f>F37*$A$2</f>
        <v>2.5757019899999998</v>
      </c>
      <c r="K37" s="2">
        <f>G37*$A$2</f>
        <v>2.7457776900000002</v>
      </c>
      <c r="L37" s="2">
        <f>H37*$A$2</f>
        <v>4.1838244253999992</v>
      </c>
      <c r="M37" s="2">
        <f>I37*PI()/180</f>
        <v>1.8085101709165241</v>
      </c>
      <c r="O37" s="4">
        <f t="shared" si="7"/>
        <v>0.16104906742344743</v>
      </c>
      <c r="P37" s="4">
        <f t="shared" si="8"/>
        <v>2.5455921915883199E-2</v>
      </c>
      <c r="Q37" s="4">
        <f t="shared" ref="Q37:Q45" si="10">Q$3*2*(COS(M37)-COS(M$9))^2/(SIN(M37)^2+3*(SIN(M$9)^2)*(TANH(2*SIN(M37/2))/TANH(2*SIN(M$9/2))))</f>
        <v>0.4776492863977943</v>
      </c>
      <c r="R37" s="4">
        <f t="shared" ref="R37:R45" si="11">SUM(O37:Q37)</f>
        <v>0.66415427573712493</v>
      </c>
      <c r="S37" s="4">
        <f t="shared" ref="S37:S45" si="12">(R37-C37)^2</f>
        <v>1.0050452036374608E-3</v>
      </c>
    </row>
    <row r="38" spans="1:19">
      <c r="A38" t="s">
        <v>43</v>
      </c>
      <c r="B38">
        <v>-548.07787280000002</v>
      </c>
      <c r="C38">
        <f t="shared" ref="C38:C45" si="13">(B38-$B$9)*$A$1</f>
        <v>0.50115861242076309</v>
      </c>
      <c r="D38">
        <f t="shared" si="9"/>
        <v>0.25115995480350461</v>
      </c>
      <c r="F38" s="2">
        <v>1.383</v>
      </c>
      <c r="G38" s="2">
        <v>1.4390000000000001</v>
      </c>
      <c r="H38" s="2">
        <v>2.6204499999999999</v>
      </c>
      <c r="I38" s="2">
        <v>136.41999999999999</v>
      </c>
      <c r="J38" s="2">
        <f t="shared" ref="J38:L45" si="14">F38*$A$2</f>
        <v>2.61349659</v>
      </c>
      <c r="K38" s="2">
        <f t="shared" si="14"/>
        <v>2.7193214700000001</v>
      </c>
      <c r="L38" s="2">
        <f t="shared" si="14"/>
        <v>4.9519429785</v>
      </c>
      <c r="M38" s="2">
        <f t="shared" ref="M38:M45" si="15">I38*PI()/180</f>
        <v>2.3809781655706641</v>
      </c>
      <c r="O38" s="4">
        <f t="shared" si="7"/>
        <v>7.2179244036619114E-2</v>
      </c>
      <c r="P38" s="4">
        <f t="shared" si="8"/>
        <v>6.114752976579564E-3</v>
      </c>
      <c r="Q38" s="4">
        <f t="shared" si="10"/>
        <v>0.4542016821264806</v>
      </c>
      <c r="R38" s="4">
        <f t="shared" si="11"/>
        <v>0.53249567913967932</v>
      </c>
      <c r="S38" s="4">
        <f t="shared" si="12"/>
        <v>9.8201175054580723E-4</v>
      </c>
    </row>
    <row r="39" spans="1:19">
      <c r="A39" t="s">
        <v>44</v>
      </c>
      <c r="B39">
        <v>-548.07410330000005</v>
      </c>
      <c r="C39">
        <f t="shared" si="13"/>
        <v>0.60373198472010392</v>
      </c>
      <c r="D39">
        <f t="shared" si="9"/>
        <v>0.36449230937407578</v>
      </c>
      <c r="F39" s="2">
        <v>1.466</v>
      </c>
      <c r="G39" s="2">
        <v>1.4730000000000001</v>
      </c>
      <c r="H39" s="2">
        <v>2.28694</v>
      </c>
      <c r="I39" s="2">
        <v>102.18</v>
      </c>
      <c r="J39" s="2">
        <f t="shared" si="14"/>
        <v>2.7703441799999999</v>
      </c>
      <c r="K39" s="2">
        <f t="shared" si="14"/>
        <v>2.7835722899999999</v>
      </c>
      <c r="L39" s="2">
        <f t="shared" si="14"/>
        <v>4.3216991261999995</v>
      </c>
      <c r="M39" s="2">
        <f t="shared" si="15"/>
        <v>1.7833774296878058</v>
      </c>
      <c r="O39" s="4">
        <f t="shared" si="7"/>
        <v>5.4411100186898924E-2</v>
      </c>
      <c r="P39" s="4">
        <f t="shared" si="8"/>
        <v>7.4113774908564287E-2</v>
      </c>
      <c r="Q39" s="4">
        <f t="shared" si="10"/>
        <v>0.57279047433743879</v>
      </c>
      <c r="R39" s="4">
        <f t="shared" si="11"/>
        <v>0.70131534943290197</v>
      </c>
      <c r="S39" s="4">
        <f t="shared" si="12"/>
        <v>9.5225130686709594E-3</v>
      </c>
    </row>
    <row r="40" spans="1:19">
      <c r="A40" t="s">
        <v>45</v>
      </c>
      <c r="B40">
        <v>-548.06093637000004</v>
      </c>
      <c r="C40">
        <f t="shared" si="13"/>
        <v>0.96202258372240967</v>
      </c>
      <c r="D40">
        <f t="shared" si="9"/>
        <v>0.92548745159194068</v>
      </c>
      <c r="F40" s="2">
        <v>1.49</v>
      </c>
      <c r="G40" s="2">
        <v>1.3979999999999999</v>
      </c>
      <c r="H40" s="2">
        <v>2.7426499999999998</v>
      </c>
      <c r="I40" s="2">
        <v>143.47</v>
      </c>
      <c r="J40" s="2">
        <f t="shared" si="14"/>
        <v>2.8156976999999999</v>
      </c>
      <c r="K40" s="2">
        <f t="shared" si="14"/>
        <v>2.6418425399999999</v>
      </c>
      <c r="L40" s="2">
        <f t="shared" si="14"/>
        <v>5.1828679844999996</v>
      </c>
      <c r="M40" s="2">
        <f t="shared" si="15"/>
        <v>2.5040238778362647</v>
      </c>
      <c r="O40" s="4">
        <f t="shared" si="7"/>
        <v>0.13312086017955002</v>
      </c>
      <c r="P40" s="4">
        <f t="shared" si="8"/>
        <v>2.967974011597907E-2</v>
      </c>
      <c r="Q40" s="4">
        <f t="shared" si="10"/>
        <v>0.84826690524327286</v>
      </c>
      <c r="R40" s="4">
        <f t="shared" si="11"/>
        <v>1.0110675055388019</v>
      </c>
      <c r="S40" s="4">
        <f t="shared" si="12"/>
        <v>2.4054043559760233E-3</v>
      </c>
    </row>
    <row r="41" spans="1:19">
      <c r="A41" t="s">
        <v>46</v>
      </c>
      <c r="B41">
        <v>-548.07392863999996</v>
      </c>
      <c r="C41">
        <f t="shared" si="13"/>
        <v>0.60848472784639673</v>
      </c>
      <c r="D41">
        <f t="shared" si="9"/>
        <v>0.37025366402230347</v>
      </c>
      <c r="F41" s="2">
        <v>1.3560000000000001</v>
      </c>
      <c r="G41" s="2">
        <v>1.377</v>
      </c>
      <c r="H41" s="2">
        <v>2.5182600000000002</v>
      </c>
      <c r="I41" s="2">
        <v>134.27000000000001</v>
      </c>
      <c r="J41" s="2">
        <f t="shared" si="14"/>
        <v>2.5624738800000002</v>
      </c>
      <c r="K41" s="2">
        <f t="shared" si="14"/>
        <v>2.6021582099999998</v>
      </c>
      <c r="L41" s="2">
        <f t="shared" si="14"/>
        <v>4.7588314698000005</v>
      </c>
      <c r="M41" s="2">
        <f t="shared" si="15"/>
        <v>2.3434535866527866</v>
      </c>
      <c r="O41" s="4">
        <f t="shared" si="7"/>
        <v>0.20149334286244325</v>
      </c>
      <c r="P41" s="4">
        <f t="shared" si="8"/>
        <v>9.4835511285101898E-2</v>
      </c>
      <c r="Q41" s="4">
        <f t="shared" si="10"/>
        <v>0.3530560508151257</v>
      </c>
      <c r="R41" s="4">
        <f t="shared" si="11"/>
        <v>0.64938490496267087</v>
      </c>
      <c r="S41" s="4">
        <f t="shared" si="12"/>
        <v>1.6728244881425948E-3</v>
      </c>
    </row>
    <row r="42" spans="1:19">
      <c r="A42" t="s">
        <v>47</v>
      </c>
      <c r="B42">
        <v>-548.08543315999998</v>
      </c>
      <c r="C42">
        <f t="shared" si="13"/>
        <v>0.29543063231794009</v>
      </c>
      <c r="D42">
        <f t="shared" si="9"/>
        <v>8.727925851177791E-2</v>
      </c>
      <c r="F42" s="2">
        <v>1.4219999999999999</v>
      </c>
      <c r="G42" s="2">
        <v>1.359</v>
      </c>
      <c r="H42" s="2">
        <v>2.5027699999999999</v>
      </c>
      <c r="I42" s="2">
        <v>128.29</v>
      </c>
      <c r="J42" s="2">
        <f t="shared" si="14"/>
        <v>2.6871960599999998</v>
      </c>
      <c r="K42" s="2">
        <f t="shared" si="14"/>
        <v>2.5681430699999996</v>
      </c>
      <c r="L42" s="2">
        <f t="shared" si="14"/>
        <v>4.7295595520999996</v>
      </c>
      <c r="M42" s="2">
        <f t="shared" si="15"/>
        <v>2.2390828973835251</v>
      </c>
      <c r="O42" s="4">
        <f t="shared" si="7"/>
        <v>5.4781778393517278E-4</v>
      </c>
      <c r="P42" s="4">
        <f t="shared" si="8"/>
        <v>0.18354273897414219</v>
      </c>
      <c r="Q42" s="4">
        <f t="shared" si="10"/>
        <v>0.13202042666587954</v>
      </c>
      <c r="R42" s="4">
        <f t="shared" si="11"/>
        <v>0.31611098342395694</v>
      </c>
      <c r="S42" s="4">
        <f t="shared" si="12"/>
        <v>4.2767692186813228E-4</v>
      </c>
    </row>
    <row r="43" spans="1:19">
      <c r="A43" t="s">
        <v>48</v>
      </c>
      <c r="B43">
        <v>-548.06443265999997</v>
      </c>
      <c r="C43">
        <f t="shared" si="13"/>
        <v>0.86688363801831414</v>
      </c>
      <c r="D43">
        <f t="shared" si="9"/>
        <v>0.75148724186386751</v>
      </c>
      <c r="F43" s="2">
        <v>1.4730000000000001</v>
      </c>
      <c r="G43" s="2">
        <v>1.4330000000000001</v>
      </c>
      <c r="H43" s="2">
        <v>2.7577799999999999</v>
      </c>
      <c r="I43" s="2">
        <v>143.24</v>
      </c>
      <c r="J43" s="2">
        <f t="shared" si="14"/>
        <v>2.7835722899999999</v>
      </c>
      <c r="K43" s="2">
        <f t="shared" si="14"/>
        <v>2.7079830899999999</v>
      </c>
      <c r="L43" s="2">
        <f t="shared" si="14"/>
        <v>5.2114595993999995</v>
      </c>
      <c r="M43" s="2">
        <f t="shared" si="15"/>
        <v>2.500009620556678</v>
      </c>
      <c r="O43" s="4">
        <f t="shared" si="7"/>
        <v>7.4113774908564287E-2</v>
      </c>
      <c r="P43" s="4">
        <f t="shared" si="8"/>
        <v>1.8227977982249839E-3</v>
      </c>
      <c r="Q43" s="4">
        <f t="shared" si="10"/>
        <v>0.83419739692758532</v>
      </c>
      <c r="R43" s="4">
        <f t="shared" si="11"/>
        <v>0.91013396963437465</v>
      </c>
      <c r="S43" s="4">
        <f t="shared" si="12"/>
        <v>1.8705911848992034E-3</v>
      </c>
    </row>
    <row r="44" spans="1:19">
      <c r="A44" t="s">
        <v>49</v>
      </c>
      <c r="B44">
        <v>-548.08189371000003</v>
      </c>
      <c r="C44">
        <f t="shared" si="13"/>
        <v>0.3917440220465353</v>
      </c>
      <c r="D44">
        <f t="shared" si="9"/>
        <v>0.15346337880919633</v>
      </c>
      <c r="F44" s="2">
        <v>1.4830000000000001</v>
      </c>
      <c r="G44" s="2">
        <v>1.423</v>
      </c>
      <c r="H44" s="2">
        <v>2.6663999999999999</v>
      </c>
      <c r="I44" s="2">
        <v>133.13</v>
      </c>
      <c r="J44" s="2">
        <f t="shared" si="14"/>
        <v>2.8024695899999998</v>
      </c>
      <c r="K44" s="2">
        <f t="shared" si="14"/>
        <v>2.68908579</v>
      </c>
      <c r="L44" s="2">
        <f t="shared" si="14"/>
        <v>5.0387760719999992</v>
      </c>
      <c r="M44" s="2">
        <f t="shared" si="15"/>
        <v>2.3235568331800511</v>
      </c>
      <c r="O44" s="4">
        <f t="shared" si="7"/>
        <v>0.10697242741876883</v>
      </c>
      <c r="P44" s="4">
        <f t="shared" si="8"/>
        <v>3.0073926559916761E-4</v>
      </c>
      <c r="Q44" s="4">
        <f t="shared" si="10"/>
        <v>0.30377663004472366</v>
      </c>
      <c r="R44" s="4">
        <f t="shared" si="11"/>
        <v>0.41104979672909164</v>
      </c>
      <c r="S44" s="4">
        <f t="shared" si="12"/>
        <v>3.7271293609363347E-4</v>
      </c>
    </row>
    <row r="45" spans="1:19">
      <c r="A45" t="s">
        <v>50</v>
      </c>
      <c r="B45">
        <v>-548.07281055999999</v>
      </c>
      <c r="C45">
        <f t="shared" si="13"/>
        <v>0.63890924995756049</v>
      </c>
      <c r="D45">
        <f t="shared" si="9"/>
        <v>0.40820502968133249</v>
      </c>
      <c r="F45" s="2">
        <v>1.4159999999999999</v>
      </c>
      <c r="G45" s="2">
        <v>1.482</v>
      </c>
      <c r="H45" s="2">
        <v>2.7111999999999998</v>
      </c>
      <c r="I45" s="2">
        <v>138.62</v>
      </c>
      <c r="J45" s="2">
        <f t="shared" si="14"/>
        <v>2.6758576799999996</v>
      </c>
      <c r="K45" s="2">
        <f t="shared" si="14"/>
        <v>2.80057986</v>
      </c>
      <c r="L45" s="2">
        <f t="shared" si="14"/>
        <v>5.1234359759999997</v>
      </c>
      <c r="M45" s="2">
        <f t="shared" si="15"/>
        <v>2.4193754091145396</v>
      </c>
      <c r="O45" s="4">
        <f t="shared" si="7"/>
        <v>3.6023016574659741E-3</v>
      </c>
      <c r="P45" s="4">
        <f t="shared" si="8"/>
        <v>0.10344478303719538</v>
      </c>
      <c r="Q45" s="4">
        <f t="shared" si="10"/>
        <v>0.56784224314077125</v>
      </c>
      <c r="R45" s="4">
        <f t="shared" si="11"/>
        <v>0.67488932783543265</v>
      </c>
      <c r="S45" s="4">
        <f t="shared" si="12"/>
        <v>1.2945660040977458E-3</v>
      </c>
    </row>
    <row r="46" spans="1:19" ht="15">
      <c r="C46" s="1" t="s">
        <v>26</v>
      </c>
      <c r="D46">
        <f>SUM(D37:D45)</f>
        <v>3.7960448685062289</v>
      </c>
      <c r="R46" s="5" t="s">
        <v>28</v>
      </c>
      <c r="S46" s="4">
        <f>SUM(S37:S45)</f>
        <v>1.9553345913931562E-2</v>
      </c>
    </row>
    <row r="47" spans="1:19" ht="15">
      <c r="R47" s="5" t="s">
        <v>29</v>
      </c>
      <c r="S47" s="4">
        <f>1-S46/D46</f>
        <v>0.99484902139167131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opLeftCell="I34" zoomScale="180" zoomScaleNormal="180" workbookViewId="0">
      <selection activeCell="T35" sqref="T35"/>
    </sheetView>
  </sheetViews>
  <sheetFormatPr defaultRowHeight="14.25"/>
  <cols>
    <col min="1" max="1" width="34.625" customWidth="1"/>
    <col min="2" max="2" width="14.625" customWidth="1"/>
    <col min="3" max="5" width="8.125" customWidth="1"/>
    <col min="6" max="13" width="9.125" style="2"/>
    <col min="15" max="15" width="11" style="4" customWidth="1"/>
    <col min="16" max="16" width="10.875" style="4" customWidth="1"/>
    <col min="17" max="17" width="10.375" style="4" customWidth="1"/>
    <col min="18" max="18" width="9.125" style="4"/>
    <col min="19" max="19" width="10" style="4" customWidth="1"/>
    <col min="20" max="20" width="9.125" style="4"/>
  </cols>
  <sheetData>
    <row r="1" spans="1:20">
      <c r="A1">
        <v>27.211400000000001</v>
      </c>
      <c r="B1" t="s">
        <v>15</v>
      </c>
    </row>
    <row r="2" spans="1:20" ht="15">
      <c r="A2">
        <v>1.8897299999999999</v>
      </c>
      <c r="B2" t="s">
        <v>16</v>
      </c>
      <c r="O2" s="5" t="s">
        <v>17</v>
      </c>
      <c r="P2" s="5" t="s">
        <v>17</v>
      </c>
      <c r="Q2" s="5" t="s">
        <v>20</v>
      </c>
      <c r="R2" s="5" t="s">
        <v>18</v>
      </c>
    </row>
    <row r="3" spans="1:20">
      <c r="O3" s="4">
        <v>19.895033691393515</v>
      </c>
      <c r="Q3" s="4">
        <v>0.4572372715517527</v>
      </c>
      <c r="R3" s="4">
        <v>9.7115940946127104</v>
      </c>
    </row>
    <row r="4" spans="1:20">
      <c r="O4" s="4" t="s">
        <v>65</v>
      </c>
      <c r="Q4" s="4" t="s">
        <v>65</v>
      </c>
      <c r="R4" s="4" t="s">
        <v>13</v>
      </c>
    </row>
    <row r="5" spans="1:20">
      <c r="N5" t="s">
        <v>30</v>
      </c>
      <c r="O5" s="2">
        <v>1.079</v>
      </c>
      <c r="Q5" s="2">
        <v>1.151</v>
      </c>
    </row>
    <row r="6" spans="1:20">
      <c r="O6" s="4" t="s">
        <v>31</v>
      </c>
      <c r="Q6" s="4" t="s">
        <v>31</v>
      </c>
    </row>
    <row r="7" spans="1:20" ht="15">
      <c r="B7" s="1" t="s">
        <v>9</v>
      </c>
      <c r="C7" s="1" t="s">
        <v>12</v>
      </c>
      <c r="D7" s="1"/>
      <c r="E7" s="1"/>
      <c r="F7" s="3" t="s">
        <v>1</v>
      </c>
      <c r="G7" s="3" t="s">
        <v>2</v>
      </c>
      <c r="H7" s="3" t="s">
        <v>19</v>
      </c>
      <c r="I7" s="3" t="s">
        <v>3</v>
      </c>
      <c r="J7" s="3" t="s">
        <v>1</v>
      </c>
      <c r="K7" s="3" t="s">
        <v>2</v>
      </c>
      <c r="L7" s="3" t="s">
        <v>19</v>
      </c>
      <c r="M7" s="3" t="s">
        <v>3</v>
      </c>
      <c r="O7" s="5" t="s">
        <v>21</v>
      </c>
      <c r="P7" s="5" t="s">
        <v>22</v>
      </c>
      <c r="Q7" s="5" t="s">
        <v>23</v>
      </c>
      <c r="R7" s="5" t="s">
        <v>24</v>
      </c>
      <c r="S7" s="5" t="s">
        <v>25</v>
      </c>
      <c r="T7" s="5" t="s">
        <v>27</v>
      </c>
    </row>
    <row r="8" spans="1:20" ht="15">
      <c r="A8" s="1" t="s">
        <v>0</v>
      </c>
      <c r="B8" t="s">
        <v>10</v>
      </c>
      <c r="C8" t="s">
        <v>13</v>
      </c>
      <c r="D8" s="1" t="s">
        <v>14</v>
      </c>
      <c r="E8" s="1"/>
      <c r="F8" s="2" t="s">
        <v>4</v>
      </c>
      <c r="G8" s="2" t="s">
        <v>4</v>
      </c>
      <c r="H8" s="2" t="s">
        <v>4</v>
      </c>
      <c r="I8" s="2" t="s">
        <v>5</v>
      </c>
      <c r="J8" s="2" t="s">
        <v>7</v>
      </c>
      <c r="K8" s="2" t="s">
        <v>7</v>
      </c>
      <c r="L8" s="2" t="s">
        <v>7</v>
      </c>
      <c r="M8" s="2" t="s">
        <v>8</v>
      </c>
      <c r="O8" s="4" t="s">
        <v>13</v>
      </c>
      <c r="P8" s="4" t="s">
        <v>13</v>
      </c>
      <c r="Q8" s="4" t="s">
        <v>13</v>
      </c>
      <c r="R8" s="4" t="s">
        <v>13</v>
      </c>
      <c r="S8" s="4" t="s">
        <v>13</v>
      </c>
      <c r="T8" s="4" t="s">
        <v>13</v>
      </c>
    </row>
    <row r="9" spans="1:20">
      <c r="A9" t="s">
        <v>6</v>
      </c>
      <c r="B9">
        <v>-548.09629002999998</v>
      </c>
      <c r="C9">
        <f>(B9-$B$9)*$A$1</f>
        <v>0</v>
      </c>
      <c r="D9">
        <f>C9^2</f>
        <v>0</v>
      </c>
      <c r="F9" s="2">
        <v>1.42587</v>
      </c>
      <c r="G9" s="2">
        <v>1.42587</v>
      </c>
      <c r="H9" s="2">
        <v>2.4622000000000002</v>
      </c>
      <c r="I9" s="2">
        <v>119.40062</v>
      </c>
      <c r="J9" s="2">
        <f>F9*$A$2</f>
        <v>2.6945093150999999</v>
      </c>
      <c r="K9" s="2">
        <f>G9*$A$2</f>
        <v>2.6945093150999999</v>
      </c>
      <c r="L9" s="2">
        <f>H9*$A$2</f>
        <v>4.6528932059999999</v>
      </c>
      <c r="M9" s="2">
        <f>I9*PI()/180</f>
        <v>2.083933947922592</v>
      </c>
      <c r="O9" s="4">
        <f>(3*O$3/(5*$O$5^2))*(1-2.5*EXP(-$O$5*(J9-J$9))+1.5*EXP(-(5/3)*$O$5*(J9-J$9)))</f>
        <v>0</v>
      </c>
      <c r="P9" s="4">
        <f>(3*O$3/(5*$O$5^2))*(1-2.5*EXP(-$O$5*(K9-K$9))+1.5*EXP(-(5/3)*$O$5*(K9-K$9)))</f>
        <v>0</v>
      </c>
      <c r="Q9" s="4">
        <f>(3*Q$3/(5*Q$5^2))*(1-2.5*EXP(-Q$5*(L9-L$9))+1.5*EXP(-(5/3)*Q$5*(L9-L$9)))</f>
        <v>0</v>
      </c>
      <c r="R9" s="4">
        <f t="shared" ref="R9:R33" si="0">R$3*2*(COS(M9)-COS(M$9))^2/(SIN(M9)^2+3*(SIN(M$9)^2)*(TANH(2*SIN(M9/2))/TANH(2*SIN(M$9/2))))</f>
        <v>0</v>
      </c>
      <c r="S9" s="4">
        <f t="shared" ref="S9:S33" si="1">SUM(O9:R9)</f>
        <v>0</v>
      </c>
      <c r="T9" s="4">
        <f t="shared" ref="T9:T33" si="2">(S9-C9)^2</f>
        <v>0</v>
      </c>
    </row>
    <row r="10" spans="1:20">
      <c r="A10" t="s">
        <v>32</v>
      </c>
      <c r="B10">
        <v>-548.02541956000005</v>
      </c>
      <c r="C10">
        <f t="shared" ref="C10:C33" si="3">(B10-$B$9)*$A$1</f>
        <v>1.9284847073561395</v>
      </c>
      <c r="D10">
        <f t="shared" ref="D10:D33" si="4">C10^2</f>
        <v>3.7190532665064953</v>
      </c>
      <c r="F10" s="2">
        <v>1.42587</v>
      </c>
      <c r="G10" s="2">
        <v>1.42587</v>
      </c>
      <c r="H10" s="2">
        <v>2.0164900000000001</v>
      </c>
      <c r="I10" s="2">
        <v>90</v>
      </c>
      <c r="J10" s="2">
        <f t="shared" ref="J10:L33" si="5">F10*$A$2</f>
        <v>2.6945093150999999</v>
      </c>
      <c r="K10" s="2">
        <f t="shared" si="5"/>
        <v>2.6945093150999999</v>
      </c>
      <c r="L10" s="2">
        <f t="shared" si="5"/>
        <v>3.8106216477000001</v>
      </c>
      <c r="M10" s="2">
        <f t="shared" ref="M10:M33" si="6">I10*PI()/180</f>
        <v>1.5707963267948966</v>
      </c>
      <c r="O10" s="4">
        <f t="shared" ref="O10:O45" si="7">(3*O$3/(5*$O$5^2))*(1-2.5*EXP(-$O$5*(J10-J$9))+1.5*EXP(-(5/3)*$O$5*(J10-J$9)))</f>
        <v>0</v>
      </c>
      <c r="P10" s="4">
        <f t="shared" ref="P10:P45" si="8">(3*O$3/(5*$O$5^2))*(1-2.5*EXP(-$O$5*(K10-K$9))+1.5*EXP(-(5/3)*$O$5*(K10-K$9)))</f>
        <v>0</v>
      </c>
      <c r="Q10" s="4">
        <f t="shared" ref="Q10:Q45" si="9">(3*Q$3/(5*Q$5^2))*(1-2.5*EXP(-Q$5*(L10-L$9))+1.5*EXP(-(5/3)*Q$5*(L10-L$9)))</f>
        <v>0.40511082659308162</v>
      </c>
      <c r="R10" s="4">
        <f t="shared" si="0"/>
        <v>1.4836378521171425</v>
      </c>
      <c r="S10" s="4">
        <f t="shared" si="1"/>
        <v>1.8887486787102241</v>
      </c>
      <c r="T10" s="4">
        <f t="shared" si="2"/>
        <v>1.5789519725490102E-3</v>
      </c>
    </row>
    <row r="11" spans="1:20">
      <c r="A11" t="s">
        <v>33</v>
      </c>
      <c r="B11">
        <v>-548.030395</v>
      </c>
      <c r="C11">
        <f t="shared" si="3"/>
        <v>1.793096019341422</v>
      </c>
      <c r="D11">
        <f t="shared" si="4"/>
        <v>3.2151933345780535</v>
      </c>
      <c r="F11" s="2">
        <v>1.4707300000000001</v>
      </c>
      <c r="G11" s="2">
        <v>1.4707300000000001</v>
      </c>
      <c r="H11" s="2">
        <v>2.07992</v>
      </c>
      <c r="I11" s="2">
        <v>90</v>
      </c>
      <c r="J11" s="2">
        <f t="shared" si="5"/>
        <v>2.7792826029</v>
      </c>
      <c r="K11" s="2">
        <f t="shared" si="5"/>
        <v>2.7792826029</v>
      </c>
      <c r="L11" s="2">
        <f t="shared" si="5"/>
        <v>3.9304872216</v>
      </c>
      <c r="M11" s="2">
        <f t="shared" si="6"/>
        <v>1.5707963267948966</v>
      </c>
      <c r="O11" s="4">
        <f t="shared" si="7"/>
        <v>6.5937891438536053E-2</v>
      </c>
      <c r="P11" s="4">
        <f t="shared" si="8"/>
        <v>6.5937891438536053E-2</v>
      </c>
      <c r="Q11" s="4">
        <f t="shared" si="9"/>
        <v>0.25994699119850795</v>
      </c>
      <c r="R11" s="4">
        <f t="shared" si="0"/>
        <v>1.4836378521171425</v>
      </c>
      <c r="S11" s="4">
        <f t="shared" si="1"/>
        <v>1.8754606261927225</v>
      </c>
      <c r="T11" s="4">
        <f t="shared" si="2"/>
        <v>6.783928461769285E-3</v>
      </c>
    </row>
    <row r="12" spans="1:20">
      <c r="A12" t="s">
        <v>34</v>
      </c>
      <c r="B12">
        <v>-548.06887013999994</v>
      </c>
      <c r="C12">
        <f t="shared" si="3"/>
        <v>0.74613359474689434</v>
      </c>
      <c r="D12">
        <f t="shared" si="4"/>
        <v>0.55671534120992272</v>
      </c>
      <c r="F12" s="2">
        <v>1.42587</v>
      </c>
      <c r="G12" s="2">
        <v>1.42587</v>
      </c>
      <c r="H12" s="2">
        <v>2.1845699999999999</v>
      </c>
      <c r="I12" s="2">
        <v>100</v>
      </c>
      <c r="J12" s="2">
        <f t="shared" si="5"/>
        <v>2.6945093150999999</v>
      </c>
      <c r="K12" s="2">
        <f t="shared" si="5"/>
        <v>2.6945093150999999</v>
      </c>
      <c r="L12" s="2">
        <f t="shared" si="5"/>
        <v>4.1282474660999995</v>
      </c>
      <c r="M12" s="2">
        <f t="shared" si="6"/>
        <v>1.7453292519943295</v>
      </c>
      <c r="O12" s="4">
        <f t="shared" si="7"/>
        <v>0</v>
      </c>
      <c r="P12" s="4">
        <f t="shared" si="8"/>
        <v>0</v>
      </c>
      <c r="Q12" s="4">
        <f t="shared" si="9"/>
        <v>0.10992752680089649</v>
      </c>
      <c r="R12" s="4">
        <f t="shared" si="0"/>
        <v>0.61496163379527724</v>
      </c>
      <c r="S12" s="4">
        <f t="shared" si="1"/>
        <v>0.7248891605961737</v>
      </c>
      <c r="T12" s="4">
        <f t="shared" si="2"/>
        <v>4.5132598238430528E-4</v>
      </c>
    </row>
    <row r="13" spans="1:20">
      <c r="A13" t="s">
        <v>35</v>
      </c>
      <c r="B13">
        <v>-548.06991992999997</v>
      </c>
      <c r="C13">
        <f t="shared" si="3"/>
        <v>0.7175673391402253</v>
      </c>
      <c r="D13">
        <f t="shared" si="4"/>
        <v>0.51490288620078306</v>
      </c>
      <c r="F13" s="2">
        <v>1.4460599999999999</v>
      </c>
      <c r="G13" s="2">
        <v>1.4460599999999999</v>
      </c>
      <c r="H13" s="2">
        <v>2.21549</v>
      </c>
      <c r="I13" s="2">
        <v>100</v>
      </c>
      <c r="J13" s="2">
        <f t="shared" si="5"/>
        <v>2.7326629637999997</v>
      </c>
      <c r="K13" s="2">
        <f t="shared" si="5"/>
        <v>2.7326629637999997</v>
      </c>
      <c r="L13" s="2">
        <f t="shared" si="5"/>
        <v>4.1866779177</v>
      </c>
      <c r="M13" s="2">
        <f t="shared" si="6"/>
        <v>1.7453292519943295</v>
      </c>
      <c r="O13" s="4">
        <f t="shared" si="7"/>
        <v>1.3961678848661726E-2</v>
      </c>
      <c r="P13" s="4">
        <f t="shared" si="8"/>
        <v>1.3961678848661726E-2</v>
      </c>
      <c r="Q13" s="4">
        <f t="shared" si="9"/>
        <v>8.1409433779319251E-2</v>
      </c>
      <c r="R13" s="4">
        <f t="shared" si="0"/>
        <v>0.61496163379527724</v>
      </c>
      <c r="S13" s="4">
        <f t="shared" si="1"/>
        <v>0.72429442527191989</v>
      </c>
      <c r="T13" s="4">
        <f t="shared" si="2"/>
        <v>4.5253687823237719E-5</v>
      </c>
    </row>
    <row r="14" spans="1:20">
      <c r="A14" t="s">
        <v>36</v>
      </c>
      <c r="B14">
        <v>-548.09044957000003</v>
      </c>
      <c r="C14">
        <f t="shared" si="3"/>
        <v>0.15892709324249982</v>
      </c>
      <c r="D14">
        <f t="shared" si="4"/>
        <v>2.525782096651023E-2</v>
      </c>
      <c r="F14" s="2">
        <v>1.42587</v>
      </c>
      <c r="G14" s="2">
        <v>1.42587</v>
      </c>
      <c r="H14" s="2">
        <v>2.33602</v>
      </c>
      <c r="I14" s="2">
        <v>110</v>
      </c>
      <c r="J14" s="2">
        <f t="shared" si="5"/>
        <v>2.6945093150999999</v>
      </c>
      <c r="K14" s="2">
        <f t="shared" si="5"/>
        <v>2.6945093150999999</v>
      </c>
      <c r="L14" s="2">
        <f t="shared" si="5"/>
        <v>4.4144470746</v>
      </c>
      <c r="M14" s="2">
        <f t="shared" si="6"/>
        <v>1.9198621771937625</v>
      </c>
      <c r="O14" s="4">
        <f t="shared" si="7"/>
        <v>0</v>
      </c>
      <c r="P14" s="4">
        <f t="shared" si="8"/>
        <v>0</v>
      </c>
      <c r="Q14" s="4">
        <f t="shared" si="9"/>
        <v>1.6662775150717509E-2</v>
      </c>
      <c r="R14" s="4">
        <f t="shared" si="0"/>
        <v>0.1374701858918245</v>
      </c>
      <c r="S14" s="4">
        <f t="shared" si="1"/>
        <v>0.15413296104254201</v>
      </c>
      <c r="T14" s="4">
        <f t="shared" si="2"/>
        <v>2.298370355067228E-5</v>
      </c>
    </row>
    <row r="15" spans="1:20">
      <c r="A15" t="s">
        <v>37</v>
      </c>
      <c r="B15">
        <v>-548.09055588000001</v>
      </c>
      <c r="C15">
        <f t="shared" si="3"/>
        <v>0.15603424930909049</v>
      </c>
      <c r="D15">
        <f t="shared" si="4"/>
        <v>2.4346686957451406E-2</v>
      </c>
      <c r="F15" s="2">
        <v>1.43225</v>
      </c>
      <c r="G15" s="2">
        <v>1.43225</v>
      </c>
      <c r="H15" s="2">
        <v>2.34646</v>
      </c>
      <c r="I15" s="2">
        <v>110</v>
      </c>
      <c r="J15" s="2">
        <f t="shared" si="5"/>
        <v>2.7065657924999997</v>
      </c>
      <c r="K15" s="2">
        <f t="shared" si="5"/>
        <v>2.7065657924999997</v>
      </c>
      <c r="L15" s="2">
        <f t="shared" si="5"/>
        <v>4.4341758557999995</v>
      </c>
      <c r="M15" s="2">
        <f t="shared" si="6"/>
        <v>1.9198621771937625</v>
      </c>
      <c r="O15" s="4">
        <f t="shared" si="7"/>
        <v>1.4293477501750769E-3</v>
      </c>
      <c r="P15" s="4">
        <f t="shared" si="8"/>
        <v>1.4293477501750769E-3</v>
      </c>
      <c r="Q15" s="4">
        <f t="shared" si="9"/>
        <v>1.3729846396402519E-2</v>
      </c>
      <c r="R15" s="4">
        <f t="shared" si="0"/>
        <v>0.1374701858918245</v>
      </c>
      <c r="S15" s="4">
        <f t="shared" si="1"/>
        <v>0.15405872778857718</v>
      </c>
      <c r="T15" s="4">
        <f t="shared" si="2"/>
        <v>3.902685278011208E-6</v>
      </c>
    </row>
    <row r="16" spans="1:20">
      <c r="A16" t="s">
        <v>38</v>
      </c>
      <c r="B16">
        <v>-548.08991705000005</v>
      </c>
      <c r="C16">
        <f t="shared" si="3"/>
        <v>0.17341770796992378</v>
      </c>
      <c r="D16">
        <f t="shared" si="4"/>
        <v>3.0073701437541768E-2</v>
      </c>
      <c r="F16" s="2">
        <v>1.42587</v>
      </c>
      <c r="G16" s="2">
        <v>1.42587</v>
      </c>
      <c r="H16" s="2">
        <v>2.5845600000000002</v>
      </c>
      <c r="I16" s="2">
        <v>130</v>
      </c>
      <c r="J16" s="2">
        <f t="shared" si="5"/>
        <v>2.6945093150999999</v>
      </c>
      <c r="K16" s="2">
        <f t="shared" si="5"/>
        <v>2.6945093150999999</v>
      </c>
      <c r="L16" s="2">
        <f t="shared" si="5"/>
        <v>4.8841205688000002</v>
      </c>
      <c r="M16" s="2">
        <f t="shared" si="6"/>
        <v>2.2689280275926285</v>
      </c>
      <c r="O16" s="4">
        <f t="shared" si="7"/>
        <v>0</v>
      </c>
      <c r="P16" s="4">
        <f t="shared" si="8"/>
        <v>0</v>
      </c>
      <c r="Q16" s="4">
        <f t="shared" si="9"/>
        <v>9.6886246622773699E-3</v>
      </c>
      <c r="R16" s="4">
        <f t="shared" si="0"/>
        <v>0.15519930637994581</v>
      </c>
      <c r="S16" s="4">
        <f t="shared" si="1"/>
        <v>0.16488793104222318</v>
      </c>
      <c r="T16" s="4">
        <f t="shared" si="2"/>
        <v>7.2757094436333477E-5</v>
      </c>
    </row>
    <row r="17" spans="1:20">
      <c r="A17" t="s">
        <v>39</v>
      </c>
      <c r="B17">
        <v>-548.08992725999997</v>
      </c>
      <c r="C17">
        <f t="shared" si="3"/>
        <v>0.17313987957826482</v>
      </c>
      <c r="D17">
        <f t="shared" si="4"/>
        <v>2.9977417900376044E-2</v>
      </c>
      <c r="F17" s="2">
        <v>1.42388</v>
      </c>
      <c r="G17" s="2">
        <v>1.42388</v>
      </c>
      <c r="H17" s="2">
        <v>2.58094</v>
      </c>
      <c r="I17" s="2">
        <v>130</v>
      </c>
      <c r="J17" s="2">
        <f t="shared" si="5"/>
        <v>2.6907487523999998</v>
      </c>
      <c r="K17" s="2">
        <f t="shared" si="5"/>
        <v>2.6907487523999998</v>
      </c>
      <c r="L17" s="2">
        <f t="shared" si="5"/>
        <v>4.8772797462000002</v>
      </c>
      <c r="M17" s="2">
        <f t="shared" si="6"/>
        <v>2.2689280275926285</v>
      </c>
      <c r="O17" s="4">
        <f t="shared" si="7"/>
        <v>1.4118455293137702E-4</v>
      </c>
      <c r="P17" s="4">
        <f t="shared" si="8"/>
        <v>1.4118455293137702E-4</v>
      </c>
      <c r="Q17" s="4">
        <f t="shared" si="9"/>
        <v>9.1856713286260112E-3</v>
      </c>
      <c r="R17" s="4">
        <f t="shared" si="0"/>
        <v>0.15519930637994581</v>
      </c>
      <c r="S17" s="4">
        <f t="shared" si="1"/>
        <v>0.16466734681443457</v>
      </c>
      <c r="T17" s="4">
        <f t="shared" si="2"/>
        <v>7.1783811434177121E-5</v>
      </c>
    </row>
    <row r="18" spans="1:20">
      <c r="A18" t="s">
        <v>40</v>
      </c>
      <c r="B18">
        <v>-548.07381208000004</v>
      </c>
      <c r="C18">
        <f t="shared" si="3"/>
        <v>0.61165648862832855</v>
      </c>
      <c r="D18">
        <f t="shared" si="4"/>
        <v>0.37412366008113662</v>
      </c>
      <c r="F18" s="2">
        <v>1.42587</v>
      </c>
      <c r="G18" s="2">
        <v>1.42587</v>
      </c>
      <c r="H18" s="2">
        <v>2.67977</v>
      </c>
      <c r="I18" s="2">
        <v>140</v>
      </c>
      <c r="J18" s="2">
        <f t="shared" ref="J18:J19" si="10">F18*$A$2</f>
        <v>2.6945093150999999</v>
      </c>
      <c r="K18" s="2">
        <f t="shared" ref="K18:K19" si="11">G18*$A$2</f>
        <v>2.6945093150999999</v>
      </c>
      <c r="L18" s="2">
        <f t="shared" ref="L18:L19" si="12">H18*$A$2</f>
        <v>5.0640417620999996</v>
      </c>
      <c r="M18" s="2">
        <f t="shared" ref="M18:M19" si="13">I18*PI()/180</f>
        <v>2.4434609527920612</v>
      </c>
      <c r="O18" s="4">
        <f t="shared" ref="O18:O19" si="14">(3*O$3/(5*$O$5^2))*(1-2.5*EXP(-$O$5*(J18-J$9))+1.5*EXP(-(5/3)*$O$5*(J18-J$9)))</f>
        <v>0</v>
      </c>
      <c r="P18" s="4">
        <f t="shared" ref="P18:P19" si="15">(3*O$3/(5*$O$5^2))*(1-2.5*EXP(-$O$5*(K18-K$9))+1.5*EXP(-(5/3)*$O$5*(K18-K$9)))</f>
        <v>0</v>
      </c>
      <c r="Q18" s="4">
        <f t="shared" ref="Q18:Q19" si="16">(3*Q$3/(5*Q$5^2))*(1-2.5*EXP(-Q$5*(L18-L$9))+1.5*EXP(-(5/3)*Q$5*(L18-L$9)))</f>
        <v>2.5714467033107594E-2</v>
      </c>
      <c r="R18" s="4">
        <f t="shared" ref="R18:R19" si="17">R$3*2*(COS(M18)-COS(M$9))^2/(SIN(M18)^2+3*(SIN(M$9)^2)*(TANH(2*SIN(M18/2))/TANH(2*SIN(M$9/2))))</f>
        <v>0.53887608938730935</v>
      </c>
      <c r="S18" s="4">
        <f t="shared" ref="S18:S19" si="18">SUM(O18:R18)</f>
        <v>0.564590556420417</v>
      </c>
      <c r="T18" s="4">
        <f t="shared" ref="T18:T19" si="19">(S18-C18)^2</f>
        <v>2.215201974599726E-3</v>
      </c>
    </row>
    <row r="19" spans="1:20">
      <c r="A19" t="s">
        <v>41</v>
      </c>
      <c r="B19">
        <v>-548.07381219000001</v>
      </c>
      <c r="C19">
        <f t="shared" si="3"/>
        <v>0.61165349537504765</v>
      </c>
      <c r="D19">
        <f t="shared" si="4"/>
        <v>0.37411999840451343</v>
      </c>
      <c r="F19" s="2">
        <v>1.4257299999999999</v>
      </c>
      <c r="G19" s="2">
        <v>1.4257299999999999</v>
      </c>
      <c r="H19" s="2">
        <v>2.6794899999999999</v>
      </c>
      <c r="I19" s="2">
        <v>140</v>
      </c>
      <c r="J19" s="2">
        <f t="shared" si="10"/>
        <v>2.6942447528999995</v>
      </c>
      <c r="K19" s="2">
        <f t="shared" si="11"/>
        <v>2.6942447528999995</v>
      </c>
      <c r="L19" s="2">
        <f t="shared" si="12"/>
        <v>5.0635126376999997</v>
      </c>
      <c r="M19" s="2">
        <f t="shared" si="13"/>
        <v>2.4434609527920612</v>
      </c>
      <c r="O19" s="4">
        <f t="shared" si="14"/>
        <v>6.9643481152671746E-7</v>
      </c>
      <c r="P19" s="4">
        <f t="shared" si="15"/>
        <v>6.9643481152671746E-7</v>
      </c>
      <c r="Q19" s="4">
        <f t="shared" si="16"/>
        <v>2.5661334214835886E-2</v>
      </c>
      <c r="R19" s="4">
        <f t="shared" si="17"/>
        <v>0.53887608938730935</v>
      </c>
      <c r="S19" s="4">
        <f t="shared" si="18"/>
        <v>0.56453881647176829</v>
      </c>
      <c r="T19" s="4">
        <f t="shared" si="19"/>
        <v>2.2197929681591175E-3</v>
      </c>
    </row>
    <row r="20" spans="1:20">
      <c r="A20" t="s">
        <v>51</v>
      </c>
      <c r="B20">
        <v>-548.08886638000001</v>
      </c>
      <c r="C20">
        <f t="shared" si="3"/>
        <v>0.20200790960902734</v>
      </c>
      <c r="D20">
        <f t="shared" si="4"/>
        <v>4.080719554460896E-2</v>
      </c>
      <c r="F20" s="2">
        <v>1.3558699999999999</v>
      </c>
      <c r="G20" s="2">
        <v>1.42587</v>
      </c>
      <c r="H20" s="2">
        <v>2.4020100000000002</v>
      </c>
      <c r="I20" s="2">
        <v>119.40062</v>
      </c>
      <c r="J20" s="2">
        <f t="shared" si="5"/>
        <v>2.5622282150999998</v>
      </c>
      <c r="K20" s="2">
        <f t="shared" si="5"/>
        <v>2.6945093150999999</v>
      </c>
      <c r="L20" s="2">
        <f t="shared" si="5"/>
        <v>4.5391503573000005</v>
      </c>
      <c r="M20" s="2">
        <f t="shared" si="6"/>
        <v>2.083933947922592</v>
      </c>
      <c r="O20" s="4">
        <f t="shared" si="7"/>
        <v>0.19784604191502564</v>
      </c>
      <c r="P20" s="4">
        <f t="shared" si="8"/>
        <v>0</v>
      </c>
      <c r="Q20" s="4">
        <f t="shared" si="9"/>
        <v>3.3260944620331408E-3</v>
      </c>
      <c r="R20" s="4">
        <f t="shared" si="0"/>
        <v>0</v>
      </c>
      <c r="S20" s="4">
        <f t="shared" si="1"/>
        <v>0.20117213637705877</v>
      </c>
      <c r="T20" s="4">
        <f t="shared" si="2"/>
        <v>6.9851689527518464E-7</v>
      </c>
    </row>
    <row r="21" spans="1:20">
      <c r="A21" t="s">
        <v>52</v>
      </c>
      <c r="B21">
        <v>-548.08127474000003</v>
      </c>
      <c r="C21">
        <f t="shared" si="3"/>
        <v>0.40858706230467112</v>
      </c>
      <c r="D21">
        <f t="shared" si="4"/>
        <v>0.16694338748276119</v>
      </c>
      <c r="F21" s="2">
        <v>1.3558699999999999</v>
      </c>
      <c r="G21" s="2">
        <v>1.3558699999999999</v>
      </c>
      <c r="H21" s="2">
        <v>2.34131</v>
      </c>
      <c r="I21" s="2">
        <v>119.40062</v>
      </c>
      <c r="J21" s="2">
        <f t="shared" si="5"/>
        <v>2.5622282150999998</v>
      </c>
      <c r="K21" s="2">
        <f t="shared" si="5"/>
        <v>2.5622282150999998</v>
      </c>
      <c r="L21" s="2">
        <f t="shared" si="5"/>
        <v>4.4244437462999997</v>
      </c>
      <c r="M21" s="2">
        <f t="shared" si="6"/>
        <v>2.083933947922592</v>
      </c>
      <c r="O21" s="4">
        <f t="shared" si="7"/>
        <v>0.19784604191502564</v>
      </c>
      <c r="P21" s="4">
        <f t="shared" si="8"/>
        <v>0.19784604191502564</v>
      </c>
      <c r="Q21" s="4">
        <f t="shared" si="9"/>
        <v>1.5133843694331702E-2</v>
      </c>
      <c r="R21" s="4">
        <f t="shared" si="0"/>
        <v>0</v>
      </c>
      <c r="S21" s="4">
        <f t="shared" si="1"/>
        <v>0.41082592752438296</v>
      </c>
      <c r="T21" s="4">
        <f t="shared" si="2"/>
        <v>5.0125174720353396E-6</v>
      </c>
    </row>
    <row r="22" spans="1:20">
      <c r="A22" t="s">
        <v>53</v>
      </c>
      <c r="B22">
        <v>-548.08350507</v>
      </c>
      <c r="C22">
        <f t="shared" si="3"/>
        <v>0.34789666054335533</v>
      </c>
      <c r="D22">
        <f t="shared" si="4"/>
        <v>0.1210320864172186</v>
      </c>
      <c r="F22" s="2">
        <v>1.3558699999999999</v>
      </c>
      <c r="G22" s="2">
        <v>1.49587</v>
      </c>
      <c r="H22" s="2">
        <v>2.4632000000000001</v>
      </c>
      <c r="I22" s="2">
        <v>119.40062</v>
      </c>
      <c r="J22" s="2">
        <f t="shared" si="5"/>
        <v>2.5622282150999998</v>
      </c>
      <c r="K22" s="2">
        <f t="shared" si="5"/>
        <v>2.8267904151000001</v>
      </c>
      <c r="L22" s="2">
        <f t="shared" si="5"/>
        <v>4.6547829360000001</v>
      </c>
      <c r="M22" s="2">
        <f t="shared" si="6"/>
        <v>2.083933947922592</v>
      </c>
      <c r="O22" s="4">
        <f t="shared" si="7"/>
        <v>0.19784604191502564</v>
      </c>
      <c r="P22" s="4">
        <f t="shared" si="8"/>
        <v>0.15350790411238638</v>
      </c>
      <c r="Q22" s="4">
        <f t="shared" si="9"/>
        <v>8.1483860789040473E-7</v>
      </c>
      <c r="R22" s="4">
        <f t="shared" si="0"/>
        <v>0</v>
      </c>
      <c r="S22" s="4">
        <f t="shared" si="1"/>
        <v>0.35135476086601986</v>
      </c>
      <c r="T22" s="4">
        <f t="shared" si="2"/>
        <v>1.1958457841612497E-5</v>
      </c>
    </row>
    <row r="23" spans="1:20">
      <c r="A23" t="s">
        <v>54</v>
      </c>
      <c r="B23">
        <v>-548.07008581000002</v>
      </c>
      <c r="C23">
        <f t="shared" si="3"/>
        <v>0.71305351210675239</v>
      </c>
      <c r="D23">
        <f t="shared" si="4"/>
        <v>0.50844531112777447</v>
      </c>
      <c r="F23" s="2">
        <v>1.3558699999999999</v>
      </c>
      <c r="G23" s="2">
        <v>1.5658700000000001</v>
      </c>
      <c r="H23" s="2">
        <v>2.5248499999999998</v>
      </c>
      <c r="I23" s="2">
        <v>119.40062</v>
      </c>
      <c r="J23" s="2">
        <f t="shared" si="5"/>
        <v>2.5622282150999998</v>
      </c>
      <c r="K23" s="2">
        <f t="shared" si="5"/>
        <v>2.9590715151000002</v>
      </c>
      <c r="L23" s="2">
        <f t="shared" si="5"/>
        <v>4.7712847904999993</v>
      </c>
      <c r="M23" s="2">
        <f t="shared" si="6"/>
        <v>2.083933947922592</v>
      </c>
      <c r="O23" s="4">
        <f t="shared" si="7"/>
        <v>0.19784604191502564</v>
      </c>
      <c r="P23" s="4">
        <f t="shared" si="8"/>
        <v>0.5428223001741096</v>
      </c>
      <c r="Q23" s="4">
        <f t="shared" si="9"/>
        <v>2.8419894113966945E-3</v>
      </c>
      <c r="R23" s="4">
        <f t="shared" si="0"/>
        <v>0</v>
      </c>
      <c r="S23" s="4">
        <f t="shared" si="1"/>
        <v>0.74351033150053192</v>
      </c>
      <c r="T23" s="4">
        <f t="shared" si="2"/>
        <v>9.2761784758530505E-4</v>
      </c>
    </row>
    <row r="24" spans="1:20">
      <c r="A24" t="s">
        <v>55</v>
      </c>
      <c r="B24">
        <v>-548.06140516000005</v>
      </c>
      <c r="C24">
        <f t="shared" si="3"/>
        <v>0.94926615151604121</v>
      </c>
      <c r="D24">
        <f t="shared" si="4"/>
        <v>0.90110622641407567</v>
      </c>
      <c r="F24" s="2">
        <v>1.2858700000000001</v>
      </c>
      <c r="G24" s="2">
        <v>1.42587</v>
      </c>
      <c r="H24" s="2">
        <v>2.3423799999999999</v>
      </c>
      <c r="I24" s="2">
        <v>119.40062</v>
      </c>
      <c r="J24" s="2">
        <f t="shared" si="5"/>
        <v>2.4299471151000001</v>
      </c>
      <c r="K24" s="2">
        <f t="shared" si="5"/>
        <v>2.6945093150999999</v>
      </c>
      <c r="L24" s="2">
        <f t="shared" si="5"/>
        <v>4.4264657573999999</v>
      </c>
      <c r="M24" s="2">
        <f t="shared" si="6"/>
        <v>2.083933947922592</v>
      </c>
      <c r="O24" s="4">
        <f t="shared" si="7"/>
        <v>0.90163669272328706</v>
      </c>
      <c r="P24" s="4">
        <f t="shared" si="8"/>
        <v>0</v>
      </c>
      <c r="Q24" s="4">
        <f t="shared" si="9"/>
        <v>1.4835354676027451E-2</v>
      </c>
      <c r="R24" s="4">
        <f t="shared" si="0"/>
        <v>0</v>
      </c>
      <c r="S24" s="4">
        <f t="shared" si="1"/>
        <v>0.91647204739931454</v>
      </c>
      <c r="T24" s="4">
        <f t="shared" si="2"/>
        <v>1.0754532648187094E-3</v>
      </c>
    </row>
    <row r="25" spans="1:20">
      <c r="A25" t="s">
        <v>56</v>
      </c>
      <c r="B25">
        <v>-548.0535916</v>
      </c>
      <c r="C25">
        <f t="shared" si="3"/>
        <v>1.1618840581012677</v>
      </c>
      <c r="D25">
        <f t="shared" si="4"/>
        <v>1.34997456446987</v>
      </c>
      <c r="F25" s="2">
        <v>1.2858700000000001</v>
      </c>
      <c r="G25" s="2">
        <v>1.3558699999999999</v>
      </c>
      <c r="H25" s="2">
        <v>2.2811499999999998</v>
      </c>
      <c r="I25" s="2">
        <v>119.40062</v>
      </c>
      <c r="J25" s="2">
        <f t="shared" si="5"/>
        <v>2.4299471151000001</v>
      </c>
      <c r="K25" s="2">
        <f t="shared" si="5"/>
        <v>2.5622282150999998</v>
      </c>
      <c r="L25" s="2">
        <f t="shared" si="5"/>
        <v>4.3107575894999997</v>
      </c>
      <c r="M25" s="2">
        <f t="shared" si="6"/>
        <v>2.083933947922592</v>
      </c>
      <c r="O25" s="4">
        <f t="shared" si="7"/>
        <v>0.90163669272328706</v>
      </c>
      <c r="P25" s="4">
        <f t="shared" si="8"/>
        <v>0.19784604191502564</v>
      </c>
      <c r="Q25" s="4">
        <f t="shared" si="9"/>
        <v>3.8321447857461742E-2</v>
      </c>
      <c r="R25" s="4">
        <f t="shared" si="0"/>
        <v>0</v>
      </c>
      <c r="S25" s="4">
        <f t="shared" si="1"/>
        <v>1.1378041824957745</v>
      </c>
      <c r="T25" s="4">
        <f t="shared" si="2"/>
        <v>5.7984040917602572E-4</v>
      </c>
    </row>
    <row r="26" spans="1:20">
      <c r="A26" t="s">
        <v>57</v>
      </c>
      <c r="B26">
        <v>-548.02561636999997</v>
      </c>
      <c r="C26">
        <f t="shared" si="3"/>
        <v>1.9231292317243074</v>
      </c>
      <c r="D26">
        <f t="shared" si="4"/>
        <v>3.6984260419125246</v>
      </c>
      <c r="F26" s="2">
        <v>1.2858700000000001</v>
      </c>
      <c r="G26" s="2">
        <v>1.2858700000000001</v>
      </c>
      <c r="H26" s="2">
        <v>2.22044</v>
      </c>
      <c r="I26" s="2">
        <v>119.40062</v>
      </c>
      <c r="J26" s="2">
        <f t="shared" si="5"/>
        <v>2.4299471151000001</v>
      </c>
      <c r="K26" s="2">
        <f t="shared" si="5"/>
        <v>2.4299471151000001</v>
      </c>
      <c r="L26" s="2">
        <f t="shared" si="5"/>
        <v>4.1960320811999994</v>
      </c>
      <c r="M26" s="2">
        <f t="shared" si="6"/>
        <v>2.083933947922592</v>
      </c>
      <c r="O26" s="4">
        <f t="shared" si="7"/>
        <v>0.90163669272328706</v>
      </c>
      <c r="P26" s="4">
        <f t="shared" si="8"/>
        <v>0.90163669272328706</v>
      </c>
      <c r="Q26" s="4">
        <f t="shared" si="9"/>
        <v>7.737994395553488E-2</v>
      </c>
      <c r="R26" s="4">
        <f t="shared" si="0"/>
        <v>0</v>
      </c>
      <c r="S26" s="4">
        <f t="shared" si="1"/>
        <v>1.8806533294021091</v>
      </c>
      <c r="T26" s="4">
        <f t="shared" si="2"/>
        <v>1.8042022780849337E-3</v>
      </c>
    </row>
    <row r="27" spans="1:20">
      <c r="A27" t="s">
        <v>58</v>
      </c>
      <c r="B27">
        <v>-548.05619796999997</v>
      </c>
      <c r="C27">
        <f t="shared" si="3"/>
        <v>1.0909610814841719</v>
      </c>
      <c r="D27">
        <f t="shared" si="4"/>
        <v>1.1901960813131141</v>
      </c>
      <c r="F27" s="2">
        <v>1.2858700000000001</v>
      </c>
      <c r="G27" s="2">
        <v>1.49587</v>
      </c>
      <c r="H27" s="2">
        <v>2.4040900000000001</v>
      </c>
      <c r="I27" s="2">
        <v>119.40062</v>
      </c>
      <c r="J27" s="2">
        <f t="shared" si="5"/>
        <v>2.4299471151000001</v>
      </c>
      <c r="K27" s="2">
        <f t="shared" si="5"/>
        <v>2.8267904151000001</v>
      </c>
      <c r="L27" s="2">
        <f t="shared" si="5"/>
        <v>4.5430809956999996</v>
      </c>
      <c r="M27" s="2">
        <f t="shared" si="6"/>
        <v>2.083933947922592</v>
      </c>
      <c r="O27" s="4">
        <f t="shared" si="7"/>
        <v>0.90163669272328706</v>
      </c>
      <c r="P27" s="4">
        <f t="shared" si="8"/>
        <v>0.15350790411238638</v>
      </c>
      <c r="Q27" s="4">
        <f t="shared" si="9"/>
        <v>3.0875330829747477E-3</v>
      </c>
      <c r="R27" s="4">
        <f t="shared" si="0"/>
        <v>0</v>
      </c>
      <c r="S27" s="4">
        <f t="shared" si="1"/>
        <v>1.0582321299186481</v>
      </c>
      <c r="T27" s="4">
        <f t="shared" si="2"/>
        <v>1.0711842705784028E-3</v>
      </c>
    </row>
    <row r="28" spans="1:20">
      <c r="A28" t="s">
        <v>59</v>
      </c>
      <c r="B28">
        <v>-548.04286643</v>
      </c>
      <c r="C28">
        <f t="shared" si="3"/>
        <v>1.4537309490392845</v>
      </c>
      <c r="D28">
        <f t="shared" si="4"/>
        <v>2.1133336721946585</v>
      </c>
      <c r="F28" s="2">
        <v>1.2858700000000001</v>
      </c>
      <c r="G28" s="2">
        <v>1.5658700000000001</v>
      </c>
      <c r="H28" s="2">
        <v>2.46624</v>
      </c>
      <c r="I28" s="2">
        <v>119.40062</v>
      </c>
      <c r="J28" s="2">
        <f t="shared" si="5"/>
        <v>2.4299471151000001</v>
      </c>
      <c r="K28" s="2">
        <f t="shared" si="5"/>
        <v>2.9590715151000002</v>
      </c>
      <c r="L28" s="2">
        <f t="shared" si="5"/>
        <v>4.6605277151999998</v>
      </c>
      <c r="M28" s="2">
        <f t="shared" si="6"/>
        <v>2.083933947922592</v>
      </c>
      <c r="O28" s="4">
        <f t="shared" si="7"/>
        <v>0.90163669272328706</v>
      </c>
      <c r="P28" s="4">
        <f t="shared" si="8"/>
        <v>0.5428223001741096</v>
      </c>
      <c r="Q28" s="4">
        <f t="shared" si="9"/>
        <v>1.3221587039784446E-5</v>
      </c>
      <c r="R28" s="4">
        <f t="shared" si="0"/>
        <v>0</v>
      </c>
      <c r="S28" s="4">
        <f t="shared" si="1"/>
        <v>1.4444722144844366</v>
      </c>
      <c r="T28" s="4">
        <f t="shared" si="2"/>
        <v>8.5724165557133156E-5</v>
      </c>
    </row>
    <row r="29" spans="1:20">
      <c r="A29" t="s">
        <v>60</v>
      </c>
      <c r="B29">
        <v>-548.09081336999998</v>
      </c>
      <c r="C29">
        <f t="shared" si="3"/>
        <v>0.14902758592398249</v>
      </c>
      <c r="D29">
        <f t="shared" si="4"/>
        <v>2.2209221366329985E-2</v>
      </c>
      <c r="F29" s="2">
        <v>1.49587</v>
      </c>
      <c r="G29" s="2">
        <v>1.42587</v>
      </c>
      <c r="H29" s="2">
        <v>2.5228799999999998</v>
      </c>
      <c r="I29" s="2">
        <v>119.40062</v>
      </c>
      <c r="J29" s="2">
        <f t="shared" si="5"/>
        <v>2.8267904151000001</v>
      </c>
      <c r="K29" s="2">
        <f t="shared" si="5"/>
        <v>2.6945093150999999</v>
      </c>
      <c r="L29" s="2">
        <f t="shared" si="5"/>
        <v>4.767562022399999</v>
      </c>
      <c r="M29" s="2">
        <f t="shared" si="6"/>
        <v>2.083933947922592</v>
      </c>
      <c r="O29" s="4">
        <f t="shared" si="7"/>
        <v>0.15350790411238638</v>
      </c>
      <c r="P29" s="4">
        <f t="shared" si="8"/>
        <v>0</v>
      </c>
      <c r="Q29" s="4">
        <f t="shared" si="9"/>
        <v>2.6760621546387886E-3</v>
      </c>
      <c r="R29" s="4">
        <f t="shared" si="0"/>
        <v>0</v>
      </c>
      <c r="S29" s="4">
        <f t="shared" si="1"/>
        <v>0.15618396626702516</v>
      </c>
      <c r="T29" s="4">
        <f t="shared" si="2"/>
        <v>5.1213779614287487E-5</v>
      </c>
    </row>
    <row r="30" spans="1:20">
      <c r="A30" t="s">
        <v>61</v>
      </c>
      <c r="B30">
        <v>-548.08525861999999</v>
      </c>
      <c r="C30">
        <f t="shared" si="3"/>
        <v>0.30018011007364254</v>
      </c>
      <c r="D30">
        <f t="shared" si="4"/>
        <v>9.0108098483824145E-2</v>
      </c>
      <c r="F30" s="2">
        <v>1.49587</v>
      </c>
      <c r="G30" s="2">
        <v>1.49587</v>
      </c>
      <c r="H30" s="2">
        <v>2.5830600000000001</v>
      </c>
      <c r="I30" s="2">
        <v>119.40062</v>
      </c>
      <c r="J30" s="2">
        <f t="shared" si="5"/>
        <v>2.8267904151000001</v>
      </c>
      <c r="K30" s="2">
        <f t="shared" si="5"/>
        <v>2.8267904151000001</v>
      </c>
      <c r="L30" s="2">
        <f t="shared" si="5"/>
        <v>4.8812859737999998</v>
      </c>
      <c r="M30" s="2">
        <f t="shared" si="6"/>
        <v>2.083933947922592</v>
      </c>
      <c r="O30" s="4">
        <f t="shared" si="7"/>
        <v>0.15350790411238638</v>
      </c>
      <c r="P30" s="4">
        <f t="shared" si="8"/>
        <v>0.15350790411238638</v>
      </c>
      <c r="Q30" s="4">
        <f t="shared" si="9"/>
        <v>9.4790229232060274E-3</v>
      </c>
      <c r="R30" s="4">
        <f t="shared" si="0"/>
        <v>0</v>
      </c>
      <c r="S30" s="4">
        <f t="shared" si="1"/>
        <v>0.31649483114797877</v>
      </c>
      <c r="T30" s="4">
        <f t="shared" si="2"/>
        <v>2.6617012373339092E-4</v>
      </c>
    </row>
    <row r="31" spans="1:20">
      <c r="A31" t="s">
        <v>62</v>
      </c>
      <c r="B31">
        <v>-548.07173521000004</v>
      </c>
      <c r="C31">
        <f t="shared" si="3"/>
        <v>0.66817102894622604</v>
      </c>
      <c r="D31">
        <f t="shared" si="4"/>
        <v>0.44645252392305845</v>
      </c>
      <c r="F31" s="2">
        <v>1.49587</v>
      </c>
      <c r="G31" s="2">
        <v>1.5658700000000001</v>
      </c>
      <c r="H31" s="2">
        <v>2.6437400000000002</v>
      </c>
      <c r="I31" s="2">
        <v>119.40062</v>
      </c>
      <c r="J31" s="2">
        <f t="shared" si="5"/>
        <v>2.8267904151000001</v>
      </c>
      <c r="K31" s="2">
        <f t="shared" si="5"/>
        <v>2.9590715151000002</v>
      </c>
      <c r="L31" s="2">
        <f t="shared" si="5"/>
        <v>4.9959547901999999</v>
      </c>
      <c r="M31" s="2">
        <f t="shared" si="6"/>
        <v>2.083933947922592</v>
      </c>
      <c r="O31" s="4">
        <f t="shared" si="7"/>
        <v>0.15350790411238638</v>
      </c>
      <c r="P31" s="4">
        <f t="shared" si="8"/>
        <v>0.5428223001741096</v>
      </c>
      <c r="Q31" s="4">
        <f t="shared" si="9"/>
        <v>1.9117191779376489E-2</v>
      </c>
      <c r="R31" s="4">
        <f t="shared" si="0"/>
        <v>0</v>
      </c>
      <c r="S31" s="4">
        <f t="shared" si="1"/>
        <v>0.71544739606587249</v>
      </c>
      <c r="T31" s="4">
        <f t="shared" si="2"/>
        <v>2.2350548880315877E-3</v>
      </c>
    </row>
    <row r="32" spans="1:20">
      <c r="A32" t="s">
        <v>63</v>
      </c>
      <c r="B32">
        <v>-548.07733095000003</v>
      </c>
      <c r="C32">
        <f t="shared" si="3"/>
        <v>0.51590310951050511</v>
      </c>
      <c r="D32">
        <f t="shared" si="4"/>
        <v>0.26615601840260822</v>
      </c>
      <c r="F32" s="2">
        <v>1.5658700000000001</v>
      </c>
      <c r="G32" s="2">
        <v>1.42587</v>
      </c>
      <c r="H32" s="2">
        <v>2.5840299999999998</v>
      </c>
      <c r="I32" s="2">
        <v>119.40062</v>
      </c>
      <c r="J32" s="2">
        <f t="shared" si="5"/>
        <v>2.9590715151000002</v>
      </c>
      <c r="K32" s="2">
        <f t="shared" si="5"/>
        <v>2.6945093150999999</v>
      </c>
      <c r="L32" s="2">
        <f t="shared" si="5"/>
        <v>4.8831190118999999</v>
      </c>
      <c r="M32" s="2">
        <f t="shared" si="6"/>
        <v>2.083933947922592</v>
      </c>
      <c r="O32" s="4">
        <f t="shared" si="7"/>
        <v>0.5428223001741096</v>
      </c>
      <c r="P32" s="4">
        <f t="shared" si="8"/>
        <v>0</v>
      </c>
      <c r="Q32" s="4">
        <f t="shared" si="9"/>
        <v>9.6143735255333606E-3</v>
      </c>
      <c r="R32" s="4">
        <f t="shared" si="0"/>
        <v>0</v>
      </c>
      <c r="S32" s="4">
        <f t="shared" si="1"/>
        <v>0.552436673699643</v>
      </c>
      <c r="T32" s="4">
        <f t="shared" si="2"/>
        <v>1.3347013123618586E-3</v>
      </c>
    </row>
    <row r="33" spans="1:20">
      <c r="A33" t="s">
        <v>64</v>
      </c>
      <c r="B33">
        <v>-548.05819258999998</v>
      </c>
      <c r="C33">
        <f t="shared" si="3"/>
        <v>1.0366846788160373</v>
      </c>
      <c r="D33">
        <f t="shared" si="4"/>
        <v>1.0747151232919105</v>
      </c>
      <c r="F33" s="2">
        <v>1.5658700000000001</v>
      </c>
      <c r="G33" s="2">
        <v>1.5658700000000001</v>
      </c>
      <c r="H33" s="2">
        <v>2.7039399999999998</v>
      </c>
      <c r="I33" s="2">
        <v>119.40062</v>
      </c>
      <c r="J33" s="2">
        <f t="shared" si="5"/>
        <v>2.9590715151000002</v>
      </c>
      <c r="K33" s="2">
        <f t="shared" si="5"/>
        <v>2.9590715151000002</v>
      </c>
      <c r="L33" s="2">
        <f t="shared" si="5"/>
        <v>5.1097165361999997</v>
      </c>
      <c r="M33" s="2">
        <f t="shared" si="6"/>
        <v>2.083933947922592</v>
      </c>
      <c r="O33" s="4">
        <f t="shared" si="7"/>
        <v>0.5428223001741096</v>
      </c>
      <c r="P33" s="4">
        <f t="shared" si="8"/>
        <v>0.5428223001741096</v>
      </c>
      <c r="Q33" s="4">
        <f t="shared" si="9"/>
        <v>3.0390451922225059E-2</v>
      </c>
      <c r="R33" s="4">
        <f t="shared" si="0"/>
        <v>0</v>
      </c>
      <c r="S33" s="4">
        <f t="shared" si="1"/>
        <v>1.1160350522704443</v>
      </c>
      <c r="T33" s="4">
        <f t="shared" si="2"/>
        <v>6.2964817673538571E-3</v>
      </c>
    </row>
    <row r="34" spans="1:20" ht="15">
      <c r="C34" s="1" t="s">
        <v>26</v>
      </c>
      <c r="D34">
        <f>SUM(D8:D33)</f>
        <v>20.853669666587123</v>
      </c>
      <c r="S34" s="5" t="s">
        <v>28</v>
      </c>
      <c r="T34" s="4">
        <f>SUM(T9:T33)</f>
        <v>2.9211195941088289E-2</v>
      </c>
    </row>
    <row r="35" spans="1:20" ht="15">
      <c r="B35" s="1" t="s">
        <v>9</v>
      </c>
      <c r="F35" s="3" t="s">
        <v>1</v>
      </c>
      <c r="G35" s="3" t="s">
        <v>2</v>
      </c>
      <c r="H35" s="3" t="s">
        <v>19</v>
      </c>
      <c r="I35" s="3" t="s">
        <v>3</v>
      </c>
      <c r="J35" s="3" t="s">
        <v>1</v>
      </c>
      <c r="K35" s="3" t="s">
        <v>2</v>
      </c>
      <c r="L35" s="3" t="s">
        <v>19</v>
      </c>
      <c r="M35" s="3" t="s">
        <v>3</v>
      </c>
      <c r="S35" s="5" t="s">
        <v>29</v>
      </c>
      <c r="T35" s="4">
        <f>1-T34/D34</f>
        <v>0.99859922994810391</v>
      </c>
    </row>
    <row r="36" spans="1:20" ht="15">
      <c r="A36" s="1" t="s">
        <v>11</v>
      </c>
      <c r="B36" t="s">
        <v>10</v>
      </c>
      <c r="E36" s="1"/>
      <c r="F36" s="2" t="s">
        <v>4</v>
      </c>
      <c r="G36" s="2" t="s">
        <v>4</v>
      </c>
      <c r="H36" s="2" t="s">
        <v>4</v>
      </c>
      <c r="I36" s="2" t="s">
        <v>5</v>
      </c>
      <c r="J36" s="2" t="s">
        <v>7</v>
      </c>
      <c r="K36" s="2" t="s">
        <v>7</v>
      </c>
      <c r="L36" s="2" t="s">
        <v>7</v>
      </c>
      <c r="M36" s="2" t="s">
        <v>8</v>
      </c>
    </row>
    <row r="37" spans="1:20">
      <c r="A37" t="s">
        <v>42</v>
      </c>
      <c r="B37">
        <v>-548.07071778</v>
      </c>
      <c r="C37">
        <f>(B37-$B$9)*$A$1</f>
        <v>0.69585672364950957</v>
      </c>
      <c r="D37">
        <f t="shared" ref="D37:D45" si="20">C37^2</f>
        <v>0.48421657984822991</v>
      </c>
      <c r="F37" s="2">
        <v>1.363</v>
      </c>
      <c r="G37" s="2">
        <v>1.4530000000000001</v>
      </c>
      <c r="H37" s="2">
        <v>2.2139799999999998</v>
      </c>
      <c r="I37" s="2">
        <v>103.62</v>
      </c>
      <c r="J37" s="2">
        <f>F37*$A$2</f>
        <v>2.5757019899999998</v>
      </c>
      <c r="K37" s="2">
        <f>G37*$A$2</f>
        <v>2.7457776900000002</v>
      </c>
      <c r="L37" s="2">
        <f>H37*$A$2</f>
        <v>4.1838244253999992</v>
      </c>
      <c r="M37" s="2">
        <f>I37*PI()/180</f>
        <v>1.8085101709165241</v>
      </c>
      <c r="O37" s="4">
        <f t="shared" si="7"/>
        <v>0.15750924169745356</v>
      </c>
      <c r="P37" s="4">
        <f t="shared" si="8"/>
        <v>2.4896405932845502E-2</v>
      </c>
      <c r="Q37" s="4">
        <f t="shared" si="9"/>
        <v>8.2666745386696106E-2</v>
      </c>
      <c r="R37" s="4">
        <f t="shared" ref="R37:R45" si="21">R$3*2*(COS(M37)-COS(M$9))^2/(SIN(M37)^2+3*(SIN(M$9)^2)*(TANH(2*SIN(M37/2))/TANH(2*SIN(M$9/2))))</f>
        <v>0.39979797689056623</v>
      </c>
      <c r="S37" s="4">
        <f t="shared" ref="S37:S45" si="22">SUM(O37:R37)</f>
        <v>0.66487036990756132</v>
      </c>
      <c r="T37" s="4">
        <f t="shared" ref="T37:T45" si="23">(S37-C37)^2</f>
        <v>9.6015411822115016E-4</v>
      </c>
    </row>
    <row r="38" spans="1:20">
      <c r="A38" t="s">
        <v>43</v>
      </c>
      <c r="B38">
        <v>-548.07787280000002</v>
      </c>
      <c r="C38">
        <f t="shared" ref="C38:C45" si="24">(B38-$B$9)*$A$1</f>
        <v>0.50115861242076309</v>
      </c>
      <c r="D38">
        <f t="shared" si="20"/>
        <v>0.25115995480350461</v>
      </c>
      <c r="F38" s="2">
        <v>1.383</v>
      </c>
      <c r="G38" s="2">
        <v>1.4390000000000001</v>
      </c>
      <c r="H38" s="2">
        <v>2.6204499999999999</v>
      </c>
      <c r="I38" s="2">
        <v>136.41999999999999</v>
      </c>
      <c r="J38" s="2">
        <f t="shared" ref="J38:L45" si="25">F38*$A$2</f>
        <v>2.61349659</v>
      </c>
      <c r="K38" s="2">
        <f t="shared" si="25"/>
        <v>2.7193214700000001</v>
      </c>
      <c r="L38" s="2">
        <f t="shared" si="25"/>
        <v>4.9519429785</v>
      </c>
      <c r="M38" s="2">
        <f t="shared" ref="M38:M45" si="26">I38*PI()/180</f>
        <v>2.3809781655706641</v>
      </c>
      <c r="O38" s="4">
        <f t="shared" si="7"/>
        <v>7.0592758942285588E-2</v>
      </c>
      <c r="P38" s="4">
        <f t="shared" si="8"/>
        <v>5.9803519506010519E-3</v>
      </c>
      <c r="Q38" s="4">
        <f t="shared" si="9"/>
        <v>1.5162095992571576E-2</v>
      </c>
      <c r="R38" s="4">
        <f t="shared" si="21"/>
        <v>0.38017206093599959</v>
      </c>
      <c r="S38" s="4">
        <f t="shared" si="22"/>
        <v>0.47190726782145781</v>
      </c>
      <c r="T38" s="4">
        <f t="shared" si="23"/>
        <v>8.5564116086730643E-4</v>
      </c>
    </row>
    <row r="39" spans="1:20">
      <c r="A39" t="s">
        <v>44</v>
      </c>
      <c r="B39">
        <v>-548.07410330000005</v>
      </c>
      <c r="C39">
        <f t="shared" si="24"/>
        <v>0.60373198472010392</v>
      </c>
      <c r="D39">
        <f t="shared" si="20"/>
        <v>0.36449230937407578</v>
      </c>
      <c r="F39" s="2">
        <v>1.466</v>
      </c>
      <c r="G39" s="2">
        <v>1.4730000000000001</v>
      </c>
      <c r="H39" s="2">
        <v>2.28694</v>
      </c>
      <c r="I39" s="2">
        <v>102.18</v>
      </c>
      <c r="J39" s="2">
        <f t="shared" si="25"/>
        <v>2.7703441799999999</v>
      </c>
      <c r="K39" s="2">
        <f t="shared" si="25"/>
        <v>2.7835722899999999</v>
      </c>
      <c r="L39" s="2">
        <f t="shared" si="25"/>
        <v>4.3216991261999995</v>
      </c>
      <c r="M39" s="2">
        <f t="shared" si="26"/>
        <v>1.7833774296878058</v>
      </c>
      <c r="O39" s="4">
        <f t="shared" si="7"/>
        <v>5.3215155278290453E-2</v>
      </c>
      <c r="P39" s="4">
        <f t="shared" si="8"/>
        <v>7.248476921937233E-2</v>
      </c>
      <c r="Q39" s="4">
        <f t="shared" si="9"/>
        <v>3.5489820058367108E-2</v>
      </c>
      <c r="R39" s="4">
        <f t="shared" si="21"/>
        <v>0.47943225153607871</v>
      </c>
      <c r="S39" s="4">
        <f t="shared" si="22"/>
        <v>0.64062199609210868</v>
      </c>
      <c r="T39" s="4">
        <f t="shared" si="23"/>
        <v>1.3608729390266405E-3</v>
      </c>
    </row>
    <row r="40" spans="1:20">
      <c r="A40" t="s">
        <v>45</v>
      </c>
      <c r="B40">
        <v>-548.06093637000004</v>
      </c>
      <c r="C40">
        <f t="shared" si="24"/>
        <v>0.96202258372240967</v>
      </c>
      <c r="D40">
        <f t="shared" si="20"/>
        <v>0.92548745159194068</v>
      </c>
      <c r="F40" s="2">
        <v>1.49</v>
      </c>
      <c r="G40" s="2">
        <v>1.3979999999999999</v>
      </c>
      <c r="H40" s="2">
        <v>2.7426499999999998</v>
      </c>
      <c r="I40" s="2">
        <v>143.47</v>
      </c>
      <c r="J40" s="2">
        <f t="shared" si="25"/>
        <v>2.8156976999999999</v>
      </c>
      <c r="K40" s="2">
        <f t="shared" si="25"/>
        <v>2.6418425399999999</v>
      </c>
      <c r="L40" s="2">
        <f t="shared" si="25"/>
        <v>5.1828679844999996</v>
      </c>
      <c r="M40" s="2">
        <f t="shared" si="26"/>
        <v>2.5040238778362647</v>
      </c>
      <c r="O40" s="4">
        <f t="shared" si="7"/>
        <v>0.13019489076495533</v>
      </c>
      <c r="P40" s="4">
        <f t="shared" si="8"/>
        <v>2.9027385468515528E-2</v>
      </c>
      <c r="Q40" s="4">
        <f t="shared" si="9"/>
        <v>3.8169687356909017E-2</v>
      </c>
      <c r="R40" s="4">
        <f t="shared" si="21"/>
        <v>0.71000921018239416</v>
      </c>
      <c r="S40" s="4">
        <f t="shared" si="22"/>
        <v>0.90740117377277407</v>
      </c>
      <c r="T40" s="4">
        <f t="shared" si="23"/>
        <v>2.9834984248861512E-3</v>
      </c>
    </row>
    <row r="41" spans="1:20">
      <c r="A41" t="s">
        <v>46</v>
      </c>
      <c r="B41">
        <v>-548.07392863999996</v>
      </c>
      <c r="C41">
        <f t="shared" si="24"/>
        <v>0.60848472784639673</v>
      </c>
      <c r="D41">
        <f t="shared" si="20"/>
        <v>0.37025366402230347</v>
      </c>
      <c r="F41" s="2">
        <v>1.3560000000000001</v>
      </c>
      <c r="G41" s="2">
        <v>1.377</v>
      </c>
      <c r="H41" s="2">
        <v>2.5182600000000002</v>
      </c>
      <c r="I41" s="2">
        <v>134.27000000000001</v>
      </c>
      <c r="J41" s="2">
        <f t="shared" si="25"/>
        <v>2.5624738800000002</v>
      </c>
      <c r="K41" s="2">
        <f t="shared" si="25"/>
        <v>2.6021582099999998</v>
      </c>
      <c r="L41" s="2">
        <f t="shared" si="25"/>
        <v>4.7588314698000005</v>
      </c>
      <c r="M41" s="2">
        <f t="shared" si="26"/>
        <v>2.3434535866527866</v>
      </c>
      <c r="O41" s="4">
        <f t="shared" si="7"/>
        <v>0.19706456019333518</v>
      </c>
      <c r="P41" s="4">
        <f t="shared" si="8"/>
        <v>9.2751046047547164E-2</v>
      </c>
      <c r="Q41" s="4">
        <f t="shared" si="9"/>
        <v>2.3042269769275991E-3</v>
      </c>
      <c r="R41" s="4">
        <f t="shared" si="21"/>
        <v>0.2955119977449463</v>
      </c>
      <c r="S41" s="4">
        <f t="shared" si="22"/>
        <v>0.58763183096275617</v>
      </c>
      <c r="T41" s="4">
        <f t="shared" si="23"/>
        <v>4.3484330843974615E-4</v>
      </c>
    </row>
    <row r="42" spans="1:20">
      <c r="A42" t="s">
        <v>47</v>
      </c>
      <c r="B42">
        <v>-548.08543315999998</v>
      </c>
      <c r="C42">
        <f t="shared" si="24"/>
        <v>0.29543063231794009</v>
      </c>
      <c r="D42">
        <f t="shared" si="20"/>
        <v>8.727925851177791E-2</v>
      </c>
      <c r="F42" s="2">
        <v>1.4219999999999999</v>
      </c>
      <c r="G42" s="2">
        <v>1.359</v>
      </c>
      <c r="H42" s="2">
        <v>2.5027699999999999</v>
      </c>
      <c r="I42" s="2">
        <v>128.29</v>
      </c>
      <c r="J42" s="2">
        <f t="shared" si="25"/>
        <v>2.6871960599999998</v>
      </c>
      <c r="K42" s="2">
        <f t="shared" si="25"/>
        <v>2.5681430699999996</v>
      </c>
      <c r="L42" s="2">
        <f t="shared" si="25"/>
        <v>4.7295595520999996</v>
      </c>
      <c r="M42" s="2">
        <f t="shared" si="26"/>
        <v>2.2390828973835251</v>
      </c>
      <c r="O42" s="4">
        <f t="shared" si="7"/>
        <v>5.3577686053366078E-4</v>
      </c>
      <c r="P42" s="4">
        <f t="shared" si="8"/>
        <v>0.17950850692527376</v>
      </c>
      <c r="Q42" s="4">
        <f t="shared" si="9"/>
        <v>1.2429526170894217E-3</v>
      </c>
      <c r="R42" s="4">
        <f t="shared" si="21"/>
        <v>0.11050262398024541</v>
      </c>
      <c r="S42" s="4">
        <f t="shared" si="22"/>
        <v>0.29178986038314225</v>
      </c>
      <c r="T42" s="4">
        <f t="shared" si="23"/>
        <v>1.3255220281211589E-5</v>
      </c>
    </row>
    <row r="43" spans="1:20">
      <c r="A43" t="s">
        <v>48</v>
      </c>
      <c r="B43">
        <v>-548.06443265999997</v>
      </c>
      <c r="C43">
        <f t="shared" si="24"/>
        <v>0.86688363801831414</v>
      </c>
      <c r="D43">
        <f t="shared" si="20"/>
        <v>0.75148724186386751</v>
      </c>
      <c r="F43" s="2">
        <v>1.4730000000000001</v>
      </c>
      <c r="G43" s="2">
        <v>1.4330000000000001</v>
      </c>
      <c r="H43" s="2">
        <v>2.7577799999999999</v>
      </c>
      <c r="I43" s="2">
        <v>143.24</v>
      </c>
      <c r="J43" s="2">
        <f t="shared" si="25"/>
        <v>2.7835722899999999</v>
      </c>
      <c r="K43" s="2">
        <f t="shared" si="25"/>
        <v>2.7079830899999999</v>
      </c>
      <c r="L43" s="2">
        <f t="shared" si="25"/>
        <v>5.2114595993999995</v>
      </c>
      <c r="M43" s="2">
        <f t="shared" si="26"/>
        <v>2.500009620556678</v>
      </c>
      <c r="O43" s="4">
        <f t="shared" si="7"/>
        <v>7.248476921937233E-2</v>
      </c>
      <c r="P43" s="4">
        <f t="shared" si="8"/>
        <v>1.7827330735875138E-3</v>
      </c>
      <c r="Q43" s="4">
        <f t="shared" si="9"/>
        <v>4.1278140822422753E-2</v>
      </c>
      <c r="R43" s="4">
        <f t="shared" si="21"/>
        <v>0.69823286900353954</v>
      </c>
      <c r="S43" s="4">
        <f t="shared" si="22"/>
        <v>0.81377851211892216</v>
      </c>
      <c r="T43" s="4">
        <f t="shared" si="23"/>
        <v>2.820154396790273E-3</v>
      </c>
    </row>
    <row r="44" spans="1:20">
      <c r="A44" t="s">
        <v>49</v>
      </c>
      <c r="B44">
        <v>-548.08189371000003</v>
      </c>
      <c r="C44">
        <f t="shared" si="24"/>
        <v>0.3917440220465353</v>
      </c>
      <c r="D44">
        <f t="shared" si="20"/>
        <v>0.15346337880919633</v>
      </c>
      <c r="F44" s="2">
        <v>1.4830000000000001</v>
      </c>
      <c r="G44" s="2">
        <v>1.423</v>
      </c>
      <c r="H44" s="2">
        <v>2.6663999999999999</v>
      </c>
      <c r="I44" s="2">
        <v>133.13</v>
      </c>
      <c r="J44" s="2">
        <f t="shared" si="25"/>
        <v>2.8024695899999998</v>
      </c>
      <c r="K44" s="2">
        <f t="shared" si="25"/>
        <v>2.68908579</v>
      </c>
      <c r="L44" s="2">
        <f t="shared" si="25"/>
        <v>5.0387760719999992</v>
      </c>
      <c r="M44" s="2">
        <f t="shared" si="26"/>
        <v>2.3235568331800511</v>
      </c>
      <c r="O44" s="4">
        <f t="shared" si="7"/>
        <v>0.10462119523464605</v>
      </c>
      <c r="P44" s="4">
        <f t="shared" si="8"/>
        <v>2.9412907774638503E-4</v>
      </c>
      <c r="Q44" s="4">
        <f t="shared" si="9"/>
        <v>2.3207557558922221E-2</v>
      </c>
      <c r="R44" s="4">
        <f t="shared" si="21"/>
        <v>0.25426455262694464</v>
      </c>
      <c r="S44" s="4">
        <f t="shared" si="22"/>
        <v>0.38238743449825929</v>
      </c>
      <c r="T44" s="4">
        <f t="shared" si="23"/>
        <v>8.7545730548553634E-5</v>
      </c>
    </row>
    <row r="45" spans="1:20">
      <c r="A45" t="s">
        <v>50</v>
      </c>
      <c r="B45">
        <v>-548.07281055999999</v>
      </c>
      <c r="C45">
        <f t="shared" si="24"/>
        <v>0.63890924995756049</v>
      </c>
      <c r="D45">
        <f t="shared" si="20"/>
        <v>0.40820502968133249</v>
      </c>
      <c r="F45" s="2">
        <v>1.4159999999999999</v>
      </c>
      <c r="G45" s="2">
        <v>1.482</v>
      </c>
      <c r="H45" s="2">
        <v>2.7111999999999998</v>
      </c>
      <c r="I45" s="2">
        <v>138.62</v>
      </c>
      <c r="J45" s="2">
        <f t="shared" si="25"/>
        <v>2.6758576799999996</v>
      </c>
      <c r="K45" s="2">
        <f t="shared" si="25"/>
        <v>2.80057986</v>
      </c>
      <c r="L45" s="2">
        <f t="shared" si="25"/>
        <v>5.1234359759999997</v>
      </c>
      <c r="M45" s="2">
        <f t="shared" si="26"/>
        <v>2.4193754091145396</v>
      </c>
      <c r="O45" s="4">
        <f t="shared" si="7"/>
        <v>3.5231238001589165E-3</v>
      </c>
      <c r="P45" s="4">
        <f t="shared" si="8"/>
        <v>0.10117108775864946</v>
      </c>
      <c r="Q45" s="4">
        <f t="shared" si="9"/>
        <v>3.1825709497820653E-2</v>
      </c>
      <c r="R45" s="4">
        <f t="shared" si="21"/>
        <v>0.47529052479650002</v>
      </c>
      <c r="S45" s="4">
        <f t="shared" si="22"/>
        <v>0.61181044585312905</v>
      </c>
      <c r="T45" s="4">
        <f t="shared" si="23"/>
        <v>7.3434518389035028E-4</v>
      </c>
    </row>
    <row r="46" spans="1:20" ht="15">
      <c r="C46" s="1" t="s">
        <v>26</v>
      </c>
      <c r="D46">
        <f>SUM(D37:D45)</f>
        <v>3.7960448685062289</v>
      </c>
      <c r="S46" s="5" t="s">
        <v>28</v>
      </c>
      <c r="T46" s="4">
        <f>SUM(T37:T45)</f>
        <v>1.0250310482951382E-2</v>
      </c>
    </row>
    <row r="47" spans="1:20" ht="15">
      <c r="S47" s="5" t="s">
        <v>29</v>
      </c>
      <c r="T47" s="4">
        <f>1-T46/D46</f>
        <v>0.99729973937663574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G26" zoomScale="180" zoomScaleNormal="180" workbookViewId="0">
      <selection activeCell="T34" sqref="T34"/>
    </sheetView>
  </sheetViews>
  <sheetFormatPr defaultRowHeight="14.25"/>
  <cols>
    <col min="1" max="1" width="34.625" customWidth="1"/>
    <col min="2" max="2" width="14.625" customWidth="1"/>
    <col min="3" max="5" width="8.125" customWidth="1"/>
    <col min="6" max="13" width="9.125" style="2"/>
    <col min="15" max="15" width="11" style="4" customWidth="1"/>
    <col min="16" max="16" width="10.875" style="4" customWidth="1"/>
    <col min="17" max="17" width="9.125" style="4"/>
    <col min="18" max="18" width="10" style="4" customWidth="1"/>
    <col min="19" max="19" width="9.125" style="4"/>
  </cols>
  <sheetData>
    <row r="1" spans="1:19">
      <c r="A1">
        <v>27.211400000000001</v>
      </c>
      <c r="B1" t="s">
        <v>15</v>
      </c>
    </row>
    <row r="2" spans="1:19" ht="15">
      <c r="A2">
        <v>1.8897299999999999</v>
      </c>
      <c r="B2" t="s">
        <v>16</v>
      </c>
      <c r="O2" s="5" t="s">
        <v>17</v>
      </c>
      <c r="P2" s="5" t="s">
        <v>17</v>
      </c>
      <c r="Q2" s="5" t="s">
        <v>18</v>
      </c>
    </row>
    <row r="3" spans="1:19">
      <c r="O3" s="4">
        <v>20.862465038759904</v>
      </c>
      <c r="Q3" s="4">
        <v>11.563488113852495</v>
      </c>
    </row>
    <row r="4" spans="1:19">
      <c r="O4" s="4" t="s">
        <v>65</v>
      </c>
      <c r="Q4" s="4" t="s">
        <v>13</v>
      </c>
    </row>
    <row r="5" spans="1:19" ht="15">
      <c r="B5" s="1" t="s">
        <v>9</v>
      </c>
      <c r="C5" s="1" t="s">
        <v>12</v>
      </c>
      <c r="D5" s="1"/>
      <c r="E5" s="1"/>
      <c r="F5" s="3" t="s">
        <v>1</v>
      </c>
      <c r="G5" s="3" t="s">
        <v>2</v>
      </c>
      <c r="H5" s="3" t="s">
        <v>19</v>
      </c>
      <c r="I5" s="3" t="s">
        <v>3</v>
      </c>
      <c r="J5" s="3" t="s">
        <v>1</v>
      </c>
      <c r="K5" s="3" t="s">
        <v>2</v>
      </c>
      <c r="L5" s="3" t="s">
        <v>19</v>
      </c>
      <c r="M5" s="3" t="s">
        <v>3</v>
      </c>
      <c r="O5" s="5" t="s">
        <v>21</v>
      </c>
      <c r="P5" s="5" t="s">
        <v>22</v>
      </c>
      <c r="Q5" s="5" t="s">
        <v>24</v>
      </c>
      <c r="R5" s="5" t="s">
        <v>25</v>
      </c>
      <c r="S5" s="5" t="s">
        <v>27</v>
      </c>
    </row>
    <row r="6" spans="1:19" ht="15">
      <c r="A6" s="1" t="s">
        <v>0</v>
      </c>
      <c r="B6" t="s">
        <v>10</v>
      </c>
      <c r="C6" t="s">
        <v>13</v>
      </c>
      <c r="D6" s="1" t="s">
        <v>14</v>
      </c>
      <c r="E6" s="1"/>
      <c r="F6" s="2" t="s">
        <v>4</v>
      </c>
      <c r="G6" s="2" t="s">
        <v>4</v>
      </c>
      <c r="H6" s="2" t="s">
        <v>4</v>
      </c>
      <c r="I6" s="2" t="s">
        <v>5</v>
      </c>
      <c r="J6" s="2" t="s">
        <v>7</v>
      </c>
      <c r="K6" s="2" t="s">
        <v>7</v>
      </c>
      <c r="L6" s="2" t="s">
        <v>7</v>
      </c>
      <c r="M6" s="2" t="s">
        <v>8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</row>
    <row r="7" spans="1:19">
      <c r="A7" t="s">
        <v>6</v>
      </c>
      <c r="B7">
        <v>-548.09629002999998</v>
      </c>
      <c r="C7">
        <f t="shared" ref="C7:C31" si="0">(B7-$B$7)*$A$1</f>
        <v>0</v>
      </c>
      <c r="D7">
        <f>C7^2</f>
        <v>0</v>
      </c>
      <c r="F7" s="2">
        <v>1.42587</v>
      </c>
      <c r="G7" s="2">
        <v>1.42587</v>
      </c>
      <c r="H7" s="2">
        <v>2.4622000000000002</v>
      </c>
      <c r="I7" s="2">
        <v>119.40062</v>
      </c>
      <c r="J7" s="2">
        <f>F7*$A$2</f>
        <v>2.6945093150999999</v>
      </c>
      <c r="K7" s="2">
        <f>G7*$A$2</f>
        <v>2.6945093150999999</v>
      </c>
      <c r="L7" s="2">
        <f>H7*$A$2</f>
        <v>4.6528932059999999</v>
      </c>
      <c r="M7" s="2">
        <f>I7*PI()/180</f>
        <v>2.083933947922592</v>
      </c>
      <c r="O7" s="4">
        <f>0.5*O$3*(J7-J$7)^2</f>
        <v>0</v>
      </c>
      <c r="P7" s="4">
        <f>0.5*O$3*(K7-K$7)^2</f>
        <v>0</v>
      </c>
      <c r="Q7" s="4">
        <f t="shared" ref="Q7:Q31" si="1">Q$3*2*(COS(M7)-COS(M$7))^2/(SIN(M7)^2+3*(SIN(M$7)^2)*(TANH(2*SIN(M7/2))/TANH(2*SIN(M$7/2))))</f>
        <v>0</v>
      </c>
      <c r="R7" s="4">
        <f t="shared" ref="R7:R31" si="2">SUM(O7:Q7)</f>
        <v>0</v>
      </c>
      <c r="S7" s="4">
        <f t="shared" ref="S7:S31" si="3">(R7-C7)^2</f>
        <v>0</v>
      </c>
    </row>
    <row r="8" spans="1:19">
      <c r="A8" t="s">
        <v>32</v>
      </c>
      <c r="B8">
        <v>-548.02541956000005</v>
      </c>
      <c r="C8">
        <f t="shared" si="0"/>
        <v>1.9284847073561395</v>
      </c>
      <c r="D8">
        <f t="shared" ref="D8:D43" si="4">C8^2</f>
        <v>3.7190532665064953</v>
      </c>
      <c r="F8" s="2">
        <v>1.42587</v>
      </c>
      <c r="G8" s="2">
        <v>1.42587</v>
      </c>
      <c r="H8" s="2">
        <v>2.0164900000000001</v>
      </c>
      <c r="I8" s="2">
        <v>90</v>
      </c>
      <c r="J8" s="2">
        <f t="shared" ref="J8:L31" si="5">F8*$A$2</f>
        <v>2.6945093150999999</v>
      </c>
      <c r="K8" s="2">
        <f t="shared" si="5"/>
        <v>2.6945093150999999</v>
      </c>
      <c r="L8" s="2">
        <f t="shared" si="5"/>
        <v>3.8106216477000001</v>
      </c>
      <c r="M8" s="2">
        <f t="shared" ref="M8:M31" si="6">I8*PI()/180</f>
        <v>1.5707963267948966</v>
      </c>
      <c r="O8" s="4">
        <f t="shared" ref="O8:O31" si="7">0.5*O$3*(J8-J$7)^2</f>
        <v>0</v>
      </c>
      <c r="P8" s="4">
        <f t="shared" ref="P8:P31" si="8">0.5*O$3*(K8-K$7)^2</f>
        <v>0</v>
      </c>
      <c r="Q8" s="4">
        <f t="shared" si="1"/>
        <v>1.7665512480319936</v>
      </c>
      <c r="R8" s="4">
        <f t="shared" si="2"/>
        <v>1.7665512480319936</v>
      </c>
      <c r="S8" s="4">
        <f t="shared" si="3"/>
        <v>2.6222445248684827E-2</v>
      </c>
    </row>
    <row r="9" spans="1:19">
      <c r="A9" t="s">
        <v>33</v>
      </c>
      <c r="B9">
        <v>-548.030395</v>
      </c>
      <c r="C9">
        <f t="shared" si="0"/>
        <v>1.793096019341422</v>
      </c>
      <c r="D9">
        <f t="shared" si="4"/>
        <v>3.2151933345780535</v>
      </c>
      <c r="F9" s="2">
        <v>1.4707300000000001</v>
      </c>
      <c r="G9" s="2">
        <v>1.4707300000000001</v>
      </c>
      <c r="H9" s="2">
        <v>2.07992</v>
      </c>
      <c r="I9" s="2">
        <v>90</v>
      </c>
      <c r="J9" s="2">
        <f t="shared" si="5"/>
        <v>2.7792826029</v>
      </c>
      <c r="K9" s="2">
        <f t="shared" si="5"/>
        <v>2.7792826029</v>
      </c>
      <c r="L9" s="2">
        <f t="shared" si="5"/>
        <v>3.9304872216</v>
      </c>
      <c r="M9" s="2">
        <f t="shared" si="6"/>
        <v>1.5707963267948966</v>
      </c>
      <c r="O9" s="4">
        <f t="shared" si="7"/>
        <v>7.4964160196966736E-2</v>
      </c>
      <c r="P9" s="4">
        <f t="shared" si="8"/>
        <v>7.4964160196966736E-2</v>
      </c>
      <c r="Q9" s="4">
        <f t="shared" si="1"/>
        <v>1.7665512480319936</v>
      </c>
      <c r="R9" s="4">
        <f t="shared" si="2"/>
        <v>1.916479568425927</v>
      </c>
      <c r="S9" s="4">
        <f t="shared" si="3"/>
        <v>1.5223500184688453E-2</v>
      </c>
    </row>
    <row r="10" spans="1:19">
      <c r="A10" t="s">
        <v>34</v>
      </c>
      <c r="B10">
        <v>-548.06887013999994</v>
      </c>
      <c r="C10">
        <f t="shared" si="0"/>
        <v>0.74613359474689434</v>
      </c>
      <c r="D10">
        <f t="shared" si="4"/>
        <v>0.55671534120992272</v>
      </c>
      <c r="F10" s="2">
        <v>1.42587</v>
      </c>
      <c r="G10" s="2">
        <v>1.42587</v>
      </c>
      <c r="H10" s="2">
        <v>2.1845699999999999</v>
      </c>
      <c r="I10" s="2">
        <v>100</v>
      </c>
      <c r="J10" s="2">
        <f t="shared" si="5"/>
        <v>2.6945093150999999</v>
      </c>
      <c r="K10" s="2">
        <f t="shared" si="5"/>
        <v>2.6945093150999999</v>
      </c>
      <c r="L10" s="2">
        <f t="shared" si="5"/>
        <v>4.1282474660999995</v>
      </c>
      <c r="M10" s="2">
        <f t="shared" si="6"/>
        <v>1.7453292519943295</v>
      </c>
      <c r="O10" s="4">
        <f t="shared" si="7"/>
        <v>0</v>
      </c>
      <c r="P10" s="4">
        <f t="shared" si="8"/>
        <v>0</v>
      </c>
      <c r="Q10" s="4">
        <f t="shared" si="1"/>
        <v>0.73222804346937465</v>
      </c>
      <c r="R10" s="4">
        <f t="shared" si="2"/>
        <v>0.73222804346937465</v>
      </c>
      <c r="S10" s="4">
        <f t="shared" si="3"/>
        <v>1.9336435633172949E-4</v>
      </c>
    </row>
    <row r="11" spans="1:19">
      <c r="A11" t="s">
        <v>35</v>
      </c>
      <c r="B11">
        <v>-548.06991992999997</v>
      </c>
      <c r="C11">
        <f t="shared" si="0"/>
        <v>0.7175673391402253</v>
      </c>
      <c r="D11">
        <f t="shared" si="4"/>
        <v>0.51490288620078306</v>
      </c>
      <c r="F11" s="2">
        <v>1.4460599999999999</v>
      </c>
      <c r="G11" s="2">
        <v>1.4460599999999999</v>
      </c>
      <c r="H11" s="2">
        <v>2.21549</v>
      </c>
      <c r="I11" s="2">
        <v>100</v>
      </c>
      <c r="J11" s="2">
        <f t="shared" si="5"/>
        <v>2.7326629637999997</v>
      </c>
      <c r="K11" s="2">
        <f t="shared" si="5"/>
        <v>2.7326629637999997</v>
      </c>
      <c r="L11" s="2">
        <f t="shared" si="5"/>
        <v>4.1866779177</v>
      </c>
      <c r="M11" s="2">
        <f t="shared" si="6"/>
        <v>1.7453292519943295</v>
      </c>
      <c r="O11" s="4">
        <f t="shared" si="7"/>
        <v>1.5184754661734776E-2</v>
      </c>
      <c r="P11" s="4">
        <f t="shared" si="8"/>
        <v>1.5184754661734776E-2</v>
      </c>
      <c r="Q11" s="4">
        <f t="shared" si="1"/>
        <v>0.73222804346937465</v>
      </c>
      <c r="R11" s="4">
        <f t="shared" si="2"/>
        <v>0.76259755279284425</v>
      </c>
      <c r="S11" s="4">
        <f t="shared" si="3"/>
        <v>2.0277201416005097E-3</v>
      </c>
    </row>
    <row r="12" spans="1:19">
      <c r="A12" t="s">
        <v>36</v>
      </c>
      <c r="B12">
        <v>-548.09044957000003</v>
      </c>
      <c r="C12">
        <f t="shared" si="0"/>
        <v>0.15892709324249982</v>
      </c>
      <c r="D12">
        <f t="shared" si="4"/>
        <v>2.525782096651023E-2</v>
      </c>
      <c r="F12" s="2">
        <v>1.42587</v>
      </c>
      <c r="G12" s="2">
        <v>1.42587</v>
      </c>
      <c r="H12" s="2">
        <v>2.33602</v>
      </c>
      <c r="I12" s="2">
        <v>110</v>
      </c>
      <c r="J12" s="2">
        <f t="shared" si="5"/>
        <v>2.6945093150999999</v>
      </c>
      <c r="K12" s="2">
        <f t="shared" si="5"/>
        <v>2.6945093150999999</v>
      </c>
      <c r="L12" s="2">
        <f t="shared" si="5"/>
        <v>4.4144470746</v>
      </c>
      <c r="M12" s="2">
        <f t="shared" si="6"/>
        <v>1.9198621771937625</v>
      </c>
      <c r="O12" s="4">
        <f t="shared" si="7"/>
        <v>0</v>
      </c>
      <c r="P12" s="4">
        <f t="shared" si="8"/>
        <v>0</v>
      </c>
      <c r="Q12" s="4">
        <f t="shared" si="1"/>
        <v>0.16368423608756669</v>
      </c>
      <c r="R12" s="4">
        <f t="shared" si="2"/>
        <v>0.16368423608756669</v>
      </c>
      <c r="S12" s="4">
        <f t="shared" si="3"/>
        <v>2.2630408048370909E-5</v>
      </c>
    </row>
    <row r="13" spans="1:19">
      <c r="A13" t="s">
        <v>37</v>
      </c>
      <c r="B13">
        <v>-548.09055588000001</v>
      </c>
      <c r="C13">
        <f t="shared" si="0"/>
        <v>0.15603424930909049</v>
      </c>
      <c r="D13">
        <f t="shared" si="4"/>
        <v>2.4346686957451406E-2</v>
      </c>
      <c r="F13" s="2">
        <v>1.43225</v>
      </c>
      <c r="G13" s="2">
        <v>1.43225</v>
      </c>
      <c r="H13" s="2">
        <v>2.34646</v>
      </c>
      <c r="I13" s="2">
        <v>110</v>
      </c>
      <c r="J13" s="2">
        <f t="shared" si="5"/>
        <v>2.7065657924999997</v>
      </c>
      <c r="K13" s="2">
        <f t="shared" si="5"/>
        <v>2.7065657924999997</v>
      </c>
      <c r="L13" s="2">
        <f t="shared" si="5"/>
        <v>4.4341758557999995</v>
      </c>
      <c r="M13" s="2">
        <f t="shared" si="6"/>
        <v>1.9198621771937625</v>
      </c>
      <c r="O13" s="4">
        <f t="shared" si="7"/>
        <v>1.516269848654485E-3</v>
      </c>
      <c r="P13" s="4">
        <f t="shared" si="8"/>
        <v>1.516269848654485E-3</v>
      </c>
      <c r="Q13" s="4">
        <f t="shared" si="1"/>
        <v>0.16368423608756669</v>
      </c>
      <c r="R13" s="4">
        <f t="shared" si="2"/>
        <v>0.16671677578487565</v>
      </c>
      <c r="S13" s="4">
        <f t="shared" si="3"/>
        <v>1.1411637190585089E-4</v>
      </c>
    </row>
    <row r="14" spans="1:19">
      <c r="A14" t="s">
        <v>38</v>
      </c>
      <c r="B14">
        <v>-548.08991705000005</v>
      </c>
      <c r="C14">
        <f t="shared" si="0"/>
        <v>0.17341770796992378</v>
      </c>
      <c r="D14">
        <f t="shared" si="4"/>
        <v>3.0073701437541768E-2</v>
      </c>
      <c r="F14" s="2">
        <v>1.42587</v>
      </c>
      <c r="G14" s="2">
        <v>1.42587</v>
      </c>
      <c r="H14" s="2">
        <v>2.5845600000000002</v>
      </c>
      <c r="I14" s="2">
        <v>130</v>
      </c>
      <c r="J14" s="2">
        <f t="shared" si="5"/>
        <v>2.6945093150999999</v>
      </c>
      <c r="K14" s="2">
        <f t="shared" si="5"/>
        <v>2.6945093150999999</v>
      </c>
      <c r="L14" s="2">
        <f t="shared" si="5"/>
        <v>4.8841205688000002</v>
      </c>
      <c r="M14" s="2">
        <f t="shared" si="6"/>
        <v>2.2689280275926285</v>
      </c>
      <c r="O14" s="4">
        <f t="shared" si="7"/>
        <v>0</v>
      </c>
      <c r="P14" s="4">
        <f t="shared" si="8"/>
        <v>0</v>
      </c>
      <c r="Q14" s="4">
        <f t="shared" si="1"/>
        <v>0.18479410456396592</v>
      </c>
      <c r="R14" s="4">
        <f t="shared" si="2"/>
        <v>0.18479410456396592</v>
      </c>
      <c r="S14" s="4">
        <f t="shared" si="3"/>
        <v>1.2942239946493343E-4</v>
      </c>
    </row>
    <row r="15" spans="1:19">
      <c r="A15" t="s">
        <v>39</v>
      </c>
      <c r="B15">
        <v>-548.08992725999997</v>
      </c>
      <c r="C15">
        <f t="shared" si="0"/>
        <v>0.17313987957826482</v>
      </c>
      <c r="D15">
        <f t="shared" si="4"/>
        <v>2.9977417900376044E-2</v>
      </c>
      <c r="F15" s="2">
        <v>1.42388</v>
      </c>
      <c r="G15" s="2">
        <v>1.42388</v>
      </c>
      <c r="H15" s="2">
        <v>2.58094</v>
      </c>
      <c r="I15" s="2">
        <v>130</v>
      </c>
      <c r="J15" s="2">
        <f t="shared" si="5"/>
        <v>2.6907487523999998</v>
      </c>
      <c r="K15" s="2">
        <f t="shared" si="5"/>
        <v>2.6907487523999998</v>
      </c>
      <c r="L15" s="2">
        <f t="shared" si="5"/>
        <v>4.8772797462000002</v>
      </c>
      <c r="M15" s="2">
        <f t="shared" si="6"/>
        <v>2.2689280275926285</v>
      </c>
      <c r="O15" s="4">
        <f t="shared" si="7"/>
        <v>1.4751673597098201E-4</v>
      </c>
      <c r="P15" s="4">
        <f t="shared" si="8"/>
        <v>1.4751673597098201E-4</v>
      </c>
      <c r="Q15" s="4">
        <f t="shared" si="1"/>
        <v>0.18479410456396592</v>
      </c>
      <c r="R15" s="4">
        <f t="shared" si="2"/>
        <v>0.18508913803590787</v>
      </c>
      <c r="S15" s="4">
        <f t="shared" si="3"/>
        <v>1.4278477768755402E-4</v>
      </c>
    </row>
    <row r="16" spans="1:19">
      <c r="A16" t="s">
        <v>40</v>
      </c>
      <c r="B16">
        <v>-548.07381208000004</v>
      </c>
      <c r="C16">
        <f t="shared" si="0"/>
        <v>0.61165648862832855</v>
      </c>
      <c r="D16">
        <f t="shared" si="4"/>
        <v>0.37412366008113662</v>
      </c>
      <c r="F16" s="2">
        <v>1.42587</v>
      </c>
      <c r="G16" s="2">
        <v>1.42587</v>
      </c>
      <c r="H16" s="2">
        <v>2.67977</v>
      </c>
      <c r="I16" s="2">
        <v>140</v>
      </c>
      <c r="J16" s="2">
        <f t="shared" si="5"/>
        <v>2.6945093150999999</v>
      </c>
      <c r="K16" s="2">
        <f t="shared" si="5"/>
        <v>2.6945093150999999</v>
      </c>
      <c r="L16" s="2">
        <f t="shared" si="5"/>
        <v>5.0640417620999996</v>
      </c>
      <c r="M16" s="2">
        <f t="shared" si="6"/>
        <v>2.4434609527920612</v>
      </c>
      <c r="O16" s="4">
        <f t="shared" si="7"/>
        <v>0</v>
      </c>
      <c r="P16" s="4">
        <f t="shared" si="8"/>
        <v>0</v>
      </c>
      <c r="Q16" s="4">
        <f t="shared" si="1"/>
        <v>0.64163382383599965</v>
      </c>
      <c r="R16" s="4">
        <f t="shared" si="2"/>
        <v>0.64163382383599965</v>
      </c>
      <c r="S16" s="4">
        <f t="shared" si="3"/>
        <v>8.9864062615307712E-4</v>
      </c>
    </row>
    <row r="17" spans="1:19">
      <c r="A17" t="s">
        <v>41</v>
      </c>
      <c r="B17">
        <v>-548.07381219000001</v>
      </c>
      <c r="C17">
        <f t="shared" si="0"/>
        <v>0.61165349537504765</v>
      </c>
      <c r="D17">
        <f t="shared" si="4"/>
        <v>0.37411999840451343</v>
      </c>
      <c r="F17" s="2">
        <v>1.4257299999999999</v>
      </c>
      <c r="G17" s="2">
        <v>1.4257299999999999</v>
      </c>
      <c r="H17" s="2">
        <v>2.6794899999999999</v>
      </c>
      <c r="I17" s="2">
        <v>140</v>
      </c>
      <c r="J17" s="2">
        <f t="shared" si="5"/>
        <v>2.6942447528999995</v>
      </c>
      <c r="K17" s="2">
        <f t="shared" si="5"/>
        <v>2.6942447528999995</v>
      </c>
      <c r="L17" s="2">
        <f t="shared" si="5"/>
        <v>5.0635126376999997</v>
      </c>
      <c r="M17" s="2">
        <f t="shared" si="6"/>
        <v>2.4434609527920612</v>
      </c>
      <c r="O17" s="4">
        <f t="shared" si="7"/>
        <v>7.3011490241135272E-7</v>
      </c>
      <c r="P17" s="4">
        <f t="shared" si="8"/>
        <v>7.3011490241135272E-7</v>
      </c>
      <c r="Q17" s="4">
        <f t="shared" si="1"/>
        <v>0.64163382383599965</v>
      </c>
      <c r="R17" s="4">
        <f t="shared" si="2"/>
        <v>0.6416352840658045</v>
      </c>
      <c r="S17" s="4">
        <f t="shared" si="3"/>
        <v>8.9890765309719536E-4</v>
      </c>
    </row>
    <row r="18" spans="1:19">
      <c r="A18" t="s">
        <v>51</v>
      </c>
      <c r="B18">
        <v>-548.08886638000001</v>
      </c>
      <c r="C18">
        <f t="shared" si="0"/>
        <v>0.20200790960902734</v>
      </c>
      <c r="D18">
        <f t="shared" si="4"/>
        <v>4.080719554460896E-2</v>
      </c>
      <c r="F18" s="2">
        <v>1.3558699999999999</v>
      </c>
      <c r="G18" s="2">
        <v>1.42587</v>
      </c>
      <c r="H18" s="2">
        <v>2.4020100000000002</v>
      </c>
      <c r="I18" s="2">
        <v>119.40062</v>
      </c>
      <c r="J18" s="2">
        <f t="shared" si="5"/>
        <v>2.5622282150999998</v>
      </c>
      <c r="K18" s="2">
        <f t="shared" si="5"/>
        <v>2.6945093150999999</v>
      </c>
      <c r="L18" s="2">
        <f t="shared" si="5"/>
        <v>4.5391503573000005</v>
      </c>
      <c r="M18" s="2">
        <f t="shared" si="6"/>
        <v>2.083933947922592</v>
      </c>
      <c r="O18" s="4">
        <f t="shared" si="7"/>
        <v>0.18252872560232344</v>
      </c>
      <c r="P18" s="4">
        <f t="shared" si="8"/>
        <v>0</v>
      </c>
      <c r="Q18" s="4">
        <f t="shared" si="1"/>
        <v>0</v>
      </c>
      <c r="R18" s="4">
        <f t="shared" si="2"/>
        <v>0.18252872560232344</v>
      </c>
      <c r="S18" s="4">
        <f t="shared" si="3"/>
        <v>3.7943860956702891E-4</v>
      </c>
    </row>
    <row r="19" spans="1:19">
      <c r="A19" t="s">
        <v>52</v>
      </c>
      <c r="B19">
        <v>-548.08127474000003</v>
      </c>
      <c r="C19">
        <f t="shared" si="0"/>
        <v>0.40858706230467112</v>
      </c>
      <c r="D19">
        <f t="shared" si="4"/>
        <v>0.16694338748276119</v>
      </c>
      <c r="F19" s="2">
        <v>1.3558699999999999</v>
      </c>
      <c r="G19" s="2">
        <v>1.3558699999999999</v>
      </c>
      <c r="H19" s="2">
        <v>2.34131</v>
      </c>
      <c r="I19" s="2">
        <v>119.40062</v>
      </c>
      <c r="J19" s="2">
        <f t="shared" si="5"/>
        <v>2.5622282150999998</v>
      </c>
      <c r="K19" s="2">
        <f t="shared" si="5"/>
        <v>2.5622282150999998</v>
      </c>
      <c r="L19" s="2">
        <f t="shared" si="5"/>
        <v>4.4244437462999997</v>
      </c>
      <c r="M19" s="2">
        <f t="shared" si="6"/>
        <v>2.083933947922592</v>
      </c>
      <c r="O19" s="4">
        <f t="shared" si="7"/>
        <v>0.18252872560232344</v>
      </c>
      <c r="P19" s="4">
        <f t="shared" si="8"/>
        <v>0.18252872560232344</v>
      </c>
      <c r="Q19" s="4">
        <f t="shared" si="1"/>
        <v>0</v>
      </c>
      <c r="R19" s="4">
        <f t="shared" si="2"/>
        <v>0.36505745120464689</v>
      </c>
      <c r="S19" s="4">
        <f t="shared" si="3"/>
        <v>1.894827042519353E-3</v>
      </c>
    </row>
    <row r="20" spans="1:19">
      <c r="A20" t="s">
        <v>53</v>
      </c>
      <c r="B20">
        <v>-548.08350507</v>
      </c>
      <c r="C20">
        <f t="shared" si="0"/>
        <v>0.34789666054335533</v>
      </c>
      <c r="D20">
        <f t="shared" si="4"/>
        <v>0.1210320864172186</v>
      </c>
      <c r="F20" s="2">
        <v>1.3558699999999999</v>
      </c>
      <c r="G20" s="2">
        <v>1.49587</v>
      </c>
      <c r="H20" s="2">
        <v>2.4632000000000001</v>
      </c>
      <c r="I20" s="2">
        <v>119.40062</v>
      </c>
      <c r="J20" s="2">
        <f t="shared" si="5"/>
        <v>2.5622282150999998</v>
      </c>
      <c r="K20" s="2">
        <f t="shared" si="5"/>
        <v>2.8267904151000001</v>
      </c>
      <c r="L20" s="2">
        <f t="shared" si="5"/>
        <v>4.6547829360000001</v>
      </c>
      <c r="M20" s="2">
        <f t="shared" si="6"/>
        <v>2.083933947922592</v>
      </c>
      <c r="O20" s="4">
        <f t="shared" si="7"/>
        <v>0.18252872560232344</v>
      </c>
      <c r="P20" s="4">
        <f t="shared" si="8"/>
        <v>0.18252872560232344</v>
      </c>
      <c r="Q20" s="4">
        <f t="shared" si="1"/>
        <v>0</v>
      </c>
      <c r="R20" s="4">
        <f t="shared" si="2"/>
        <v>0.36505745120464689</v>
      </c>
      <c r="S20" s="4">
        <f t="shared" si="3"/>
        <v>2.9449273612067156E-4</v>
      </c>
    </row>
    <row r="21" spans="1:19">
      <c r="A21" t="s">
        <v>54</v>
      </c>
      <c r="B21">
        <v>-548.07008581000002</v>
      </c>
      <c r="C21">
        <f t="shared" si="0"/>
        <v>0.71305351210675239</v>
      </c>
      <c r="D21">
        <f t="shared" si="4"/>
        <v>0.50844531112777447</v>
      </c>
      <c r="F21" s="2">
        <v>1.3558699999999999</v>
      </c>
      <c r="G21" s="2">
        <v>1.5658700000000001</v>
      </c>
      <c r="H21" s="2">
        <v>2.5248499999999998</v>
      </c>
      <c r="I21" s="2">
        <v>119.40062</v>
      </c>
      <c r="J21" s="2">
        <f t="shared" si="5"/>
        <v>2.5622282150999998</v>
      </c>
      <c r="K21" s="2">
        <f t="shared" si="5"/>
        <v>2.9590715151000002</v>
      </c>
      <c r="L21" s="2">
        <f t="shared" si="5"/>
        <v>4.7712847904999993</v>
      </c>
      <c r="M21" s="2">
        <f t="shared" si="6"/>
        <v>2.083933947922592</v>
      </c>
      <c r="O21" s="4">
        <f t="shared" si="7"/>
        <v>0.18252872560232344</v>
      </c>
      <c r="P21" s="4">
        <f t="shared" si="8"/>
        <v>0.73011490240929378</v>
      </c>
      <c r="Q21" s="4">
        <f t="shared" si="1"/>
        <v>0</v>
      </c>
      <c r="R21" s="4">
        <f t="shared" si="2"/>
        <v>0.91264362801161725</v>
      </c>
      <c r="S21" s="4">
        <f t="shared" si="3"/>
        <v>3.9836214366917387E-2</v>
      </c>
    </row>
    <row r="22" spans="1:19">
      <c r="A22" t="s">
        <v>55</v>
      </c>
      <c r="B22">
        <v>-548.06140516000005</v>
      </c>
      <c r="C22">
        <f t="shared" si="0"/>
        <v>0.94926615151604121</v>
      </c>
      <c r="D22">
        <f t="shared" si="4"/>
        <v>0.90110622641407567</v>
      </c>
      <c r="F22" s="2">
        <v>1.2858700000000001</v>
      </c>
      <c r="G22" s="2">
        <v>1.42587</v>
      </c>
      <c r="H22" s="2">
        <v>2.3423799999999999</v>
      </c>
      <c r="I22" s="2">
        <v>119.40062</v>
      </c>
      <c r="J22" s="2">
        <f t="shared" si="5"/>
        <v>2.4299471151000001</v>
      </c>
      <c r="K22" s="2">
        <f t="shared" si="5"/>
        <v>2.6945093150999999</v>
      </c>
      <c r="L22" s="2">
        <f t="shared" si="5"/>
        <v>4.4264657573999999</v>
      </c>
      <c r="M22" s="2">
        <f t="shared" si="6"/>
        <v>2.083933947922592</v>
      </c>
      <c r="O22" s="4">
        <f t="shared" si="7"/>
        <v>0.73011490240929133</v>
      </c>
      <c r="P22" s="4">
        <f t="shared" si="8"/>
        <v>0</v>
      </c>
      <c r="Q22" s="4">
        <f t="shared" si="1"/>
        <v>0</v>
      </c>
      <c r="R22" s="4">
        <f t="shared" si="2"/>
        <v>0.73011490240929133</v>
      </c>
      <c r="S22" s="4">
        <f t="shared" si="3"/>
        <v>4.8027269985048741E-2</v>
      </c>
    </row>
    <row r="23" spans="1:19">
      <c r="A23" t="s">
        <v>56</v>
      </c>
      <c r="B23">
        <v>-548.0535916</v>
      </c>
      <c r="C23">
        <f t="shared" si="0"/>
        <v>1.1618840581012677</v>
      </c>
      <c r="D23">
        <f t="shared" si="4"/>
        <v>1.34997456446987</v>
      </c>
      <c r="F23" s="2">
        <v>1.2858700000000001</v>
      </c>
      <c r="G23" s="2">
        <v>1.3558699999999999</v>
      </c>
      <c r="H23" s="2">
        <v>2.2811499999999998</v>
      </c>
      <c r="I23" s="2">
        <v>119.40062</v>
      </c>
      <c r="J23" s="2">
        <f t="shared" si="5"/>
        <v>2.4299471151000001</v>
      </c>
      <c r="K23" s="2">
        <f t="shared" si="5"/>
        <v>2.5622282150999998</v>
      </c>
      <c r="L23" s="2">
        <f t="shared" si="5"/>
        <v>4.3107575894999997</v>
      </c>
      <c r="M23" s="2">
        <f t="shared" si="6"/>
        <v>2.083933947922592</v>
      </c>
      <c r="O23" s="4">
        <f t="shared" si="7"/>
        <v>0.73011490240929133</v>
      </c>
      <c r="P23" s="4">
        <f t="shared" si="8"/>
        <v>0.18252872560232344</v>
      </c>
      <c r="Q23" s="4">
        <f t="shared" si="1"/>
        <v>0</v>
      </c>
      <c r="R23" s="4">
        <f t="shared" si="2"/>
        <v>0.9126436280116148</v>
      </c>
      <c r="S23" s="4">
        <f t="shared" si="3"/>
        <v>6.2120791991275161E-2</v>
      </c>
    </row>
    <row r="24" spans="1:19">
      <c r="A24" t="s">
        <v>57</v>
      </c>
      <c r="B24">
        <v>-548.02561636999997</v>
      </c>
      <c r="C24">
        <f t="shared" si="0"/>
        <v>1.9231292317243074</v>
      </c>
      <c r="D24">
        <f t="shared" si="4"/>
        <v>3.6984260419125246</v>
      </c>
      <c r="F24" s="2">
        <v>1.2858700000000001</v>
      </c>
      <c r="G24" s="2">
        <v>1.2858700000000001</v>
      </c>
      <c r="H24" s="2">
        <v>2.22044</v>
      </c>
      <c r="I24" s="2">
        <v>119.40062</v>
      </c>
      <c r="J24" s="2">
        <f t="shared" si="5"/>
        <v>2.4299471151000001</v>
      </c>
      <c r="K24" s="2">
        <f t="shared" si="5"/>
        <v>2.4299471151000001</v>
      </c>
      <c r="L24" s="2">
        <f t="shared" si="5"/>
        <v>4.1960320811999994</v>
      </c>
      <c r="M24" s="2">
        <f t="shared" si="6"/>
        <v>2.083933947922592</v>
      </c>
      <c r="O24" s="4">
        <f t="shared" si="7"/>
        <v>0.73011490240929133</v>
      </c>
      <c r="P24" s="4">
        <f t="shared" si="8"/>
        <v>0.73011490240929133</v>
      </c>
      <c r="Q24" s="4">
        <f t="shared" si="1"/>
        <v>0</v>
      </c>
      <c r="R24" s="4">
        <f t="shared" si="2"/>
        <v>1.4602298048185827</v>
      </c>
      <c r="S24" s="4">
        <f t="shared" si="3"/>
        <v>0.21427587942964837</v>
      </c>
    </row>
    <row r="25" spans="1:19">
      <c r="A25" t="s">
        <v>58</v>
      </c>
      <c r="B25">
        <v>-548.05619796999997</v>
      </c>
      <c r="C25">
        <f t="shared" si="0"/>
        <v>1.0909610814841719</v>
      </c>
      <c r="D25">
        <f t="shared" si="4"/>
        <v>1.1901960813131141</v>
      </c>
      <c r="F25" s="2">
        <v>1.2858700000000001</v>
      </c>
      <c r="G25" s="2">
        <v>1.49587</v>
      </c>
      <c r="H25" s="2">
        <v>2.4040900000000001</v>
      </c>
      <c r="I25" s="2">
        <v>119.40062</v>
      </c>
      <c r="J25" s="2">
        <f t="shared" si="5"/>
        <v>2.4299471151000001</v>
      </c>
      <c r="K25" s="2">
        <f t="shared" si="5"/>
        <v>2.8267904151000001</v>
      </c>
      <c r="L25" s="2">
        <f t="shared" si="5"/>
        <v>4.5430809956999996</v>
      </c>
      <c r="M25" s="2">
        <f t="shared" si="6"/>
        <v>2.083933947922592</v>
      </c>
      <c r="O25" s="4">
        <f t="shared" si="7"/>
        <v>0.73011490240929133</v>
      </c>
      <c r="P25" s="4">
        <f t="shared" si="8"/>
        <v>0.18252872560232344</v>
      </c>
      <c r="Q25" s="4">
        <f t="shared" si="1"/>
        <v>0</v>
      </c>
      <c r="R25" s="4">
        <f t="shared" si="2"/>
        <v>0.9126436280116148</v>
      </c>
      <c r="S25" s="4">
        <f t="shared" si="3"/>
        <v>3.1797114212937572E-2</v>
      </c>
    </row>
    <row r="26" spans="1:19">
      <c r="A26" t="s">
        <v>59</v>
      </c>
      <c r="B26">
        <v>-548.04286643</v>
      </c>
      <c r="C26">
        <f t="shared" si="0"/>
        <v>1.4537309490392845</v>
      </c>
      <c r="D26">
        <f t="shared" si="4"/>
        <v>2.1133336721946585</v>
      </c>
      <c r="F26" s="2">
        <v>1.2858700000000001</v>
      </c>
      <c r="G26" s="2">
        <v>1.5658700000000001</v>
      </c>
      <c r="H26" s="2">
        <v>2.46624</v>
      </c>
      <c r="I26" s="2">
        <v>119.40062</v>
      </c>
      <c r="J26" s="2">
        <f t="shared" si="5"/>
        <v>2.4299471151000001</v>
      </c>
      <c r="K26" s="2">
        <f t="shared" si="5"/>
        <v>2.9590715151000002</v>
      </c>
      <c r="L26" s="2">
        <f t="shared" si="5"/>
        <v>4.6605277151999998</v>
      </c>
      <c r="M26" s="2">
        <f t="shared" si="6"/>
        <v>2.083933947922592</v>
      </c>
      <c r="O26" s="4">
        <f t="shared" si="7"/>
        <v>0.73011490240929133</v>
      </c>
      <c r="P26" s="4">
        <f t="shared" si="8"/>
        <v>0.73011490240929378</v>
      </c>
      <c r="Q26" s="4">
        <f t="shared" si="1"/>
        <v>0</v>
      </c>
      <c r="R26" s="4">
        <f t="shared" si="2"/>
        <v>1.4602298048185851</v>
      </c>
      <c r="S26" s="4">
        <f t="shared" si="3"/>
        <v>4.2235126440149452E-5</v>
      </c>
    </row>
    <row r="27" spans="1:19">
      <c r="A27" t="s">
        <v>60</v>
      </c>
      <c r="B27">
        <v>-548.09081336999998</v>
      </c>
      <c r="C27">
        <f t="shared" si="0"/>
        <v>0.14902758592398249</v>
      </c>
      <c r="D27">
        <f t="shared" si="4"/>
        <v>2.2209221366329985E-2</v>
      </c>
      <c r="F27" s="2">
        <v>1.49587</v>
      </c>
      <c r="G27" s="2">
        <v>1.42587</v>
      </c>
      <c r="H27" s="2">
        <v>2.5228799999999998</v>
      </c>
      <c r="I27" s="2">
        <v>119.40062</v>
      </c>
      <c r="J27" s="2">
        <f t="shared" si="5"/>
        <v>2.8267904151000001</v>
      </c>
      <c r="K27" s="2">
        <f t="shared" si="5"/>
        <v>2.6945093150999999</v>
      </c>
      <c r="L27" s="2">
        <f t="shared" si="5"/>
        <v>4.767562022399999</v>
      </c>
      <c r="M27" s="2">
        <f t="shared" si="6"/>
        <v>2.083933947922592</v>
      </c>
      <c r="O27" s="4">
        <f t="shared" si="7"/>
        <v>0.18252872560232344</v>
      </c>
      <c r="P27" s="4">
        <f t="shared" si="8"/>
        <v>0</v>
      </c>
      <c r="Q27" s="4">
        <f t="shared" si="1"/>
        <v>0</v>
      </c>
      <c r="R27" s="4">
        <f t="shared" si="2"/>
        <v>0.18252872560232344</v>
      </c>
      <c r="S27" s="4">
        <f t="shared" si="3"/>
        <v>1.1223263597477104E-3</v>
      </c>
    </row>
    <row r="28" spans="1:19">
      <c r="A28" t="s">
        <v>61</v>
      </c>
      <c r="B28">
        <v>-548.08525861999999</v>
      </c>
      <c r="C28">
        <f t="shared" si="0"/>
        <v>0.30018011007364254</v>
      </c>
      <c r="D28">
        <f t="shared" si="4"/>
        <v>9.0108098483824145E-2</v>
      </c>
      <c r="F28" s="2">
        <v>1.49587</v>
      </c>
      <c r="G28" s="2">
        <v>1.49587</v>
      </c>
      <c r="H28" s="2">
        <v>2.5830600000000001</v>
      </c>
      <c r="I28" s="2">
        <v>119.40062</v>
      </c>
      <c r="J28" s="2">
        <f t="shared" si="5"/>
        <v>2.8267904151000001</v>
      </c>
      <c r="K28" s="2">
        <f t="shared" si="5"/>
        <v>2.8267904151000001</v>
      </c>
      <c r="L28" s="2">
        <f t="shared" si="5"/>
        <v>4.8812859737999998</v>
      </c>
      <c r="M28" s="2">
        <f t="shared" si="6"/>
        <v>2.083933947922592</v>
      </c>
      <c r="O28" s="4">
        <f t="shared" si="7"/>
        <v>0.18252872560232344</v>
      </c>
      <c r="P28" s="4">
        <f t="shared" si="8"/>
        <v>0.18252872560232344</v>
      </c>
      <c r="Q28" s="4">
        <f t="shared" si="1"/>
        <v>0</v>
      </c>
      <c r="R28" s="4">
        <f t="shared" si="2"/>
        <v>0.36505745120464689</v>
      </c>
      <c r="S28" s="4">
        <f t="shared" si="3"/>
        <v>4.2090693922287089E-3</v>
      </c>
    </row>
    <row r="29" spans="1:19">
      <c r="A29" t="s">
        <v>62</v>
      </c>
      <c r="B29">
        <v>-548.07173521000004</v>
      </c>
      <c r="C29">
        <f t="shared" si="0"/>
        <v>0.66817102894622604</v>
      </c>
      <c r="D29">
        <f t="shared" si="4"/>
        <v>0.44645252392305845</v>
      </c>
      <c r="F29" s="2">
        <v>1.49587</v>
      </c>
      <c r="G29" s="2">
        <v>1.5658700000000001</v>
      </c>
      <c r="H29" s="2">
        <v>2.6437400000000002</v>
      </c>
      <c r="I29" s="2">
        <v>119.40062</v>
      </c>
      <c r="J29" s="2">
        <f t="shared" si="5"/>
        <v>2.8267904151000001</v>
      </c>
      <c r="K29" s="2">
        <f t="shared" si="5"/>
        <v>2.9590715151000002</v>
      </c>
      <c r="L29" s="2">
        <f t="shared" si="5"/>
        <v>4.9959547901999999</v>
      </c>
      <c r="M29" s="2">
        <f t="shared" si="6"/>
        <v>2.083933947922592</v>
      </c>
      <c r="O29" s="4">
        <f t="shared" si="7"/>
        <v>0.18252872560232344</v>
      </c>
      <c r="P29" s="4">
        <f t="shared" si="8"/>
        <v>0.73011490240929378</v>
      </c>
      <c r="Q29" s="4">
        <f t="shared" si="1"/>
        <v>0</v>
      </c>
      <c r="R29" s="4">
        <f t="shared" si="2"/>
        <v>0.91264362801161725</v>
      </c>
      <c r="S29" s="4">
        <f t="shared" si="3"/>
        <v>5.9766851693787516E-2</v>
      </c>
    </row>
    <row r="30" spans="1:19">
      <c r="A30" t="s">
        <v>63</v>
      </c>
      <c r="B30">
        <v>-548.07733095000003</v>
      </c>
      <c r="C30">
        <f t="shared" si="0"/>
        <v>0.51590310951050511</v>
      </c>
      <c r="D30">
        <f t="shared" si="4"/>
        <v>0.26615601840260822</v>
      </c>
      <c r="F30" s="2">
        <v>1.5658700000000001</v>
      </c>
      <c r="G30" s="2">
        <v>1.42587</v>
      </c>
      <c r="H30" s="2">
        <v>2.5840299999999998</v>
      </c>
      <c r="I30" s="2">
        <v>119.40062</v>
      </c>
      <c r="J30" s="2">
        <f t="shared" si="5"/>
        <v>2.9590715151000002</v>
      </c>
      <c r="K30" s="2">
        <f t="shared" si="5"/>
        <v>2.6945093150999999</v>
      </c>
      <c r="L30" s="2">
        <f t="shared" si="5"/>
        <v>4.8831190118999999</v>
      </c>
      <c r="M30" s="2">
        <f t="shared" si="6"/>
        <v>2.083933947922592</v>
      </c>
      <c r="O30" s="4">
        <f t="shared" si="7"/>
        <v>0.73011490240929378</v>
      </c>
      <c r="P30" s="4">
        <f t="shared" si="8"/>
        <v>0</v>
      </c>
      <c r="Q30" s="4">
        <f t="shared" si="1"/>
        <v>0</v>
      </c>
      <c r="R30" s="4">
        <f t="shared" si="2"/>
        <v>0.73011490240929378</v>
      </c>
      <c r="S30" s="4">
        <f t="shared" si="3"/>
        <v>4.5886692216913529E-2</v>
      </c>
    </row>
    <row r="31" spans="1:19">
      <c r="A31" t="s">
        <v>64</v>
      </c>
      <c r="B31">
        <v>-548.05819258999998</v>
      </c>
      <c r="C31">
        <f t="shared" si="0"/>
        <v>1.0366846788160373</v>
      </c>
      <c r="D31">
        <f t="shared" si="4"/>
        <v>1.0747151232919105</v>
      </c>
      <c r="F31" s="2">
        <v>1.5658700000000001</v>
      </c>
      <c r="G31" s="2">
        <v>1.5658700000000001</v>
      </c>
      <c r="H31" s="2">
        <v>2.7039399999999998</v>
      </c>
      <c r="I31" s="2">
        <v>119.40062</v>
      </c>
      <c r="J31" s="2">
        <f t="shared" si="5"/>
        <v>2.9590715151000002</v>
      </c>
      <c r="K31" s="2">
        <f t="shared" si="5"/>
        <v>2.9590715151000002</v>
      </c>
      <c r="L31" s="2">
        <f t="shared" si="5"/>
        <v>5.1097165361999997</v>
      </c>
      <c r="M31" s="2">
        <f t="shared" si="6"/>
        <v>2.083933947922592</v>
      </c>
      <c r="O31" s="4">
        <f t="shared" si="7"/>
        <v>0.73011490240929378</v>
      </c>
      <c r="P31" s="4">
        <f t="shared" si="8"/>
        <v>0.73011490240929378</v>
      </c>
      <c r="Q31" s="4">
        <f t="shared" si="1"/>
        <v>0</v>
      </c>
      <c r="R31" s="4">
        <f t="shared" si="2"/>
        <v>1.4602298048185876</v>
      </c>
      <c r="S31" s="4">
        <f t="shared" si="3"/>
        <v>0.17939047376051614</v>
      </c>
    </row>
    <row r="32" spans="1:19" ht="15">
      <c r="C32" s="1" t="s">
        <v>26</v>
      </c>
      <c r="D32">
        <f>SUM(D7:D31)</f>
        <v>20.853669666587123</v>
      </c>
      <c r="R32" s="5" t="s">
        <v>28</v>
      </c>
      <c r="S32" s="4">
        <f>SUM(S7:S31)</f>
        <v>0.73491720909133051</v>
      </c>
    </row>
    <row r="33" spans="1:19" ht="15">
      <c r="B33" s="1" t="s">
        <v>9</v>
      </c>
      <c r="F33" s="3" t="s">
        <v>1</v>
      </c>
      <c r="G33" s="3" t="s">
        <v>2</v>
      </c>
      <c r="H33" s="3" t="s">
        <v>19</v>
      </c>
      <c r="I33" s="3" t="s">
        <v>3</v>
      </c>
      <c r="J33" s="3" t="s">
        <v>1</v>
      </c>
      <c r="K33" s="3" t="s">
        <v>2</v>
      </c>
      <c r="L33" s="3" t="s">
        <v>19</v>
      </c>
      <c r="M33" s="3" t="s">
        <v>3</v>
      </c>
      <c r="R33" s="5" t="s">
        <v>29</v>
      </c>
      <c r="S33" s="4">
        <f>1-S32/D32</f>
        <v>0.96475837486440796</v>
      </c>
    </row>
    <row r="34" spans="1:19" ht="15">
      <c r="A34" s="1" t="s">
        <v>11</v>
      </c>
      <c r="B34" t="s">
        <v>10</v>
      </c>
      <c r="E34" s="1"/>
      <c r="F34" s="2" t="s">
        <v>4</v>
      </c>
      <c r="G34" s="2" t="s">
        <v>4</v>
      </c>
      <c r="H34" s="2" t="s">
        <v>4</v>
      </c>
      <c r="I34" s="2" t="s">
        <v>5</v>
      </c>
      <c r="J34" s="2" t="s">
        <v>7</v>
      </c>
      <c r="K34" s="2" t="s">
        <v>7</v>
      </c>
      <c r="L34" s="2" t="s">
        <v>7</v>
      </c>
      <c r="M34" s="2" t="s">
        <v>8</v>
      </c>
    </row>
    <row r="35" spans="1:19">
      <c r="A35" t="s">
        <v>42</v>
      </c>
      <c r="B35">
        <v>-548.07071778</v>
      </c>
      <c r="C35">
        <f t="shared" ref="C35:C43" si="9">(B35-$B$7)*$A$1</f>
        <v>0.69585672364950957</v>
      </c>
      <c r="D35">
        <f t="shared" si="4"/>
        <v>0.48421657984822991</v>
      </c>
      <c r="F35" s="2">
        <v>1.363</v>
      </c>
      <c r="G35" s="2">
        <v>1.4530000000000001</v>
      </c>
      <c r="H35" s="2">
        <v>2.2139799999999998</v>
      </c>
      <c r="I35" s="2">
        <v>103.62</v>
      </c>
      <c r="J35" s="2">
        <f>F35*$A$2</f>
        <v>2.5757019899999998</v>
      </c>
      <c r="K35" s="2">
        <f>G35*$A$2</f>
        <v>2.7457776900000002</v>
      </c>
      <c r="L35" s="2">
        <f>H35*$A$2</f>
        <v>4.1838244253999992</v>
      </c>
      <c r="M35" s="2">
        <f>I35*PI()/180</f>
        <v>1.8085101709165241</v>
      </c>
      <c r="O35" s="4">
        <f t="shared" ref="O35:O43" si="10">0.5*O$3*(J35-J$7)^2</f>
        <v>0.14723872982157518</v>
      </c>
      <c r="P35" s="4">
        <f t="shared" ref="P35:P43" si="11">0.5*O$3*(K35-K$7)^2</f>
        <v>2.7417934153731786E-2</v>
      </c>
      <c r="Q35" s="4">
        <f t="shared" ref="Q35:Q43" si="12">Q$3*2*(COS(M35)-COS(M$7))^2/(SIN(M35)^2+3*(SIN(M$7)^2)*(TANH(2*SIN(M35/2))/TANH(2*SIN(M$7/2))))</f>
        <v>0.47603504725149864</v>
      </c>
      <c r="R35" s="4">
        <f t="shared" ref="R35:R43" si="13">SUM(O35:Q35)</f>
        <v>0.65069171122680558</v>
      </c>
      <c r="S35" s="4">
        <f t="shared" ref="S35:S43" si="14">(R35-C35)^2</f>
        <v>2.0398783471430055E-3</v>
      </c>
    </row>
    <row r="36" spans="1:19">
      <c r="A36" t="s">
        <v>43</v>
      </c>
      <c r="B36">
        <v>-548.07787280000002</v>
      </c>
      <c r="C36">
        <f t="shared" si="9"/>
        <v>0.50115861242076309</v>
      </c>
      <c r="D36">
        <f t="shared" si="4"/>
        <v>0.25115995480350461</v>
      </c>
      <c r="F36" s="2">
        <v>1.383</v>
      </c>
      <c r="G36" s="2">
        <v>1.4390000000000001</v>
      </c>
      <c r="H36" s="2">
        <v>2.6204499999999999</v>
      </c>
      <c r="I36" s="2">
        <v>136.41999999999999</v>
      </c>
      <c r="J36" s="2">
        <f t="shared" ref="J36:L43" si="15">F36*$A$2</f>
        <v>2.61349659</v>
      </c>
      <c r="K36" s="2">
        <f t="shared" si="15"/>
        <v>2.7193214700000001</v>
      </c>
      <c r="L36" s="2">
        <f t="shared" si="15"/>
        <v>4.9519429785</v>
      </c>
      <c r="M36" s="2">
        <f t="shared" ref="M36:M43" si="16">I36*PI()/180</f>
        <v>2.3809781655706641</v>
      </c>
      <c r="O36" s="4">
        <f t="shared" si="10"/>
        <v>6.8460821882025139E-2</v>
      </c>
      <c r="P36" s="4">
        <f t="shared" si="11"/>
        <v>6.4219156030187081E-3</v>
      </c>
      <c r="Q36" s="4">
        <f t="shared" si="12"/>
        <v>0.45266668530667736</v>
      </c>
      <c r="R36" s="4">
        <f t="shared" si="13"/>
        <v>0.52754942279172123</v>
      </c>
      <c r="S36" s="4">
        <f t="shared" si="14"/>
        <v>6.9647487203587167E-4</v>
      </c>
    </row>
    <row r="37" spans="1:19">
      <c r="A37" t="s">
        <v>44</v>
      </c>
      <c r="B37">
        <v>-548.07410330000005</v>
      </c>
      <c r="C37">
        <f t="shared" si="9"/>
        <v>0.60373198472010392</v>
      </c>
      <c r="D37">
        <f t="shared" si="4"/>
        <v>0.36449230937407578</v>
      </c>
      <c r="F37" s="2">
        <v>1.466</v>
      </c>
      <c r="G37" s="2">
        <v>1.4730000000000001</v>
      </c>
      <c r="H37" s="2">
        <v>2.28694</v>
      </c>
      <c r="I37" s="2">
        <v>102.18</v>
      </c>
      <c r="J37" s="2">
        <f t="shared" si="15"/>
        <v>2.7703441799999999</v>
      </c>
      <c r="K37" s="2">
        <f t="shared" si="15"/>
        <v>2.7835722899999999</v>
      </c>
      <c r="L37" s="2">
        <f t="shared" si="15"/>
        <v>4.3216991261999995</v>
      </c>
      <c r="M37" s="2">
        <f t="shared" si="16"/>
        <v>1.7833774296878058</v>
      </c>
      <c r="O37" s="4">
        <f t="shared" si="10"/>
        <v>5.9989253968457924E-2</v>
      </c>
      <c r="P37" s="4">
        <f t="shared" si="11"/>
        <v>8.2742763391398966E-2</v>
      </c>
      <c r="Q37" s="4">
        <f t="shared" si="12"/>
        <v>0.57085470088894519</v>
      </c>
      <c r="R37" s="4">
        <f t="shared" si="13"/>
        <v>0.71358671824880204</v>
      </c>
      <c r="S37" s="4">
        <f t="shared" si="14"/>
        <v>1.2068062478661271E-2</v>
      </c>
    </row>
    <row r="38" spans="1:19">
      <c r="A38" t="s">
        <v>45</v>
      </c>
      <c r="B38">
        <v>-548.06093637000004</v>
      </c>
      <c r="C38">
        <f t="shared" si="9"/>
        <v>0.96202258372240967</v>
      </c>
      <c r="D38">
        <f t="shared" si="4"/>
        <v>0.92548745159194068</v>
      </c>
      <c r="F38" s="2">
        <v>1.49</v>
      </c>
      <c r="G38" s="2">
        <v>1.3979999999999999</v>
      </c>
      <c r="H38" s="2">
        <v>2.7426499999999998</v>
      </c>
      <c r="I38" s="2">
        <v>143.47</v>
      </c>
      <c r="J38" s="2">
        <f t="shared" si="15"/>
        <v>2.8156976999999999</v>
      </c>
      <c r="K38" s="2">
        <f t="shared" si="15"/>
        <v>2.6418425399999999</v>
      </c>
      <c r="L38" s="2">
        <f t="shared" si="15"/>
        <v>5.1828679844999996</v>
      </c>
      <c r="M38" s="2">
        <f t="shared" si="16"/>
        <v>2.5040238778362647</v>
      </c>
      <c r="O38" s="4">
        <f t="shared" si="10"/>
        <v>0.153199596489102</v>
      </c>
      <c r="P38" s="4">
        <f t="shared" si="11"/>
        <v>2.8934040099040687E-2</v>
      </c>
      <c r="Q38" s="4">
        <f t="shared" si="12"/>
        <v>0.84540014571081878</v>
      </c>
      <c r="R38" s="4">
        <f t="shared" si="13"/>
        <v>1.0275337822989614</v>
      </c>
      <c r="S38" s="4">
        <f t="shared" si="14"/>
        <v>4.291717138936395E-3</v>
      </c>
    </row>
    <row r="39" spans="1:19">
      <c r="A39" t="s">
        <v>46</v>
      </c>
      <c r="B39">
        <v>-548.07392863999996</v>
      </c>
      <c r="C39">
        <f t="shared" si="9"/>
        <v>0.60848472784639673</v>
      </c>
      <c r="D39">
        <f t="shared" si="4"/>
        <v>0.37025366402230347</v>
      </c>
      <c r="F39" s="2">
        <v>1.3560000000000001</v>
      </c>
      <c r="G39" s="2">
        <v>1.377</v>
      </c>
      <c r="H39" s="2">
        <v>2.5182600000000002</v>
      </c>
      <c r="I39" s="2">
        <v>134.27000000000001</v>
      </c>
      <c r="J39" s="2">
        <f t="shared" si="15"/>
        <v>2.5624738800000002</v>
      </c>
      <c r="K39" s="2">
        <f t="shared" si="15"/>
        <v>2.6021582099999998</v>
      </c>
      <c r="L39" s="2">
        <f t="shared" si="15"/>
        <v>4.7588314698000005</v>
      </c>
      <c r="M39" s="2">
        <f t="shared" si="16"/>
        <v>2.3434535866527866</v>
      </c>
      <c r="O39" s="4">
        <f t="shared" si="10"/>
        <v>0.18185139130222025</v>
      </c>
      <c r="P39" s="4">
        <f t="shared" si="11"/>
        <v>8.8965130396421968E-2</v>
      </c>
      <c r="Q39" s="4">
        <f t="shared" si="12"/>
        <v>0.35186288060783749</v>
      </c>
      <c r="R39" s="4">
        <f t="shared" si="13"/>
        <v>0.62267940230647967</v>
      </c>
      <c r="S39" s="4">
        <f t="shared" si="14"/>
        <v>2.0148878302773076E-4</v>
      </c>
    </row>
    <row r="40" spans="1:19">
      <c r="A40" t="s">
        <v>47</v>
      </c>
      <c r="B40">
        <v>-548.08543315999998</v>
      </c>
      <c r="C40">
        <f t="shared" si="9"/>
        <v>0.29543063231794009</v>
      </c>
      <c r="D40">
        <f t="shared" si="4"/>
        <v>8.727925851177791E-2</v>
      </c>
      <c r="F40" s="2">
        <v>1.4219999999999999</v>
      </c>
      <c r="G40" s="2">
        <v>1.359</v>
      </c>
      <c r="H40" s="2">
        <v>2.5027699999999999</v>
      </c>
      <c r="I40" s="2">
        <v>128.29</v>
      </c>
      <c r="J40" s="2">
        <f t="shared" si="15"/>
        <v>2.6871960599999998</v>
      </c>
      <c r="K40" s="2">
        <f t="shared" si="15"/>
        <v>2.5681430699999996</v>
      </c>
      <c r="L40" s="2">
        <f t="shared" si="15"/>
        <v>4.7295595520999996</v>
      </c>
      <c r="M40" s="2">
        <f t="shared" si="16"/>
        <v>2.2390828973835251</v>
      </c>
      <c r="O40" s="4">
        <f t="shared" si="10"/>
        <v>5.5790091234153767E-4</v>
      </c>
      <c r="P40" s="4">
        <f t="shared" si="11"/>
        <v>0.1665703844008779</v>
      </c>
      <c r="Q40" s="4">
        <f t="shared" si="12"/>
        <v>0.13157425717101459</v>
      </c>
      <c r="R40" s="4">
        <f t="shared" si="13"/>
        <v>0.298702542484234</v>
      </c>
      <c r="S40" s="4">
        <f t="shared" si="14"/>
        <v>1.0705396136297456E-5</v>
      </c>
    </row>
    <row r="41" spans="1:19">
      <c r="A41" t="s">
        <v>48</v>
      </c>
      <c r="B41">
        <v>-548.06443265999997</v>
      </c>
      <c r="C41">
        <f t="shared" si="9"/>
        <v>0.86688363801831414</v>
      </c>
      <c r="D41">
        <f t="shared" si="4"/>
        <v>0.75148724186386751</v>
      </c>
      <c r="F41" s="2">
        <v>1.4730000000000001</v>
      </c>
      <c r="G41" s="2">
        <v>1.4330000000000001</v>
      </c>
      <c r="H41" s="2">
        <v>2.7577799999999999</v>
      </c>
      <c r="I41" s="2">
        <v>143.24</v>
      </c>
      <c r="J41" s="2">
        <f t="shared" si="15"/>
        <v>2.7835722899999999</v>
      </c>
      <c r="K41" s="2">
        <f t="shared" si="15"/>
        <v>2.7079830899999999</v>
      </c>
      <c r="L41" s="2">
        <f t="shared" si="15"/>
        <v>5.2114595993999995</v>
      </c>
      <c r="M41" s="2">
        <f t="shared" si="16"/>
        <v>2.500009620556678</v>
      </c>
      <c r="O41" s="4">
        <f t="shared" si="10"/>
        <v>8.2742763391398966E-2</v>
      </c>
      <c r="P41" s="4">
        <f t="shared" si="11"/>
        <v>1.8937131776679088E-3</v>
      </c>
      <c r="Q41" s="4">
        <f t="shared" si="12"/>
        <v>0.831378185987245</v>
      </c>
      <c r="R41" s="4">
        <f t="shared" si="13"/>
        <v>0.91601466255631192</v>
      </c>
      <c r="S41" s="4">
        <f t="shared" si="14"/>
        <v>2.4138575721533401E-3</v>
      </c>
    </row>
    <row r="42" spans="1:19">
      <c r="A42" t="s">
        <v>49</v>
      </c>
      <c r="B42">
        <v>-548.08189371000003</v>
      </c>
      <c r="C42">
        <f t="shared" si="9"/>
        <v>0.3917440220465353</v>
      </c>
      <c r="D42">
        <f t="shared" si="4"/>
        <v>0.15346337880919633</v>
      </c>
      <c r="F42" s="2">
        <v>1.4830000000000001</v>
      </c>
      <c r="G42" s="2">
        <v>1.423</v>
      </c>
      <c r="H42" s="2">
        <v>2.6663999999999999</v>
      </c>
      <c r="I42" s="2">
        <v>133.13</v>
      </c>
      <c r="J42" s="2">
        <f t="shared" si="15"/>
        <v>2.8024695899999998</v>
      </c>
      <c r="K42" s="2">
        <f t="shared" si="15"/>
        <v>2.68908579</v>
      </c>
      <c r="L42" s="2">
        <f t="shared" si="15"/>
        <v>5.0387760719999992</v>
      </c>
      <c r="M42" s="2">
        <f t="shared" si="16"/>
        <v>2.3235568331800511</v>
      </c>
      <c r="O42" s="4">
        <f t="shared" si="10"/>
        <v>0.12158040610833384</v>
      </c>
      <c r="P42" s="4">
        <f t="shared" si="11"/>
        <v>3.0683078773749163E-4</v>
      </c>
      <c r="Q42" s="4">
        <f t="shared" si="12"/>
        <v>0.30275000205236119</v>
      </c>
      <c r="R42" s="4">
        <f t="shared" si="13"/>
        <v>0.42463723894843253</v>
      </c>
      <c r="S42" s="4">
        <f t="shared" si="14"/>
        <v>1.0819637181552573E-3</v>
      </c>
    </row>
    <row r="43" spans="1:19">
      <c r="A43" t="s">
        <v>50</v>
      </c>
      <c r="B43">
        <v>-548.07281055999999</v>
      </c>
      <c r="C43">
        <f t="shared" si="9"/>
        <v>0.63890924995756049</v>
      </c>
      <c r="D43">
        <f t="shared" si="4"/>
        <v>0.40820502968133249</v>
      </c>
      <c r="F43" s="2">
        <v>1.4159999999999999</v>
      </c>
      <c r="G43" s="2">
        <v>1.482</v>
      </c>
      <c r="H43" s="2">
        <v>2.7111999999999998</v>
      </c>
      <c r="I43" s="2">
        <v>138.62</v>
      </c>
      <c r="J43" s="2">
        <f t="shared" si="15"/>
        <v>2.6758576799999996</v>
      </c>
      <c r="K43" s="2">
        <f t="shared" si="15"/>
        <v>2.80057986</v>
      </c>
      <c r="L43" s="2">
        <f t="shared" si="15"/>
        <v>5.1234359759999997</v>
      </c>
      <c r="M43" s="2">
        <f t="shared" si="16"/>
        <v>2.4193754091145396</v>
      </c>
      <c r="O43" s="4">
        <f t="shared" si="10"/>
        <v>3.6288535936999169E-3</v>
      </c>
      <c r="P43" s="4">
        <f t="shared" si="11"/>
        <v>0.11736138499369771</v>
      </c>
      <c r="Q43" s="4">
        <f t="shared" si="12"/>
        <v>0.56592319248184331</v>
      </c>
      <c r="R43" s="4">
        <f t="shared" si="13"/>
        <v>0.68691343106924097</v>
      </c>
      <c r="S43" s="4">
        <f t="shared" si="14"/>
        <v>2.3044014042030206E-3</v>
      </c>
    </row>
    <row r="44" spans="1:19" ht="15">
      <c r="C44" s="1" t="s">
        <v>26</v>
      </c>
      <c r="D44">
        <f>SUM(D35:D43)</f>
        <v>3.7960448685062289</v>
      </c>
      <c r="R44" s="5" t="s">
        <v>28</v>
      </c>
      <c r="S44" s="4">
        <f>SUM(S35:S43)</f>
        <v>2.5108549710452184E-2</v>
      </c>
    </row>
    <row r="45" spans="1:19" ht="15">
      <c r="R45" s="5" t="s">
        <v>29</v>
      </c>
      <c r="S45" s="4">
        <f>1-S44/D44</f>
        <v>0.993385602494121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opLeftCell="J31" zoomScale="180" zoomScaleNormal="180" workbookViewId="0">
      <selection activeCell="U33" sqref="U33"/>
    </sheetView>
  </sheetViews>
  <sheetFormatPr defaultRowHeight="14.25"/>
  <cols>
    <col min="1" max="1" width="34.625" customWidth="1"/>
    <col min="2" max="2" width="14.625" customWidth="1"/>
    <col min="3" max="5" width="8.125" customWidth="1"/>
    <col min="6" max="13" width="9.125" style="2"/>
    <col min="15" max="15" width="11" style="4" customWidth="1"/>
    <col min="16" max="16" width="10.875" style="4" customWidth="1"/>
    <col min="17" max="17" width="10.375" style="4" customWidth="1"/>
    <col min="18" max="18" width="9.125" style="4"/>
    <col min="19" max="19" width="10" style="4" customWidth="1"/>
    <col min="20" max="20" width="9.125" style="4"/>
  </cols>
  <sheetData>
    <row r="1" spans="1:20">
      <c r="A1">
        <v>27.211400000000001</v>
      </c>
      <c r="B1" t="s">
        <v>15</v>
      </c>
    </row>
    <row r="2" spans="1:20" ht="15">
      <c r="A2">
        <v>1.8897299999999999</v>
      </c>
      <c r="B2" t="s">
        <v>16</v>
      </c>
      <c r="O2" s="5" t="s">
        <v>17</v>
      </c>
      <c r="P2" s="5" t="s">
        <v>17</v>
      </c>
      <c r="Q2" s="5" t="s">
        <v>20</v>
      </c>
      <c r="R2" s="5" t="s">
        <v>18</v>
      </c>
    </row>
    <row r="3" spans="1:20">
      <c r="O3" s="4">
        <v>19.882843822136195</v>
      </c>
      <c r="Q3" s="4">
        <v>1.1092832685038267</v>
      </c>
      <c r="R3" s="4">
        <v>9.4167144199289279</v>
      </c>
    </row>
    <row r="4" spans="1:20">
      <c r="O4" s="4" t="s">
        <v>65</v>
      </c>
      <c r="Q4" s="4" t="s">
        <v>65</v>
      </c>
      <c r="R4" s="4" t="s">
        <v>13</v>
      </c>
    </row>
    <row r="5" spans="1:20" ht="15">
      <c r="B5" s="1" t="s">
        <v>9</v>
      </c>
      <c r="C5" s="1" t="s">
        <v>12</v>
      </c>
      <c r="D5" s="1"/>
      <c r="E5" s="1"/>
      <c r="F5" s="3" t="s">
        <v>1</v>
      </c>
      <c r="G5" s="3" t="s">
        <v>2</v>
      </c>
      <c r="H5" s="3" t="s">
        <v>19</v>
      </c>
      <c r="I5" s="3" t="s">
        <v>3</v>
      </c>
      <c r="J5" s="3" t="s">
        <v>1</v>
      </c>
      <c r="K5" s="3" t="s">
        <v>2</v>
      </c>
      <c r="L5" s="3" t="s">
        <v>19</v>
      </c>
      <c r="M5" s="3" t="s">
        <v>3</v>
      </c>
      <c r="O5" s="5" t="s">
        <v>21</v>
      </c>
      <c r="P5" s="5" t="s">
        <v>22</v>
      </c>
      <c r="Q5" s="5" t="s">
        <v>23</v>
      </c>
      <c r="R5" s="5" t="s">
        <v>24</v>
      </c>
      <c r="S5" s="5" t="s">
        <v>25</v>
      </c>
      <c r="T5" s="5" t="s">
        <v>27</v>
      </c>
    </row>
    <row r="6" spans="1:20" ht="15">
      <c r="A6" s="1" t="s">
        <v>0</v>
      </c>
      <c r="B6" t="s">
        <v>10</v>
      </c>
      <c r="C6" t="s">
        <v>13</v>
      </c>
      <c r="D6" s="1" t="s">
        <v>14</v>
      </c>
      <c r="E6" s="1"/>
      <c r="F6" s="2" t="s">
        <v>4</v>
      </c>
      <c r="G6" s="2" t="s">
        <v>4</v>
      </c>
      <c r="H6" s="2" t="s">
        <v>4</v>
      </c>
      <c r="I6" s="2" t="s">
        <v>5</v>
      </c>
      <c r="J6" s="2" t="s">
        <v>7</v>
      </c>
      <c r="K6" s="2" t="s">
        <v>7</v>
      </c>
      <c r="L6" s="2" t="s">
        <v>7</v>
      </c>
      <c r="M6" s="2" t="s">
        <v>8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  <c r="T6" s="4" t="s">
        <v>13</v>
      </c>
    </row>
    <row r="7" spans="1:20">
      <c r="A7" t="s">
        <v>6</v>
      </c>
      <c r="B7">
        <v>-548.09629002999998</v>
      </c>
      <c r="C7">
        <f t="shared" ref="C7:C31" si="0">(B7-$B$7)*$A$1</f>
        <v>0</v>
      </c>
      <c r="D7">
        <f>C7^2</f>
        <v>0</v>
      </c>
      <c r="F7" s="2">
        <v>1.42587</v>
      </c>
      <c r="G7" s="2">
        <v>1.42587</v>
      </c>
      <c r="H7" s="2">
        <v>2.4622000000000002</v>
      </c>
      <c r="I7" s="2">
        <v>119.40062</v>
      </c>
      <c r="J7" s="2">
        <f>F7*$A$2</f>
        <v>2.6945093150999999</v>
      </c>
      <c r="K7" s="2">
        <f>G7*$A$2</f>
        <v>2.6945093150999999</v>
      </c>
      <c r="L7" s="2">
        <f>H7*$A$2</f>
        <v>4.6528932059999999</v>
      </c>
      <c r="M7" s="2">
        <f>I7*PI()/180</f>
        <v>2.083933947922592</v>
      </c>
      <c r="O7" s="4">
        <f>0.5*O$3*(J7-J$7)^2</f>
        <v>0</v>
      </c>
      <c r="P7" s="4">
        <f>0.5*O$3*(K7-K$7)^2</f>
        <v>0</v>
      </c>
      <c r="Q7" s="4">
        <f>0.5*Q$3*(L7-L$7)^2</f>
        <v>0</v>
      </c>
      <c r="R7" s="4">
        <f>R$3*2*(COS(M7)-COS(M$7))^2/(SIN(M7)^2+3*(SIN(M$7)^2)*(TANH(2*SIN(M7/2))/TANH(2*SIN(M$7/2))))</f>
        <v>0</v>
      </c>
      <c r="S7" s="4">
        <f>SUM(O7:R7)</f>
        <v>0</v>
      </c>
      <c r="T7" s="4">
        <f>(S7-C7)^2</f>
        <v>0</v>
      </c>
    </row>
    <row r="8" spans="1:20">
      <c r="A8" t="s">
        <v>32</v>
      </c>
      <c r="B8">
        <v>-548.02541956000005</v>
      </c>
      <c r="C8">
        <f t="shared" si="0"/>
        <v>1.9284847073561395</v>
      </c>
      <c r="D8">
        <f t="shared" ref="D8:D43" si="1">C8^2</f>
        <v>3.7190532665064953</v>
      </c>
      <c r="F8" s="2">
        <v>1.42587</v>
      </c>
      <c r="G8" s="2">
        <v>1.42587</v>
      </c>
      <c r="H8" s="2">
        <v>2.0164900000000001</v>
      </c>
      <c r="I8" s="2">
        <v>90</v>
      </c>
      <c r="J8" s="2">
        <f t="shared" ref="J8:J31" si="2">F8*$A$2</f>
        <v>2.6945093150999999</v>
      </c>
      <c r="K8" s="2">
        <f t="shared" ref="K8:K31" si="3">G8*$A$2</f>
        <v>2.6945093150999999</v>
      </c>
      <c r="L8" s="2">
        <f t="shared" ref="L8:L31" si="4">H8*$A$2</f>
        <v>3.8106216477000001</v>
      </c>
      <c r="M8" s="2">
        <f t="shared" ref="M8:M31" si="5">I8*PI()/180</f>
        <v>1.5707963267948966</v>
      </c>
      <c r="O8" s="4">
        <f t="shared" ref="O8:O31" si="6">0.5*O$3*(J8-J$7)^2</f>
        <v>0</v>
      </c>
      <c r="P8" s="4">
        <f t="shared" ref="P8:P31" si="7">0.5*O$3*(K8-K$7)^2</f>
        <v>0</v>
      </c>
      <c r="Q8" s="4">
        <f t="shared" ref="Q8:Q43" si="8">0.5*Q$3*(L8-L$7)^2</f>
        <v>0.39347463242340869</v>
      </c>
      <c r="R8" s="4">
        <f t="shared" ref="R8:R43" si="9">R$3*2*(COS(M8)-COS(M$7))^2/(SIN(M8)^2+3*(SIN(M$7)^2)*(TANH(2*SIN(M8/2))/TANH(2*SIN(M$7/2))))</f>
        <v>1.4385891564119195</v>
      </c>
      <c r="S8" s="4">
        <f t="shared" ref="S8:S43" si="10">SUM(O8:R8)</f>
        <v>1.8320637888353282</v>
      </c>
      <c r="T8" s="4">
        <f t="shared" ref="T8:T43" si="11">(S8-C8)^2</f>
        <v>9.2969935283969424E-3</v>
      </c>
    </row>
    <row r="9" spans="1:20">
      <c r="A9" t="s">
        <v>33</v>
      </c>
      <c r="B9">
        <v>-548.030395</v>
      </c>
      <c r="C9">
        <f t="shared" si="0"/>
        <v>1.793096019341422</v>
      </c>
      <c r="D9">
        <f t="shared" si="1"/>
        <v>3.2151933345780535</v>
      </c>
      <c r="F9" s="2">
        <v>1.4707300000000001</v>
      </c>
      <c r="G9" s="2">
        <v>1.4707300000000001</v>
      </c>
      <c r="H9" s="2">
        <v>2.07992</v>
      </c>
      <c r="I9" s="2">
        <v>90</v>
      </c>
      <c r="J9" s="2">
        <f t="shared" si="2"/>
        <v>2.7792826029</v>
      </c>
      <c r="K9" s="2">
        <f t="shared" si="3"/>
        <v>2.7792826029</v>
      </c>
      <c r="L9" s="2">
        <f t="shared" si="4"/>
        <v>3.9304872216</v>
      </c>
      <c r="M9" s="2">
        <f t="shared" si="5"/>
        <v>1.5707963267948966</v>
      </c>
      <c r="O9" s="4">
        <f t="shared" si="6"/>
        <v>7.1444131203322353E-2</v>
      </c>
      <c r="P9" s="4">
        <f t="shared" si="7"/>
        <v>7.1444131203322353E-2</v>
      </c>
      <c r="Q9" s="4">
        <f t="shared" si="8"/>
        <v>0.28945105501624091</v>
      </c>
      <c r="R9" s="4">
        <f t="shared" si="9"/>
        <v>1.4385891564119195</v>
      </c>
      <c r="S9" s="4">
        <f t="shared" si="10"/>
        <v>1.8709284738348051</v>
      </c>
      <c r="T9" s="4">
        <f t="shared" si="11"/>
        <v>6.0578909724645436E-3</v>
      </c>
    </row>
    <row r="10" spans="1:20">
      <c r="A10" t="s">
        <v>34</v>
      </c>
      <c r="B10">
        <v>-548.06887013999994</v>
      </c>
      <c r="C10">
        <f t="shared" si="0"/>
        <v>0.74613359474689434</v>
      </c>
      <c r="D10">
        <f t="shared" si="1"/>
        <v>0.55671534120992272</v>
      </c>
      <c r="F10" s="2">
        <v>1.42587</v>
      </c>
      <c r="G10" s="2">
        <v>1.42587</v>
      </c>
      <c r="H10" s="2">
        <v>2.1845699999999999</v>
      </c>
      <c r="I10" s="2">
        <v>100</v>
      </c>
      <c r="J10" s="2">
        <f t="shared" si="2"/>
        <v>2.6945093150999999</v>
      </c>
      <c r="K10" s="2">
        <f t="shared" si="3"/>
        <v>2.6945093150999999</v>
      </c>
      <c r="L10" s="2">
        <f t="shared" si="4"/>
        <v>4.1282474660999995</v>
      </c>
      <c r="M10" s="2">
        <f t="shared" si="5"/>
        <v>1.7453292519943295</v>
      </c>
      <c r="O10" s="4">
        <f t="shared" si="6"/>
        <v>0</v>
      </c>
      <c r="P10" s="4">
        <f t="shared" si="7"/>
        <v>0</v>
      </c>
      <c r="Q10" s="4">
        <f t="shared" si="8"/>
        <v>0.15266685827747514</v>
      </c>
      <c r="R10" s="4">
        <f t="shared" si="9"/>
        <v>0.59628913937778982</v>
      </c>
      <c r="S10" s="4">
        <f t="shared" si="10"/>
        <v>0.74895599765526499</v>
      </c>
      <c r="T10" s="4">
        <f t="shared" si="11"/>
        <v>7.9659581771791499E-6</v>
      </c>
    </row>
    <row r="11" spans="1:20">
      <c r="A11" t="s">
        <v>35</v>
      </c>
      <c r="B11">
        <v>-548.06991992999997</v>
      </c>
      <c r="C11">
        <f t="shared" si="0"/>
        <v>0.7175673391402253</v>
      </c>
      <c r="D11">
        <f t="shared" si="1"/>
        <v>0.51490288620078306</v>
      </c>
      <c r="F11" s="2">
        <v>1.4460599999999999</v>
      </c>
      <c r="G11" s="2">
        <v>1.4460599999999999</v>
      </c>
      <c r="H11" s="2">
        <v>2.21549</v>
      </c>
      <c r="I11" s="2">
        <v>100</v>
      </c>
      <c r="J11" s="2">
        <f t="shared" si="2"/>
        <v>2.7326629637999997</v>
      </c>
      <c r="K11" s="2">
        <f t="shared" si="3"/>
        <v>2.7326629637999997</v>
      </c>
      <c r="L11" s="2">
        <f t="shared" si="4"/>
        <v>4.1866779177</v>
      </c>
      <c r="M11" s="2">
        <f t="shared" si="5"/>
        <v>1.7453292519943295</v>
      </c>
      <c r="O11" s="4">
        <f t="shared" si="6"/>
        <v>1.4471736913917121E-2</v>
      </c>
      <c r="P11" s="4">
        <f t="shared" si="7"/>
        <v>1.4471736913917121E-2</v>
      </c>
      <c r="Q11" s="4">
        <f t="shared" si="8"/>
        <v>0.12055507255516057</v>
      </c>
      <c r="R11" s="4">
        <f t="shared" si="9"/>
        <v>0.59628913937778982</v>
      </c>
      <c r="S11" s="4">
        <f t="shared" si="10"/>
        <v>0.74578768576078458</v>
      </c>
      <c r="T11" s="4">
        <f t="shared" si="11"/>
        <v>7.9638796338451145E-4</v>
      </c>
    </row>
    <row r="12" spans="1:20">
      <c r="A12" t="s">
        <v>36</v>
      </c>
      <c r="B12">
        <v>-548.09044957000003</v>
      </c>
      <c r="C12">
        <f t="shared" si="0"/>
        <v>0.15892709324249982</v>
      </c>
      <c r="D12">
        <f t="shared" si="1"/>
        <v>2.525782096651023E-2</v>
      </c>
      <c r="F12" s="2">
        <v>1.42587</v>
      </c>
      <c r="G12" s="2">
        <v>1.42587</v>
      </c>
      <c r="H12" s="2">
        <v>2.33602</v>
      </c>
      <c r="I12" s="2">
        <v>110</v>
      </c>
      <c r="J12" s="2">
        <f t="shared" si="2"/>
        <v>2.6945093150999999</v>
      </c>
      <c r="K12" s="2">
        <f t="shared" si="3"/>
        <v>2.6945093150999999</v>
      </c>
      <c r="L12" s="2">
        <f t="shared" si="4"/>
        <v>4.4144470746</v>
      </c>
      <c r="M12" s="2">
        <f t="shared" si="5"/>
        <v>1.9198621771937625</v>
      </c>
      <c r="O12" s="4">
        <f t="shared" si="6"/>
        <v>0</v>
      </c>
      <c r="P12" s="4">
        <f t="shared" si="7"/>
        <v>0</v>
      </c>
      <c r="Q12" s="4">
        <f t="shared" si="8"/>
        <v>3.1535014013901796E-2</v>
      </c>
      <c r="R12" s="4">
        <f t="shared" si="9"/>
        <v>0.13329608601701737</v>
      </c>
      <c r="S12" s="4">
        <f t="shared" si="10"/>
        <v>0.16483110003091916</v>
      </c>
      <c r="T12" s="4">
        <f t="shared" si="11"/>
        <v>3.4857296157701731E-5</v>
      </c>
    </row>
    <row r="13" spans="1:20">
      <c r="A13" t="s">
        <v>37</v>
      </c>
      <c r="B13">
        <v>-548.09055588000001</v>
      </c>
      <c r="C13">
        <f t="shared" si="0"/>
        <v>0.15603424930909049</v>
      </c>
      <c r="D13">
        <f t="shared" si="1"/>
        <v>2.4346686957451406E-2</v>
      </c>
      <c r="F13" s="2">
        <v>1.43225</v>
      </c>
      <c r="G13" s="2">
        <v>1.43225</v>
      </c>
      <c r="H13" s="2">
        <v>2.34646</v>
      </c>
      <c r="I13" s="2">
        <v>110</v>
      </c>
      <c r="J13" s="2">
        <f t="shared" si="2"/>
        <v>2.7065657924999997</v>
      </c>
      <c r="K13" s="2">
        <f t="shared" si="3"/>
        <v>2.7065657924999997</v>
      </c>
      <c r="L13" s="2">
        <f t="shared" si="4"/>
        <v>4.4341758557999995</v>
      </c>
      <c r="M13" s="2">
        <f t="shared" si="5"/>
        <v>1.9198621771937625</v>
      </c>
      <c r="O13" s="4">
        <f t="shared" si="6"/>
        <v>1.4450716411986968E-3</v>
      </c>
      <c r="P13" s="4">
        <f t="shared" si="7"/>
        <v>1.4450716411986968E-3</v>
      </c>
      <c r="Q13" s="4">
        <f t="shared" si="8"/>
        <v>2.653254675719776E-2</v>
      </c>
      <c r="R13" s="4">
        <f t="shared" si="9"/>
        <v>0.13329608601701737</v>
      </c>
      <c r="S13" s="4">
        <f t="shared" si="10"/>
        <v>0.16271877605661253</v>
      </c>
      <c r="T13" s="4">
        <f t="shared" si="11"/>
        <v>4.4682897838337589E-5</v>
      </c>
    </row>
    <row r="14" spans="1:20">
      <c r="A14" t="s">
        <v>38</v>
      </c>
      <c r="B14">
        <v>-548.08991705000005</v>
      </c>
      <c r="C14">
        <f t="shared" si="0"/>
        <v>0.17341770796992378</v>
      </c>
      <c r="D14">
        <f t="shared" si="1"/>
        <v>3.0073701437541768E-2</v>
      </c>
      <c r="F14" s="2">
        <v>1.42587</v>
      </c>
      <c r="G14" s="2">
        <v>1.42587</v>
      </c>
      <c r="H14" s="2">
        <v>2.5845600000000002</v>
      </c>
      <c r="I14" s="2">
        <v>130</v>
      </c>
      <c r="J14" s="2">
        <f t="shared" si="2"/>
        <v>2.6945093150999999</v>
      </c>
      <c r="K14" s="2">
        <f t="shared" si="3"/>
        <v>2.6945093150999999</v>
      </c>
      <c r="L14" s="2">
        <f t="shared" si="4"/>
        <v>4.8841205688000002</v>
      </c>
      <c r="M14" s="2">
        <f t="shared" si="5"/>
        <v>2.2689280275926285</v>
      </c>
      <c r="O14" s="4">
        <f t="shared" si="6"/>
        <v>0</v>
      </c>
      <c r="P14" s="4">
        <f t="shared" si="7"/>
        <v>0</v>
      </c>
      <c r="Q14" s="4">
        <f t="shared" si="8"/>
        <v>2.9654521369105461E-2</v>
      </c>
      <c r="R14" s="4">
        <f t="shared" si="9"/>
        <v>0.15048688527475834</v>
      </c>
      <c r="S14" s="4">
        <f t="shared" si="10"/>
        <v>0.1801414066438638</v>
      </c>
      <c r="T14" s="4">
        <f t="shared" si="11"/>
        <v>4.5208123857942719E-5</v>
      </c>
    </row>
    <row r="15" spans="1:20">
      <c r="A15" t="s">
        <v>39</v>
      </c>
      <c r="B15">
        <v>-548.08992725999997</v>
      </c>
      <c r="C15">
        <f t="shared" si="0"/>
        <v>0.17313987957826482</v>
      </c>
      <c r="D15">
        <f t="shared" si="1"/>
        <v>2.9977417900376044E-2</v>
      </c>
      <c r="F15" s="2">
        <v>1.42388</v>
      </c>
      <c r="G15" s="2">
        <v>1.42388</v>
      </c>
      <c r="H15" s="2">
        <v>2.58094</v>
      </c>
      <c r="I15" s="2">
        <v>130</v>
      </c>
      <c r="J15" s="2">
        <f t="shared" si="2"/>
        <v>2.6907487523999998</v>
      </c>
      <c r="K15" s="2">
        <f t="shared" si="3"/>
        <v>2.6907487523999998</v>
      </c>
      <c r="L15" s="2">
        <f t="shared" si="4"/>
        <v>4.8772797462000002</v>
      </c>
      <c r="M15" s="2">
        <f t="shared" si="5"/>
        <v>2.2689280275926285</v>
      </c>
      <c r="O15" s="4">
        <f t="shared" si="6"/>
        <v>1.4058991672427415E-4</v>
      </c>
      <c r="P15" s="4">
        <f t="shared" si="7"/>
        <v>1.4058991672427415E-4</v>
      </c>
      <c r="Q15" s="4">
        <f t="shared" si="8"/>
        <v>2.7925828808203466E-2</v>
      </c>
      <c r="R15" s="4">
        <f t="shared" si="9"/>
        <v>0.15048688527475834</v>
      </c>
      <c r="S15" s="4">
        <f t="shared" si="10"/>
        <v>0.17869389391641036</v>
      </c>
      <c r="T15" s="4">
        <f t="shared" si="11"/>
        <v>3.084707526832619E-5</v>
      </c>
    </row>
    <row r="16" spans="1:20">
      <c r="A16" t="s">
        <v>40</v>
      </c>
      <c r="B16">
        <v>-548.07381208000004</v>
      </c>
      <c r="C16">
        <f t="shared" si="0"/>
        <v>0.61165648862832855</v>
      </c>
      <c r="D16">
        <f t="shared" si="1"/>
        <v>0.37412366008113662</v>
      </c>
      <c r="F16" s="2">
        <v>1.42587</v>
      </c>
      <c r="G16" s="2">
        <v>1.42587</v>
      </c>
      <c r="H16" s="2">
        <v>2.67977</v>
      </c>
      <c r="I16" s="2">
        <v>140</v>
      </c>
      <c r="J16" s="2">
        <f t="shared" ref="J16:J17" si="12">F16*$A$2</f>
        <v>2.6945093150999999</v>
      </c>
      <c r="K16" s="2">
        <f t="shared" ref="K16:K17" si="13">G16*$A$2</f>
        <v>2.6945093150999999</v>
      </c>
      <c r="L16" s="2">
        <f t="shared" ref="L16:L17" si="14">H16*$A$2</f>
        <v>5.0640417620999996</v>
      </c>
      <c r="M16" s="2">
        <f t="shared" ref="M16:M17" si="15">I16*PI()/180</f>
        <v>2.4434609527920612</v>
      </c>
      <c r="O16" s="4">
        <f t="shared" ref="O16:O17" si="16">0.5*O$3*(J16-J$7)^2</f>
        <v>0</v>
      </c>
      <c r="P16" s="4">
        <f t="shared" ref="P16:P17" si="17">0.5*O$3*(K16-K$7)^2</f>
        <v>0</v>
      </c>
      <c r="Q16" s="4">
        <f t="shared" ref="Q16:Q17" si="18">0.5*Q$3*(L16-L$7)^2</f>
        <v>9.3758360757029785E-2</v>
      </c>
      <c r="R16" s="4">
        <f t="shared" ref="R16:R17" si="19">R$3*2*(COS(M16)-COS(M$7))^2/(SIN(M16)^2+3*(SIN(M$7)^2)*(TANH(2*SIN(M16/2))/TANH(2*SIN(M$7/2))))</f>
        <v>0.52251383161733655</v>
      </c>
      <c r="S16" s="4">
        <f t="shared" ref="S16:S17" si="20">SUM(O16:R16)</f>
        <v>0.61627219237436637</v>
      </c>
      <c r="T16" s="4">
        <f t="shared" ref="T16:T17" si="21">(S16-C16)^2</f>
        <v>2.1304721071187505E-5</v>
      </c>
    </row>
    <row r="17" spans="1:20">
      <c r="A17" t="s">
        <v>41</v>
      </c>
      <c r="B17">
        <v>-548.07381219000001</v>
      </c>
      <c r="C17">
        <f t="shared" si="0"/>
        <v>0.61165349537504765</v>
      </c>
      <c r="D17">
        <f t="shared" si="1"/>
        <v>0.37411999840451343</v>
      </c>
      <c r="F17" s="2">
        <v>1.4257299999999999</v>
      </c>
      <c r="G17" s="2">
        <v>1.4257299999999999</v>
      </c>
      <c r="H17" s="2">
        <v>2.6794899999999999</v>
      </c>
      <c r="I17" s="2">
        <v>140</v>
      </c>
      <c r="J17" s="2">
        <f t="shared" si="12"/>
        <v>2.6942447528999995</v>
      </c>
      <c r="K17" s="2">
        <f t="shared" si="13"/>
        <v>2.6942447528999995</v>
      </c>
      <c r="L17" s="2">
        <f t="shared" si="14"/>
        <v>5.0635126376999997</v>
      </c>
      <c r="M17" s="2">
        <f t="shared" si="15"/>
        <v>2.4434609527920612</v>
      </c>
      <c r="O17" s="4">
        <f t="shared" si="16"/>
        <v>6.9583151127581387E-7</v>
      </c>
      <c r="P17" s="4">
        <f t="shared" si="17"/>
        <v>6.9583151127581387E-7</v>
      </c>
      <c r="Q17" s="4">
        <f t="shared" si="18"/>
        <v>9.3517192871842625E-2</v>
      </c>
      <c r="R17" s="4">
        <f t="shared" si="19"/>
        <v>0.52251383161733655</v>
      </c>
      <c r="S17" s="4">
        <f t="shared" si="20"/>
        <v>0.61603241615220172</v>
      </c>
      <c r="T17" s="4">
        <f t="shared" si="21"/>
        <v>1.917494717259162E-5</v>
      </c>
    </row>
    <row r="18" spans="1:20">
      <c r="A18" t="s">
        <v>51</v>
      </c>
      <c r="B18">
        <v>-548.08886638000001</v>
      </c>
      <c r="C18">
        <f t="shared" si="0"/>
        <v>0.20200790960902734</v>
      </c>
      <c r="D18">
        <f t="shared" si="1"/>
        <v>4.080719554460896E-2</v>
      </c>
      <c r="F18" s="2">
        <v>1.3558699999999999</v>
      </c>
      <c r="G18" s="2">
        <v>1.42587</v>
      </c>
      <c r="H18" s="2">
        <v>2.4020100000000002</v>
      </c>
      <c r="I18" s="2">
        <v>119.40062</v>
      </c>
      <c r="J18" s="2">
        <f t="shared" si="2"/>
        <v>2.5622282150999998</v>
      </c>
      <c r="K18" s="2">
        <f t="shared" si="3"/>
        <v>2.6945093150999999</v>
      </c>
      <c r="L18" s="2">
        <f t="shared" si="4"/>
        <v>4.5391503573000005</v>
      </c>
      <c r="M18" s="2">
        <f t="shared" si="5"/>
        <v>2.083933947922592</v>
      </c>
      <c r="O18" s="4">
        <f t="shared" si="6"/>
        <v>0.17395787781846292</v>
      </c>
      <c r="P18" s="4">
        <f t="shared" si="7"/>
        <v>0</v>
      </c>
      <c r="Q18" s="4">
        <f t="shared" si="8"/>
        <v>7.1756404410689726E-3</v>
      </c>
      <c r="R18" s="4">
        <f t="shared" si="9"/>
        <v>0</v>
      </c>
      <c r="S18" s="4">
        <f t="shared" si="10"/>
        <v>0.18113351825953189</v>
      </c>
      <c r="T18" s="4">
        <f t="shared" si="11"/>
        <v>4.3574021421189057E-4</v>
      </c>
    </row>
    <row r="19" spans="1:20">
      <c r="A19" t="s">
        <v>52</v>
      </c>
      <c r="B19">
        <v>-548.08127474000003</v>
      </c>
      <c r="C19">
        <f t="shared" si="0"/>
        <v>0.40858706230467112</v>
      </c>
      <c r="D19">
        <f t="shared" si="1"/>
        <v>0.16694338748276119</v>
      </c>
      <c r="F19" s="2">
        <v>1.3558699999999999</v>
      </c>
      <c r="G19" s="2">
        <v>1.3558699999999999</v>
      </c>
      <c r="H19" s="2">
        <v>2.34131</v>
      </c>
      <c r="I19" s="2">
        <v>119.40062</v>
      </c>
      <c r="J19" s="2">
        <f t="shared" si="2"/>
        <v>2.5622282150999998</v>
      </c>
      <c r="K19" s="2">
        <f t="shared" si="3"/>
        <v>2.5622282150999998</v>
      </c>
      <c r="L19" s="2">
        <f t="shared" si="4"/>
        <v>4.4244437462999997</v>
      </c>
      <c r="M19" s="2">
        <f t="shared" si="5"/>
        <v>2.083933947922592</v>
      </c>
      <c r="O19" s="4">
        <f t="shared" si="6"/>
        <v>0.17395787781846292</v>
      </c>
      <c r="P19" s="4">
        <f t="shared" si="7"/>
        <v>0.17395787781846292</v>
      </c>
      <c r="Q19" s="4">
        <f t="shared" si="8"/>
        <v>2.8946278572856275E-2</v>
      </c>
      <c r="R19" s="4">
        <f t="shared" si="9"/>
        <v>0</v>
      </c>
      <c r="S19" s="4">
        <f t="shared" si="10"/>
        <v>0.37686203420978209</v>
      </c>
      <c r="T19" s="4">
        <f t="shared" si="11"/>
        <v>1.0064774076214982E-3</v>
      </c>
    </row>
    <row r="20" spans="1:20">
      <c r="A20" t="s">
        <v>53</v>
      </c>
      <c r="B20">
        <v>-548.08350507</v>
      </c>
      <c r="C20">
        <f t="shared" si="0"/>
        <v>0.34789666054335533</v>
      </c>
      <c r="D20">
        <f t="shared" si="1"/>
        <v>0.1210320864172186</v>
      </c>
      <c r="F20" s="2">
        <v>1.3558699999999999</v>
      </c>
      <c r="G20" s="2">
        <v>1.49587</v>
      </c>
      <c r="H20" s="2">
        <v>2.4632000000000001</v>
      </c>
      <c r="I20" s="2">
        <v>119.40062</v>
      </c>
      <c r="J20" s="2">
        <f t="shared" si="2"/>
        <v>2.5622282150999998</v>
      </c>
      <c r="K20" s="2">
        <f t="shared" si="3"/>
        <v>2.8267904151000001</v>
      </c>
      <c r="L20" s="2">
        <f t="shared" si="4"/>
        <v>4.6547829360000001</v>
      </c>
      <c r="M20" s="2">
        <f t="shared" si="5"/>
        <v>2.083933947922592</v>
      </c>
      <c r="O20" s="4">
        <f t="shared" si="6"/>
        <v>0.17395787781846292</v>
      </c>
      <c r="P20" s="4">
        <f t="shared" si="7"/>
        <v>0.17395787781846292</v>
      </c>
      <c r="Q20" s="4">
        <f t="shared" si="8"/>
        <v>1.9806693548932538E-6</v>
      </c>
      <c r="R20" s="4">
        <f t="shared" si="9"/>
        <v>0</v>
      </c>
      <c r="S20" s="4">
        <f t="shared" si="10"/>
        <v>0.34791773630628076</v>
      </c>
      <c r="T20" s="4">
        <f t="shared" si="11"/>
        <v>4.4418778288878501E-10</v>
      </c>
    </row>
    <row r="21" spans="1:20">
      <c r="A21" t="s">
        <v>54</v>
      </c>
      <c r="B21">
        <v>-548.07008581000002</v>
      </c>
      <c r="C21">
        <f t="shared" si="0"/>
        <v>0.71305351210675239</v>
      </c>
      <c r="D21">
        <f t="shared" si="1"/>
        <v>0.50844531112777447</v>
      </c>
      <c r="F21" s="2">
        <v>1.3558699999999999</v>
      </c>
      <c r="G21" s="2">
        <v>1.5658700000000001</v>
      </c>
      <c r="H21" s="2">
        <v>2.5248499999999998</v>
      </c>
      <c r="I21" s="2">
        <v>119.40062</v>
      </c>
      <c r="J21" s="2">
        <f t="shared" si="2"/>
        <v>2.5622282150999998</v>
      </c>
      <c r="K21" s="2">
        <f t="shared" si="3"/>
        <v>2.9590715151000002</v>
      </c>
      <c r="L21" s="2">
        <f t="shared" si="4"/>
        <v>4.7712847904999993</v>
      </c>
      <c r="M21" s="2">
        <f t="shared" si="5"/>
        <v>2.083933947922592</v>
      </c>
      <c r="O21" s="4">
        <f t="shared" si="6"/>
        <v>0.17395787781846292</v>
      </c>
      <c r="P21" s="4">
        <f t="shared" si="7"/>
        <v>0.69583151127385168</v>
      </c>
      <c r="Q21" s="4">
        <f t="shared" si="8"/>
        <v>7.7741717830143251E-3</v>
      </c>
      <c r="R21" s="4">
        <f t="shared" si="9"/>
        <v>0</v>
      </c>
      <c r="S21" s="4">
        <f t="shared" si="10"/>
        <v>0.87756356087532894</v>
      </c>
      <c r="T21" s="4">
        <f t="shared" si="11"/>
        <v>2.7063556145839437E-2</v>
      </c>
    </row>
    <row r="22" spans="1:20">
      <c r="A22" t="s">
        <v>55</v>
      </c>
      <c r="B22">
        <v>-548.06140516000005</v>
      </c>
      <c r="C22">
        <f t="shared" si="0"/>
        <v>0.94926615151604121</v>
      </c>
      <c r="D22">
        <f t="shared" si="1"/>
        <v>0.90110622641407567</v>
      </c>
      <c r="F22" s="2">
        <v>1.2858700000000001</v>
      </c>
      <c r="G22" s="2">
        <v>1.42587</v>
      </c>
      <c r="H22" s="2">
        <v>2.3423799999999999</v>
      </c>
      <c r="I22" s="2">
        <v>119.40062</v>
      </c>
      <c r="J22" s="2">
        <f t="shared" si="2"/>
        <v>2.4299471151000001</v>
      </c>
      <c r="K22" s="2">
        <f t="shared" si="3"/>
        <v>2.6945093150999999</v>
      </c>
      <c r="L22" s="2">
        <f t="shared" si="4"/>
        <v>4.4264657573999999</v>
      </c>
      <c r="M22" s="2">
        <f t="shared" si="5"/>
        <v>2.083933947922592</v>
      </c>
      <c r="O22" s="4">
        <f t="shared" si="6"/>
        <v>0.69583151127384935</v>
      </c>
      <c r="P22" s="4">
        <f t="shared" si="7"/>
        <v>0</v>
      </c>
      <c r="Q22" s="4">
        <f t="shared" si="8"/>
        <v>2.8436137968010856E-2</v>
      </c>
      <c r="R22" s="4">
        <f t="shared" si="9"/>
        <v>0</v>
      </c>
      <c r="S22" s="4">
        <f t="shared" si="10"/>
        <v>0.72426764924186016</v>
      </c>
      <c r="T22" s="4">
        <f t="shared" si="11"/>
        <v>5.0624326025624659E-2</v>
      </c>
    </row>
    <row r="23" spans="1:20">
      <c r="A23" t="s">
        <v>56</v>
      </c>
      <c r="B23">
        <v>-548.0535916</v>
      </c>
      <c r="C23">
        <f t="shared" si="0"/>
        <v>1.1618840581012677</v>
      </c>
      <c r="D23">
        <f t="shared" si="1"/>
        <v>1.34997456446987</v>
      </c>
      <c r="F23" s="2">
        <v>1.2858700000000001</v>
      </c>
      <c r="G23" s="2">
        <v>1.3558699999999999</v>
      </c>
      <c r="H23" s="2">
        <v>2.2811499999999998</v>
      </c>
      <c r="I23" s="2">
        <v>119.40062</v>
      </c>
      <c r="J23" s="2">
        <f t="shared" si="2"/>
        <v>2.4299471151000001</v>
      </c>
      <c r="K23" s="2">
        <f t="shared" si="3"/>
        <v>2.5622282150999998</v>
      </c>
      <c r="L23" s="2">
        <f t="shared" si="4"/>
        <v>4.3107575894999997</v>
      </c>
      <c r="M23" s="2">
        <f t="shared" si="5"/>
        <v>2.083933947922592</v>
      </c>
      <c r="O23" s="4">
        <f t="shared" si="6"/>
        <v>0.69583151127384935</v>
      </c>
      <c r="P23" s="4">
        <f t="shared" si="7"/>
        <v>0.17395787781846292</v>
      </c>
      <c r="Q23" s="4">
        <f t="shared" si="8"/>
        <v>6.492456380263735E-2</v>
      </c>
      <c r="R23" s="4">
        <f t="shared" si="9"/>
        <v>0</v>
      </c>
      <c r="S23" s="4">
        <f t="shared" si="10"/>
        <v>0.93471395289494963</v>
      </c>
      <c r="T23" s="4">
        <f t="shared" si="11"/>
        <v>5.1606256699449626E-2</v>
      </c>
    </row>
    <row r="24" spans="1:20">
      <c r="A24" t="s">
        <v>57</v>
      </c>
      <c r="B24">
        <v>-548.02561636999997</v>
      </c>
      <c r="C24">
        <f t="shared" si="0"/>
        <v>1.9231292317243074</v>
      </c>
      <c r="D24">
        <f t="shared" si="1"/>
        <v>3.6984260419125246</v>
      </c>
      <c r="F24" s="2">
        <v>1.2858700000000001</v>
      </c>
      <c r="G24" s="2">
        <v>1.2858700000000001</v>
      </c>
      <c r="H24" s="2">
        <v>2.22044</v>
      </c>
      <c r="I24" s="2">
        <v>119.40062</v>
      </c>
      <c r="J24" s="2">
        <f t="shared" si="2"/>
        <v>2.4299471151000001</v>
      </c>
      <c r="K24" s="2">
        <f t="shared" si="3"/>
        <v>2.4299471151000001</v>
      </c>
      <c r="L24" s="2">
        <f t="shared" si="4"/>
        <v>4.1960320811999994</v>
      </c>
      <c r="M24" s="2">
        <f t="shared" si="5"/>
        <v>2.083933947922592</v>
      </c>
      <c r="O24" s="4">
        <f t="shared" si="6"/>
        <v>0.69583151127384935</v>
      </c>
      <c r="P24" s="4">
        <f t="shared" si="7"/>
        <v>0.69583151127384935</v>
      </c>
      <c r="Q24" s="4">
        <f t="shared" si="8"/>
        <v>0.11576595963422787</v>
      </c>
      <c r="R24" s="4">
        <f t="shared" si="9"/>
        <v>0</v>
      </c>
      <c r="S24" s="4">
        <f t="shared" si="10"/>
        <v>1.5074289821819264</v>
      </c>
      <c r="T24" s="4">
        <f t="shared" si="11"/>
        <v>0.17280669746959779</v>
      </c>
    </row>
    <row r="25" spans="1:20">
      <c r="A25" t="s">
        <v>58</v>
      </c>
      <c r="B25">
        <v>-548.05619796999997</v>
      </c>
      <c r="C25">
        <f t="shared" si="0"/>
        <v>1.0909610814841719</v>
      </c>
      <c r="D25">
        <f t="shared" si="1"/>
        <v>1.1901960813131141</v>
      </c>
      <c r="F25" s="2">
        <v>1.2858700000000001</v>
      </c>
      <c r="G25" s="2">
        <v>1.49587</v>
      </c>
      <c r="H25" s="2">
        <v>2.4040900000000001</v>
      </c>
      <c r="I25" s="2">
        <v>119.40062</v>
      </c>
      <c r="J25" s="2">
        <f t="shared" si="2"/>
        <v>2.4299471151000001</v>
      </c>
      <c r="K25" s="2">
        <f t="shared" si="3"/>
        <v>2.8267904151000001</v>
      </c>
      <c r="L25" s="2">
        <f t="shared" si="4"/>
        <v>4.5430809956999996</v>
      </c>
      <c r="M25" s="2">
        <f t="shared" si="5"/>
        <v>2.083933947922592</v>
      </c>
      <c r="O25" s="4">
        <f t="shared" si="6"/>
        <v>0.69583151127384935</v>
      </c>
      <c r="P25" s="4">
        <f t="shared" si="7"/>
        <v>0.17395787781846292</v>
      </c>
      <c r="Q25" s="4">
        <f t="shared" si="8"/>
        <v>6.6882690169267657E-3</v>
      </c>
      <c r="R25" s="4">
        <f t="shared" si="9"/>
        <v>0</v>
      </c>
      <c r="S25" s="4">
        <f t="shared" si="10"/>
        <v>0.87647765810923906</v>
      </c>
      <c r="T25" s="4">
        <f t="shared" si="11"/>
        <v>4.6003138902630698E-2</v>
      </c>
    </row>
    <row r="26" spans="1:20">
      <c r="A26" t="s">
        <v>59</v>
      </c>
      <c r="B26">
        <v>-548.04286643</v>
      </c>
      <c r="C26">
        <f t="shared" si="0"/>
        <v>1.4537309490392845</v>
      </c>
      <c r="D26">
        <f t="shared" si="1"/>
        <v>2.1133336721946585</v>
      </c>
      <c r="F26" s="2">
        <v>1.2858700000000001</v>
      </c>
      <c r="G26" s="2">
        <v>1.5658700000000001</v>
      </c>
      <c r="H26" s="2">
        <v>2.46624</v>
      </c>
      <c r="I26" s="2">
        <v>119.40062</v>
      </c>
      <c r="J26" s="2">
        <f t="shared" si="2"/>
        <v>2.4299471151000001</v>
      </c>
      <c r="K26" s="2">
        <f t="shared" si="3"/>
        <v>2.9590715151000002</v>
      </c>
      <c r="L26" s="2">
        <f t="shared" si="4"/>
        <v>4.6605277151999998</v>
      </c>
      <c r="M26" s="2">
        <f t="shared" si="5"/>
        <v>2.083933947922592</v>
      </c>
      <c r="O26" s="4">
        <f t="shared" si="6"/>
        <v>0.69583151127384935</v>
      </c>
      <c r="P26" s="4">
        <f t="shared" si="7"/>
        <v>0.69583151127385168</v>
      </c>
      <c r="Q26" s="4">
        <f t="shared" si="8"/>
        <v>3.2327692942815803E-5</v>
      </c>
      <c r="R26" s="4">
        <f t="shared" si="9"/>
        <v>0</v>
      </c>
      <c r="S26" s="4">
        <f t="shared" si="10"/>
        <v>1.3916953502406437</v>
      </c>
      <c r="T26" s="4">
        <f t="shared" si="11"/>
        <v>3.8484155183059155E-3</v>
      </c>
    </row>
    <row r="27" spans="1:20">
      <c r="A27" t="s">
        <v>60</v>
      </c>
      <c r="B27">
        <v>-548.09081336999998</v>
      </c>
      <c r="C27">
        <f t="shared" si="0"/>
        <v>0.14902758592398249</v>
      </c>
      <c r="D27">
        <f t="shared" si="1"/>
        <v>2.2209221366329985E-2</v>
      </c>
      <c r="F27" s="2">
        <v>1.49587</v>
      </c>
      <c r="G27" s="2">
        <v>1.42587</v>
      </c>
      <c r="H27" s="2">
        <v>2.5228799999999998</v>
      </c>
      <c r="I27" s="2">
        <v>119.40062</v>
      </c>
      <c r="J27" s="2">
        <f t="shared" si="2"/>
        <v>2.8267904151000001</v>
      </c>
      <c r="K27" s="2">
        <f t="shared" si="3"/>
        <v>2.6945093150999999</v>
      </c>
      <c r="L27" s="2">
        <f t="shared" si="4"/>
        <v>4.767562022399999</v>
      </c>
      <c r="M27" s="2">
        <f t="shared" si="5"/>
        <v>2.083933947922592</v>
      </c>
      <c r="O27" s="4">
        <f t="shared" si="6"/>
        <v>0.17395787781846292</v>
      </c>
      <c r="P27" s="4">
        <f t="shared" si="7"/>
        <v>0</v>
      </c>
      <c r="Q27" s="4">
        <f t="shared" si="8"/>
        <v>7.2929481584826225E-3</v>
      </c>
      <c r="R27" s="4">
        <f t="shared" si="9"/>
        <v>0</v>
      </c>
      <c r="S27" s="4">
        <f t="shared" si="10"/>
        <v>0.18125082597694553</v>
      </c>
      <c r="T27" s="4">
        <f t="shared" si="11"/>
        <v>1.0383371995108814E-3</v>
      </c>
    </row>
    <row r="28" spans="1:20">
      <c r="A28" t="s">
        <v>61</v>
      </c>
      <c r="B28">
        <v>-548.08525861999999</v>
      </c>
      <c r="C28">
        <f t="shared" si="0"/>
        <v>0.30018011007364254</v>
      </c>
      <c r="D28">
        <f t="shared" si="1"/>
        <v>9.0108098483824145E-2</v>
      </c>
      <c r="F28" s="2">
        <v>1.49587</v>
      </c>
      <c r="G28" s="2">
        <v>1.49587</v>
      </c>
      <c r="H28" s="2">
        <v>2.5830600000000001</v>
      </c>
      <c r="I28" s="2">
        <v>119.40062</v>
      </c>
      <c r="J28" s="2">
        <f t="shared" si="2"/>
        <v>2.8267904151000001</v>
      </c>
      <c r="K28" s="2">
        <f t="shared" si="3"/>
        <v>2.8267904151000001</v>
      </c>
      <c r="L28" s="2">
        <f t="shared" si="4"/>
        <v>4.8812859737999998</v>
      </c>
      <c r="M28" s="2">
        <f t="shared" si="5"/>
        <v>2.083933947922592</v>
      </c>
      <c r="O28" s="4">
        <f t="shared" si="6"/>
        <v>0.17395787781846292</v>
      </c>
      <c r="P28" s="4">
        <f t="shared" si="7"/>
        <v>0.17395787781846292</v>
      </c>
      <c r="Q28" s="4">
        <f t="shared" si="8"/>
        <v>2.8931913768359855E-2</v>
      </c>
      <c r="R28" s="4">
        <f t="shared" si="9"/>
        <v>0</v>
      </c>
      <c r="S28" s="4">
        <f t="shared" si="10"/>
        <v>0.37684766940528569</v>
      </c>
      <c r="T28" s="4">
        <f t="shared" si="11"/>
        <v>5.877914653871023E-3</v>
      </c>
    </row>
    <row r="29" spans="1:20">
      <c r="A29" t="s">
        <v>62</v>
      </c>
      <c r="B29">
        <v>-548.07173521000004</v>
      </c>
      <c r="C29">
        <f t="shared" si="0"/>
        <v>0.66817102894622604</v>
      </c>
      <c r="D29">
        <f t="shared" si="1"/>
        <v>0.44645252392305845</v>
      </c>
      <c r="F29" s="2">
        <v>1.49587</v>
      </c>
      <c r="G29" s="2">
        <v>1.5658700000000001</v>
      </c>
      <c r="H29" s="2">
        <v>2.6437400000000002</v>
      </c>
      <c r="I29" s="2">
        <v>119.40062</v>
      </c>
      <c r="J29" s="2">
        <f t="shared" si="2"/>
        <v>2.8267904151000001</v>
      </c>
      <c r="K29" s="2">
        <f t="shared" si="3"/>
        <v>2.9590715151000002</v>
      </c>
      <c r="L29" s="2">
        <f t="shared" si="4"/>
        <v>4.9959547901999999</v>
      </c>
      <c r="M29" s="2">
        <f t="shared" si="5"/>
        <v>2.083933947922592</v>
      </c>
      <c r="O29" s="4">
        <f t="shared" si="6"/>
        <v>0.17395787781846292</v>
      </c>
      <c r="P29" s="4">
        <f t="shared" si="7"/>
        <v>0.69583151127385168</v>
      </c>
      <c r="Q29" s="4">
        <f t="shared" si="8"/>
        <v>6.5276467544318623E-2</v>
      </c>
      <c r="R29" s="4">
        <f t="shared" si="9"/>
        <v>0</v>
      </c>
      <c r="S29" s="4">
        <f t="shared" si="10"/>
        <v>0.93506585663663322</v>
      </c>
      <c r="T29" s="4">
        <f t="shared" si="11"/>
        <v>7.1232849047892136E-2</v>
      </c>
    </row>
    <row r="30" spans="1:20">
      <c r="A30" t="s">
        <v>63</v>
      </c>
      <c r="B30">
        <v>-548.07733095000003</v>
      </c>
      <c r="C30">
        <f t="shared" si="0"/>
        <v>0.51590310951050511</v>
      </c>
      <c r="D30">
        <f t="shared" si="1"/>
        <v>0.26615601840260822</v>
      </c>
      <c r="F30" s="2">
        <v>1.5658700000000001</v>
      </c>
      <c r="G30" s="2">
        <v>1.42587</v>
      </c>
      <c r="H30" s="2">
        <v>2.5840299999999998</v>
      </c>
      <c r="I30" s="2">
        <v>119.40062</v>
      </c>
      <c r="J30" s="2">
        <f t="shared" si="2"/>
        <v>2.9590715151000002</v>
      </c>
      <c r="K30" s="2">
        <f t="shared" si="3"/>
        <v>2.6945093150999999</v>
      </c>
      <c r="L30" s="2">
        <f t="shared" si="4"/>
        <v>4.8831190118999999</v>
      </c>
      <c r="M30" s="2">
        <f t="shared" si="5"/>
        <v>2.083933947922592</v>
      </c>
      <c r="O30" s="4">
        <f t="shared" si="6"/>
        <v>0.69583151127385168</v>
      </c>
      <c r="P30" s="4">
        <f t="shared" si="7"/>
        <v>0</v>
      </c>
      <c r="Q30" s="4">
        <f t="shared" si="8"/>
        <v>2.9398181754726603E-2</v>
      </c>
      <c r="R30" s="4">
        <f t="shared" si="9"/>
        <v>0</v>
      </c>
      <c r="S30" s="4">
        <f t="shared" si="10"/>
        <v>0.72522969302857831</v>
      </c>
      <c r="T30" s="4">
        <f>(S30-C30)^2</f>
        <v>4.3817618567348879E-2</v>
      </c>
    </row>
    <row r="31" spans="1:20">
      <c r="A31" t="s">
        <v>64</v>
      </c>
      <c r="B31">
        <v>-548.05819258999998</v>
      </c>
      <c r="C31">
        <f t="shared" si="0"/>
        <v>1.0366846788160373</v>
      </c>
      <c r="D31">
        <f t="shared" si="1"/>
        <v>1.0747151232919105</v>
      </c>
      <c r="F31" s="2">
        <v>1.5658700000000001</v>
      </c>
      <c r="G31" s="2">
        <v>1.5658700000000001</v>
      </c>
      <c r="H31" s="2">
        <v>2.7039399999999998</v>
      </c>
      <c r="I31" s="2">
        <v>119.40062</v>
      </c>
      <c r="J31" s="2">
        <f t="shared" si="2"/>
        <v>2.9590715151000002</v>
      </c>
      <c r="K31" s="2">
        <f t="shared" si="3"/>
        <v>2.9590715151000002</v>
      </c>
      <c r="L31" s="2">
        <f t="shared" si="4"/>
        <v>5.1097165361999997</v>
      </c>
      <c r="M31" s="2">
        <f t="shared" si="5"/>
        <v>2.083933947922592</v>
      </c>
      <c r="O31" s="4">
        <f t="shared" si="6"/>
        <v>0.69583151127385168</v>
      </c>
      <c r="P31" s="4">
        <f t="shared" si="7"/>
        <v>0.69583151127385168</v>
      </c>
      <c r="Q31" s="4">
        <f t="shared" si="8"/>
        <v>0.11574680656156568</v>
      </c>
      <c r="R31" s="4">
        <f t="shared" si="9"/>
        <v>0</v>
      </c>
      <c r="S31" s="4">
        <f t="shared" si="10"/>
        <v>1.507409829109269</v>
      </c>
      <c r="T31" s="4">
        <f t="shared" si="11"/>
        <v>0.22158216711858558</v>
      </c>
    </row>
    <row r="32" spans="1:20" ht="15">
      <c r="C32" s="1" t="s">
        <v>26</v>
      </c>
      <c r="D32">
        <f>SUM(D7:D31)</f>
        <v>20.853669666587123</v>
      </c>
      <c r="S32" s="5" t="s">
        <v>28</v>
      </c>
      <c r="T32" s="4">
        <f>SUM(T7:T31)</f>
        <v>0.71329880889846708</v>
      </c>
    </row>
    <row r="33" spans="1:20" ht="15">
      <c r="B33" s="1" t="s">
        <v>9</v>
      </c>
      <c r="F33" s="3" t="s">
        <v>1</v>
      </c>
      <c r="G33" s="3" t="s">
        <v>2</v>
      </c>
      <c r="H33" s="3" t="s">
        <v>19</v>
      </c>
      <c r="I33" s="3" t="s">
        <v>3</v>
      </c>
      <c r="J33" s="3" t="s">
        <v>1</v>
      </c>
      <c r="K33" s="3" t="s">
        <v>2</v>
      </c>
      <c r="L33" s="3" t="s">
        <v>19</v>
      </c>
      <c r="M33" s="3" t="s">
        <v>3</v>
      </c>
      <c r="S33" s="5" t="s">
        <v>29</v>
      </c>
      <c r="T33" s="4">
        <f>1-T32/D32</f>
        <v>0.96579504613323031</v>
      </c>
    </row>
    <row r="34" spans="1:20" ht="15">
      <c r="A34" s="1" t="s">
        <v>11</v>
      </c>
      <c r="B34" t="s">
        <v>10</v>
      </c>
      <c r="E34" s="1"/>
      <c r="F34" s="2" t="s">
        <v>4</v>
      </c>
      <c r="G34" s="2" t="s">
        <v>4</v>
      </c>
      <c r="H34" s="2" t="s">
        <v>4</v>
      </c>
      <c r="I34" s="2" t="s">
        <v>5</v>
      </c>
      <c r="J34" s="2" t="s">
        <v>7</v>
      </c>
      <c r="K34" s="2" t="s">
        <v>7</v>
      </c>
      <c r="L34" s="2" t="s">
        <v>7</v>
      </c>
      <c r="M34" s="2" t="s">
        <v>8</v>
      </c>
    </row>
    <row r="35" spans="1:20">
      <c r="A35" t="s">
        <v>42</v>
      </c>
      <c r="B35">
        <v>-548.07071778</v>
      </c>
      <c r="C35">
        <f t="shared" ref="C35:C43" si="22">(B35-$B$7)*$A$1</f>
        <v>0.69585672364950957</v>
      </c>
      <c r="D35">
        <f t="shared" si="1"/>
        <v>0.48421657984822991</v>
      </c>
      <c r="F35" s="2">
        <v>1.363</v>
      </c>
      <c r="G35" s="2">
        <v>1.4530000000000001</v>
      </c>
      <c r="H35" s="2">
        <v>2.2139799999999998</v>
      </c>
      <c r="I35" s="2">
        <v>103.62</v>
      </c>
      <c r="J35" s="2">
        <f>F35*$A$2</f>
        <v>2.5757019899999998</v>
      </c>
      <c r="K35" s="2">
        <f>G35*$A$2</f>
        <v>2.7457776900000002</v>
      </c>
      <c r="L35" s="2">
        <f>H35*$A$2</f>
        <v>4.1838244253999992</v>
      </c>
      <c r="M35" s="2">
        <f>I35*PI()/180</f>
        <v>1.8085101709165241</v>
      </c>
      <c r="O35" s="4">
        <f t="shared" ref="O35:O43" si="23">0.5*O$3*(J35-J$7)^2</f>
        <v>0.14032496467570368</v>
      </c>
      <c r="P35" s="4">
        <f t="shared" ref="P35:P43" si="24">0.5*O$3*(K35-K$7)^2</f>
        <v>2.6130493289812477E-2</v>
      </c>
      <c r="Q35" s="4">
        <f t="shared" si="8"/>
        <v>0.12203531450772472</v>
      </c>
      <c r="R35" s="4">
        <f t="shared" si="9"/>
        <v>0.38765864155424667</v>
      </c>
      <c r="S35" s="4">
        <f t="shared" si="10"/>
        <v>0.67614941402748752</v>
      </c>
      <c r="T35" s="4">
        <f t="shared" si="11"/>
        <v>3.8837805253824289E-4</v>
      </c>
    </row>
    <row r="36" spans="1:20">
      <c r="A36" t="s">
        <v>43</v>
      </c>
      <c r="B36">
        <v>-548.07787280000002</v>
      </c>
      <c r="C36">
        <f t="shared" si="22"/>
        <v>0.50115861242076309</v>
      </c>
      <c r="D36">
        <f t="shared" si="1"/>
        <v>0.25115995480350461</v>
      </c>
      <c r="F36" s="2">
        <v>1.383</v>
      </c>
      <c r="G36" s="2">
        <v>1.4390000000000001</v>
      </c>
      <c r="H36" s="2">
        <v>2.6204499999999999</v>
      </c>
      <c r="I36" s="2">
        <v>136.41999999999999</v>
      </c>
      <c r="J36" s="2">
        <f t="shared" ref="J36:J43" si="25">F36*$A$2</f>
        <v>2.61349659</v>
      </c>
      <c r="K36" s="2">
        <f t="shared" ref="K36:K43" si="26">G36*$A$2</f>
        <v>2.7193214700000001</v>
      </c>
      <c r="L36" s="2">
        <f t="shared" ref="L36:L43" si="27">H36*$A$2</f>
        <v>4.9519429785</v>
      </c>
      <c r="M36" s="2">
        <f t="shared" ref="M36:M43" si="28">I36*PI()/180</f>
        <v>2.3809781655706641</v>
      </c>
      <c r="O36" s="4">
        <f t="shared" si="23"/>
        <v>6.5246164673563506E-2</v>
      </c>
      <c r="P36" s="4">
        <f t="shared" si="24"/>
        <v>6.1203671156086163E-3</v>
      </c>
      <c r="Q36" s="4">
        <f t="shared" si="8"/>
        <v>4.9602026446413032E-2</v>
      </c>
      <c r="R36" s="4">
        <f t="shared" si="9"/>
        <v>0.36862864050877459</v>
      </c>
      <c r="S36" s="4">
        <f t="shared" si="10"/>
        <v>0.48959719874435975</v>
      </c>
      <c r="T36" s="4">
        <f t="shared" si="11"/>
        <v>1.3366628619692624E-4</v>
      </c>
    </row>
    <row r="37" spans="1:20">
      <c r="A37" t="s">
        <v>44</v>
      </c>
      <c r="B37">
        <v>-548.07410330000005</v>
      </c>
      <c r="C37">
        <f t="shared" si="22"/>
        <v>0.60373198472010392</v>
      </c>
      <c r="D37">
        <f t="shared" si="1"/>
        <v>0.36449230937407578</v>
      </c>
      <c r="F37" s="2">
        <v>1.466</v>
      </c>
      <c r="G37" s="2">
        <v>1.4730000000000001</v>
      </c>
      <c r="H37" s="2">
        <v>2.28694</v>
      </c>
      <c r="I37" s="2">
        <v>102.18</v>
      </c>
      <c r="J37" s="2">
        <f t="shared" si="25"/>
        <v>2.7703441799999999</v>
      </c>
      <c r="K37" s="2">
        <f t="shared" si="26"/>
        <v>2.7835722899999999</v>
      </c>
      <c r="L37" s="2">
        <f t="shared" si="27"/>
        <v>4.3216991261999995</v>
      </c>
      <c r="M37" s="2">
        <f t="shared" si="28"/>
        <v>1.7833774296878058</v>
      </c>
      <c r="O37" s="4">
        <f t="shared" si="23"/>
        <v>5.7172389046323935E-2</v>
      </c>
      <c r="P37" s="4">
        <f t="shared" si="24"/>
        <v>7.885748107266545E-2</v>
      </c>
      <c r="Q37" s="4">
        <f t="shared" si="8"/>
        <v>6.0838373798133234E-2</v>
      </c>
      <c r="R37" s="4">
        <f t="shared" si="9"/>
        <v>0.4648749270650841</v>
      </c>
      <c r="S37" s="4">
        <f t="shared" si="10"/>
        <v>0.6617431709822067</v>
      </c>
      <c r="T37" s="4">
        <f t="shared" si="11"/>
        <v>3.365297731536382E-3</v>
      </c>
    </row>
    <row r="38" spans="1:20">
      <c r="A38" t="s">
        <v>45</v>
      </c>
      <c r="B38">
        <v>-548.06093637000004</v>
      </c>
      <c r="C38">
        <f t="shared" si="22"/>
        <v>0.96202258372240967</v>
      </c>
      <c r="D38">
        <f t="shared" si="1"/>
        <v>0.92548745159194068</v>
      </c>
      <c r="F38" s="2">
        <v>1.49</v>
      </c>
      <c r="G38" s="2">
        <v>1.3979999999999999</v>
      </c>
      <c r="H38" s="2">
        <v>2.7426499999999998</v>
      </c>
      <c r="I38" s="2">
        <v>143.47</v>
      </c>
      <c r="J38" s="2">
        <f t="shared" si="25"/>
        <v>2.8156976999999999</v>
      </c>
      <c r="K38" s="2">
        <f t="shared" si="26"/>
        <v>2.6418425399999999</v>
      </c>
      <c r="L38" s="2">
        <f t="shared" si="27"/>
        <v>5.1828679844999996</v>
      </c>
      <c r="M38" s="2">
        <f t="shared" si="28"/>
        <v>2.5040238778362647</v>
      </c>
      <c r="O38" s="4">
        <f t="shared" si="23"/>
        <v>0.14600593194274616</v>
      </c>
      <c r="P38" s="4">
        <f t="shared" si="24"/>
        <v>2.7575408723937073E-2</v>
      </c>
      <c r="Q38" s="4">
        <f t="shared" si="8"/>
        <v>0.15578400718656621</v>
      </c>
      <c r="R38" s="4">
        <f t="shared" si="9"/>
        <v>0.68845072216473546</v>
      </c>
      <c r="S38" s="4">
        <f t="shared" si="10"/>
        <v>1.017816070017985</v>
      </c>
      <c r="T38" s="4">
        <f t="shared" si="11"/>
        <v>3.112913113014554E-3</v>
      </c>
    </row>
    <row r="39" spans="1:20">
      <c r="A39" t="s">
        <v>46</v>
      </c>
      <c r="B39">
        <v>-548.07392863999996</v>
      </c>
      <c r="C39">
        <f t="shared" si="22"/>
        <v>0.60848472784639673</v>
      </c>
      <c r="D39">
        <f t="shared" si="1"/>
        <v>0.37025366402230347</v>
      </c>
      <c r="F39" s="2">
        <v>1.3560000000000001</v>
      </c>
      <c r="G39" s="2">
        <v>1.377</v>
      </c>
      <c r="H39" s="2">
        <v>2.5182600000000002</v>
      </c>
      <c r="I39" s="2">
        <v>134.27000000000001</v>
      </c>
      <c r="J39" s="2">
        <f t="shared" si="25"/>
        <v>2.5624738800000002</v>
      </c>
      <c r="K39" s="2">
        <f t="shared" si="26"/>
        <v>2.6021582099999998</v>
      </c>
      <c r="L39" s="2">
        <f t="shared" si="27"/>
        <v>4.7588314698000005</v>
      </c>
      <c r="M39" s="2">
        <f t="shared" si="28"/>
        <v>2.3434535866527866</v>
      </c>
      <c r="O39" s="4">
        <f t="shared" si="23"/>
        <v>0.17331234853516359</v>
      </c>
      <c r="P39" s="4">
        <f t="shared" si="24"/>
        <v>8.4787669625889253E-2</v>
      </c>
      <c r="Q39" s="4">
        <f t="shared" si="8"/>
        <v>6.2246963254181881E-3</v>
      </c>
      <c r="R39" s="4">
        <f t="shared" si="9"/>
        <v>0.28653916785613087</v>
      </c>
      <c r="S39" s="4">
        <f t="shared" si="10"/>
        <v>0.55086388234260186</v>
      </c>
      <c r="T39" s="4">
        <f t="shared" si="11"/>
        <v>3.3201618365721977E-3</v>
      </c>
    </row>
    <row r="40" spans="1:20">
      <c r="A40" t="s">
        <v>47</v>
      </c>
      <c r="B40">
        <v>-548.08543315999998</v>
      </c>
      <c r="C40">
        <f t="shared" si="22"/>
        <v>0.29543063231794009</v>
      </c>
      <c r="D40">
        <f t="shared" si="1"/>
        <v>8.727925851177791E-2</v>
      </c>
      <c r="F40" s="2">
        <v>1.4219999999999999</v>
      </c>
      <c r="G40" s="2">
        <v>1.359</v>
      </c>
      <c r="H40" s="2">
        <v>2.5027699999999999</v>
      </c>
      <c r="I40" s="2">
        <v>128.29</v>
      </c>
      <c r="J40" s="2">
        <f t="shared" si="25"/>
        <v>2.6871960599999998</v>
      </c>
      <c r="K40" s="2">
        <f t="shared" si="26"/>
        <v>2.5681430699999996</v>
      </c>
      <c r="L40" s="2">
        <f t="shared" si="27"/>
        <v>4.7295595520999996</v>
      </c>
      <c r="M40" s="2">
        <f t="shared" si="28"/>
        <v>2.2390828973835251</v>
      </c>
      <c r="O40" s="4">
        <f t="shared" si="23"/>
        <v>5.3170402863253659E-4</v>
      </c>
      <c r="P40" s="4">
        <f t="shared" si="24"/>
        <v>0.15874887901706511</v>
      </c>
      <c r="Q40" s="4">
        <f t="shared" si="8"/>
        <v>3.2600330098848324E-3</v>
      </c>
      <c r="R40" s="4">
        <f t="shared" si="9"/>
        <v>0.10714735835716147</v>
      </c>
      <c r="S40" s="4">
        <f t="shared" si="10"/>
        <v>0.26968797441274395</v>
      </c>
      <c r="T40" s="4">
        <f t="shared" si="11"/>
        <v>6.6268443602395747E-4</v>
      </c>
    </row>
    <row r="41" spans="1:20">
      <c r="A41" t="s">
        <v>48</v>
      </c>
      <c r="B41">
        <v>-548.06443265999997</v>
      </c>
      <c r="C41">
        <f t="shared" si="22"/>
        <v>0.86688363801831414</v>
      </c>
      <c r="D41">
        <f t="shared" si="1"/>
        <v>0.75148724186386751</v>
      </c>
      <c r="F41" s="2">
        <v>1.4730000000000001</v>
      </c>
      <c r="G41" s="2">
        <v>1.4330000000000001</v>
      </c>
      <c r="H41" s="2">
        <v>2.7577799999999999</v>
      </c>
      <c r="I41" s="2">
        <v>143.24</v>
      </c>
      <c r="J41" s="2">
        <f t="shared" si="25"/>
        <v>2.7835722899999999</v>
      </c>
      <c r="K41" s="2">
        <f t="shared" si="26"/>
        <v>2.7079830899999999</v>
      </c>
      <c r="L41" s="2">
        <f t="shared" si="27"/>
        <v>5.2114595993999995</v>
      </c>
      <c r="M41" s="2">
        <f t="shared" si="28"/>
        <v>2.500009620556678</v>
      </c>
      <c r="O41" s="4">
        <f t="shared" si="23"/>
        <v>7.885748107266545E-2</v>
      </c>
      <c r="P41" s="4">
        <f t="shared" si="24"/>
        <v>1.804791681401921E-3</v>
      </c>
      <c r="Q41" s="4">
        <f t="shared" si="8"/>
        <v>0.17304620195995377</v>
      </c>
      <c r="R41" s="4">
        <f t="shared" si="9"/>
        <v>0.67703195396740734</v>
      </c>
      <c r="S41" s="4">
        <f t="shared" si="10"/>
        <v>0.93074042868142848</v>
      </c>
      <c r="T41" s="4">
        <f t="shared" si="11"/>
        <v>4.0776897137928068E-3</v>
      </c>
    </row>
    <row r="42" spans="1:20">
      <c r="A42" t="s">
        <v>49</v>
      </c>
      <c r="B42">
        <v>-548.08189371000003</v>
      </c>
      <c r="C42">
        <f t="shared" si="22"/>
        <v>0.3917440220465353</v>
      </c>
      <c r="D42">
        <f t="shared" si="1"/>
        <v>0.15346337880919633</v>
      </c>
      <c r="F42" s="2">
        <v>1.4830000000000001</v>
      </c>
      <c r="G42" s="2">
        <v>1.423</v>
      </c>
      <c r="H42" s="2">
        <v>2.6663999999999999</v>
      </c>
      <c r="I42" s="2">
        <v>133.13</v>
      </c>
      <c r="J42" s="2">
        <f t="shared" si="25"/>
        <v>2.8024695899999998</v>
      </c>
      <c r="K42" s="2">
        <f t="shared" si="26"/>
        <v>2.68908579</v>
      </c>
      <c r="L42" s="2">
        <f t="shared" si="27"/>
        <v>5.0387760719999992</v>
      </c>
      <c r="M42" s="2">
        <f t="shared" si="28"/>
        <v>2.3235568331800511</v>
      </c>
      <c r="O42" s="4">
        <f t="shared" si="23"/>
        <v>0.1158714572795079</v>
      </c>
      <c r="P42" s="4">
        <f t="shared" si="24"/>
        <v>2.9242319261282271E-4</v>
      </c>
      <c r="Q42" s="4">
        <f t="shared" si="8"/>
        <v>8.2589237719348479E-2</v>
      </c>
      <c r="R42" s="4">
        <f t="shared" si="9"/>
        <v>0.24654414670472402</v>
      </c>
      <c r="S42" s="4">
        <f t="shared" si="10"/>
        <v>0.44529726489619326</v>
      </c>
      <c r="T42" s="4">
        <f t="shared" si="11"/>
        <v>2.8679498197144411E-3</v>
      </c>
    </row>
    <row r="43" spans="1:20">
      <c r="A43" t="s">
        <v>50</v>
      </c>
      <c r="B43">
        <v>-548.07281055999999</v>
      </c>
      <c r="C43">
        <f t="shared" si="22"/>
        <v>0.63890924995756049</v>
      </c>
      <c r="D43">
        <f t="shared" si="1"/>
        <v>0.40820502968133249</v>
      </c>
      <c r="F43" s="2">
        <v>1.4159999999999999</v>
      </c>
      <c r="G43" s="2">
        <v>1.482</v>
      </c>
      <c r="H43" s="2">
        <v>2.7111999999999998</v>
      </c>
      <c r="I43" s="2">
        <v>138.62</v>
      </c>
      <c r="J43" s="2">
        <f t="shared" si="25"/>
        <v>2.6758576799999996</v>
      </c>
      <c r="K43" s="2">
        <f t="shared" si="26"/>
        <v>2.80057986</v>
      </c>
      <c r="L43" s="2">
        <f t="shared" si="27"/>
        <v>5.1234359759999997</v>
      </c>
      <c r="M43" s="2">
        <f t="shared" si="28"/>
        <v>2.4193754091145396</v>
      </c>
      <c r="O43" s="4">
        <f t="shared" si="23"/>
        <v>3.4584565689089798E-3</v>
      </c>
      <c r="P43" s="4">
        <f t="shared" si="24"/>
        <v>0.11185054518936154</v>
      </c>
      <c r="Q43" s="4">
        <f t="shared" si="8"/>
        <v>0.12280348067270325</v>
      </c>
      <c r="R43" s="4">
        <f t="shared" si="9"/>
        <v>0.46085895836498864</v>
      </c>
      <c r="S43" s="4">
        <f t="shared" si="10"/>
        <v>0.69897144079596241</v>
      </c>
      <c r="T43" s="4">
        <f t="shared" si="11"/>
        <v>3.6074667683086113E-3</v>
      </c>
    </row>
    <row r="44" spans="1:20" ht="15">
      <c r="C44" s="1" t="s">
        <v>26</v>
      </c>
      <c r="D44">
        <f>SUM(D35:D43)</f>
        <v>3.7960448685062289</v>
      </c>
      <c r="S44" s="5" t="s">
        <v>28</v>
      </c>
      <c r="T44" s="4">
        <f>SUM(T35:T43)</f>
        <v>2.1536207757698118E-2</v>
      </c>
    </row>
    <row r="45" spans="1:20" ht="15">
      <c r="S45" s="5" t="s">
        <v>29</v>
      </c>
      <c r="T45" s="4">
        <f>1-T44/D44</f>
        <v>0.99432667196945623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opLeftCell="H28" zoomScale="180" zoomScaleNormal="180" workbookViewId="0">
      <selection activeCell="T32" sqref="T32"/>
    </sheetView>
  </sheetViews>
  <sheetFormatPr defaultRowHeight="14.25"/>
  <cols>
    <col min="1" max="1" width="34.625" customWidth="1"/>
    <col min="2" max="2" width="14.625" customWidth="1"/>
    <col min="3" max="5" width="8.125" customWidth="1"/>
    <col min="6" max="13" width="9" style="2"/>
    <col min="15" max="15" width="11" style="4" customWidth="1"/>
    <col min="16" max="16" width="10.875" style="4" customWidth="1"/>
    <col min="17" max="17" width="10.375" style="4" customWidth="1"/>
    <col min="18" max="18" width="9" style="4"/>
    <col min="19" max="19" width="10" style="4" customWidth="1"/>
    <col min="20" max="20" width="9" style="4"/>
  </cols>
  <sheetData>
    <row r="1" spans="1:20">
      <c r="A1">
        <v>27.211400000000001</v>
      </c>
      <c r="B1" t="s">
        <v>15</v>
      </c>
    </row>
    <row r="2" spans="1:20" ht="15">
      <c r="A2">
        <v>1.8897299999999999</v>
      </c>
      <c r="B2" t="s">
        <v>16</v>
      </c>
      <c r="O2" s="5" t="s">
        <v>17</v>
      </c>
      <c r="P2" s="5" t="s">
        <v>17</v>
      </c>
      <c r="Q2" s="5" t="s">
        <v>66</v>
      </c>
      <c r="R2" s="5" t="s">
        <v>18</v>
      </c>
    </row>
    <row r="3" spans="1:20">
      <c r="O3" s="4">
        <v>20.830377270134186</v>
      </c>
      <c r="Q3" s="4">
        <v>0.15875102230767593</v>
      </c>
      <c r="R3" s="4">
        <v>11.561043461748598</v>
      </c>
    </row>
    <row r="4" spans="1:20">
      <c r="O4" s="4" t="s">
        <v>65</v>
      </c>
      <c r="Q4" s="4" t="s">
        <v>65</v>
      </c>
      <c r="R4" s="4" t="s">
        <v>13</v>
      </c>
    </row>
    <row r="5" spans="1:20" ht="15">
      <c r="B5" s="1" t="s">
        <v>9</v>
      </c>
      <c r="C5" s="1" t="s">
        <v>12</v>
      </c>
      <c r="D5" s="1"/>
      <c r="E5" s="1"/>
      <c r="F5" s="3" t="s">
        <v>1</v>
      </c>
      <c r="G5" s="3" t="s">
        <v>2</v>
      </c>
      <c r="H5" s="3" t="s">
        <v>19</v>
      </c>
      <c r="I5" s="3" t="s">
        <v>3</v>
      </c>
      <c r="J5" s="3" t="s">
        <v>1</v>
      </c>
      <c r="K5" s="3" t="s">
        <v>2</v>
      </c>
      <c r="L5" s="3" t="s">
        <v>19</v>
      </c>
      <c r="M5" s="3" t="s">
        <v>3</v>
      </c>
      <c r="O5" s="5" t="s">
        <v>21</v>
      </c>
      <c r="P5" s="5" t="s">
        <v>22</v>
      </c>
      <c r="Q5" s="5" t="s">
        <v>67</v>
      </c>
      <c r="R5" s="5" t="s">
        <v>24</v>
      </c>
      <c r="S5" s="5" t="s">
        <v>25</v>
      </c>
      <c r="T5" s="5" t="s">
        <v>27</v>
      </c>
    </row>
    <row r="6" spans="1:20" ht="15">
      <c r="A6" s="1" t="s">
        <v>0</v>
      </c>
      <c r="B6" t="s">
        <v>10</v>
      </c>
      <c r="C6" t="s">
        <v>13</v>
      </c>
      <c r="D6" s="1" t="s">
        <v>14</v>
      </c>
      <c r="E6" s="1"/>
      <c r="F6" s="2" t="s">
        <v>4</v>
      </c>
      <c r="G6" s="2" t="s">
        <v>4</v>
      </c>
      <c r="H6" s="2" t="s">
        <v>4</v>
      </c>
      <c r="I6" s="2" t="s">
        <v>5</v>
      </c>
      <c r="J6" s="2" t="s">
        <v>7</v>
      </c>
      <c r="K6" s="2" t="s">
        <v>7</v>
      </c>
      <c r="L6" s="2" t="s">
        <v>7</v>
      </c>
      <c r="M6" s="2" t="s">
        <v>8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  <c r="T6" s="4" t="s">
        <v>13</v>
      </c>
    </row>
    <row r="7" spans="1:20">
      <c r="A7" t="s">
        <v>6</v>
      </c>
      <c r="B7">
        <v>-548.09629002999998</v>
      </c>
      <c r="C7">
        <f t="shared" ref="C7:C31" si="0">(B7-$B$7)*$A$1</f>
        <v>0</v>
      </c>
      <c r="D7">
        <f>C7^2</f>
        <v>0</v>
      </c>
      <c r="F7" s="2">
        <v>1.42587</v>
      </c>
      <c r="G7" s="2">
        <v>1.42587</v>
      </c>
      <c r="H7" s="2">
        <v>2.4622000000000002</v>
      </c>
      <c r="I7" s="2">
        <v>119.40062</v>
      </c>
      <c r="J7" s="2">
        <f>F7*$A$2</f>
        <v>2.6945093150999999</v>
      </c>
      <c r="K7" s="2">
        <f>G7*$A$2</f>
        <v>2.6945093150999999</v>
      </c>
      <c r="L7" s="2">
        <f>H7*$A$2</f>
        <v>4.6528932059999999</v>
      </c>
      <c r="M7" s="2">
        <f>I7*PI()/180</f>
        <v>2.083933947922592</v>
      </c>
      <c r="O7" s="4">
        <f>0.5*O$3*(J7-J$7)^2</f>
        <v>0</v>
      </c>
      <c r="P7" s="4">
        <f>0.5*O$3*(K7-K$7)^2</f>
        <v>0</v>
      </c>
      <c r="Q7" s="4">
        <f>Q$3*(J7-J$7)*(K7-K$7)</f>
        <v>0</v>
      </c>
      <c r="R7" s="4">
        <f>R$3*2*(COS(M7)-COS(M$7))^2/(SIN(M7)^2+3*(SIN(M$7)^2)*(TANH(2*SIN(M7/2))/TANH(2*SIN(M$7/2))))</f>
        <v>0</v>
      </c>
      <c r="S7" s="4">
        <f>SUM(O7:R7)</f>
        <v>0</v>
      </c>
      <c r="T7" s="4">
        <f>(S7-C7)^2</f>
        <v>0</v>
      </c>
    </row>
    <row r="8" spans="1:20">
      <c r="A8" t="s">
        <v>32</v>
      </c>
      <c r="B8">
        <v>-548.02541956000005</v>
      </c>
      <c r="C8">
        <f t="shared" si="0"/>
        <v>1.9284847073561395</v>
      </c>
      <c r="D8">
        <f t="shared" ref="D8:D43" si="1">C8^2</f>
        <v>3.7190532665064953</v>
      </c>
      <c r="F8" s="2">
        <v>1.42587</v>
      </c>
      <c r="G8" s="2">
        <v>1.42587</v>
      </c>
      <c r="H8" s="2">
        <v>2.0164900000000001</v>
      </c>
      <c r="I8" s="2">
        <v>90</v>
      </c>
      <c r="J8" s="2">
        <f t="shared" ref="J8:L31" si="2">F8*$A$2</f>
        <v>2.6945093150999999</v>
      </c>
      <c r="K8" s="2">
        <f t="shared" si="2"/>
        <v>2.6945093150999999</v>
      </c>
      <c r="L8" s="2">
        <f t="shared" si="2"/>
        <v>3.8106216477000001</v>
      </c>
      <c r="M8" s="2">
        <f t="shared" ref="M8:M31" si="3">I8*PI()/180</f>
        <v>1.5707963267948966</v>
      </c>
      <c r="O8" s="4">
        <f t="shared" ref="O8:O31" si="4">0.5*O$3*(J8-J$7)^2</f>
        <v>0</v>
      </c>
      <c r="P8" s="4">
        <f t="shared" ref="P8:P31" si="5">0.5*O$3*(K8-K$7)^2</f>
        <v>0</v>
      </c>
      <c r="Q8" s="4">
        <f t="shared" ref="Q8:Q43" si="6">Q$3*(J8-J$7)*(K8-K$7)</f>
        <v>0</v>
      </c>
      <c r="R8" s="4">
        <f t="shared" ref="R8:R43" si="7">R$3*2*(COS(M8)-COS(M$7))^2/(SIN(M8)^2+3*(SIN(M$7)^2)*(TANH(2*SIN(M8/2))/TANH(2*SIN(M$7/2))))</f>
        <v>1.7661777791286124</v>
      </c>
      <c r="S8" s="4">
        <f t="shared" ref="S8:S43" si="8">SUM(O8:R8)</f>
        <v>1.7661777791286124</v>
      </c>
      <c r="T8" s="4">
        <f t="shared" ref="T8:T43" si="9">(S8-C8)^2</f>
        <v>2.6343538950655641E-2</v>
      </c>
    </row>
    <row r="9" spans="1:20">
      <c r="A9" t="s">
        <v>33</v>
      </c>
      <c r="B9">
        <v>-548.030395</v>
      </c>
      <c r="C9">
        <f t="shared" si="0"/>
        <v>1.793096019341422</v>
      </c>
      <c r="D9">
        <f t="shared" si="1"/>
        <v>3.2151933345780535</v>
      </c>
      <c r="F9" s="2">
        <v>1.4707300000000001</v>
      </c>
      <c r="G9" s="2">
        <v>1.4707300000000001</v>
      </c>
      <c r="H9" s="2">
        <v>2.07992</v>
      </c>
      <c r="I9" s="2">
        <v>90</v>
      </c>
      <c r="J9" s="2">
        <f t="shared" si="2"/>
        <v>2.7792826029</v>
      </c>
      <c r="K9" s="2">
        <f t="shared" si="2"/>
        <v>2.7792826029</v>
      </c>
      <c r="L9" s="2">
        <f t="shared" si="2"/>
        <v>3.9304872216</v>
      </c>
      <c r="M9" s="2">
        <f t="shared" si="3"/>
        <v>1.5707963267948966</v>
      </c>
      <c r="O9" s="4">
        <f t="shared" si="4"/>
        <v>7.4848860656708538E-2</v>
      </c>
      <c r="P9" s="4">
        <f t="shared" si="5"/>
        <v>7.4848860656708538E-2</v>
      </c>
      <c r="Q9" s="4">
        <f t="shared" si="6"/>
        <v>1.1408658608266025E-3</v>
      </c>
      <c r="R9" s="4">
        <f t="shared" si="7"/>
        <v>1.7661777791286124</v>
      </c>
      <c r="S9" s="4">
        <f t="shared" si="8"/>
        <v>1.9170163663028561</v>
      </c>
      <c r="T9" s="4">
        <f t="shared" si="9"/>
        <v>1.5356252391042199E-2</v>
      </c>
    </row>
    <row r="10" spans="1:20">
      <c r="A10" t="s">
        <v>34</v>
      </c>
      <c r="B10">
        <v>-548.06887013999994</v>
      </c>
      <c r="C10">
        <f t="shared" si="0"/>
        <v>0.74613359474689434</v>
      </c>
      <c r="D10">
        <f t="shared" si="1"/>
        <v>0.55671534120992272</v>
      </c>
      <c r="F10" s="2">
        <v>1.42587</v>
      </c>
      <c r="G10" s="2">
        <v>1.42587</v>
      </c>
      <c r="H10" s="2">
        <v>2.1845699999999999</v>
      </c>
      <c r="I10" s="2">
        <v>100</v>
      </c>
      <c r="J10" s="2">
        <f t="shared" si="2"/>
        <v>2.6945093150999999</v>
      </c>
      <c r="K10" s="2">
        <f t="shared" si="2"/>
        <v>2.6945093150999999</v>
      </c>
      <c r="L10" s="2">
        <f t="shared" si="2"/>
        <v>4.1282474660999995</v>
      </c>
      <c r="M10" s="2">
        <f t="shared" si="3"/>
        <v>1.7453292519943295</v>
      </c>
      <c r="O10" s="4">
        <f t="shared" si="4"/>
        <v>0</v>
      </c>
      <c r="P10" s="4">
        <f t="shared" si="5"/>
        <v>0</v>
      </c>
      <c r="Q10" s="4">
        <f t="shared" si="6"/>
        <v>0</v>
      </c>
      <c r="R10" s="4">
        <f t="shared" si="7"/>
        <v>0.73207324218369207</v>
      </c>
      <c r="S10" s="4">
        <f t="shared" si="8"/>
        <v>0.73207324218369207</v>
      </c>
      <c r="T10" s="4">
        <f t="shared" si="9"/>
        <v>1.976935142015484E-4</v>
      </c>
    </row>
    <row r="11" spans="1:20">
      <c r="A11" t="s">
        <v>35</v>
      </c>
      <c r="B11">
        <v>-548.06991992999997</v>
      </c>
      <c r="C11">
        <f t="shared" si="0"/>
        <v>0.7175673391402253</v>
      </c>
      <c r="D11">
        <f t="shared" si="1"/>
        <v>0.51490288620078306</v>
      </c>
      <c r="F11" s="2">
        <v>1.4460599999999999</v>
      </c>
      <c r="G11" s="2">
        <v>1.4460599999999999</v>
      </c>
      <c r="H11" s="2">
        <v>2.21549</v>
      </c>
      <c r="I11" s="2">
        <v>100</v>
      </c>
      <c r="J11" s="2">
        <f t="shared" si="2"/>
        <v>2.7326629637999997</v>
      </c>
      <c r="K11" s="2">
        <f t="shared" si="2"/>
        <v>2.7326629637999997</v>
      </c>
      <c r="L11" s="2">
        <f t="shared" si="2"/>
        <v>4.1866779177</v>
      </c>
      <c r="M11" s="2">
        <f t="shared" si="3"/>
        <v>1.7453292519943295</v>
      </c>
      <c r="O11" s="4">
        <f t="shared" si="4"/>
        <v>1.5161399564754683E-2</v>
      </c>
      <c r="P11" s="4">
        <f t="shared" si="5"/>
        <v>1.5161399564754683E-2</v>
      </c>
      <c r="Q11" s="4">
        <f t="shared" si="6"/>
        <v>2.310940074974892E-4</v>
      </c>
      <c r="R11" s="4">
        <f t="shared" si="7"/>
        <v>0.73207324218369207</v>
      </c>
      <c r="S11" s="4">
        <f t="shared" si="8"/>
        <v>0.76262713532069892</v>
      </c>
      <c r="T11" s="4">
        <f t="shared" si="9"/>
        <v>2.030385231825825E-3</v>
      </c>
    </row>
    <row r="12" spans="1:20">
      <c r="A12" t="s">
        <v>36</v>
      </c>
      <c r="B12">
        <v>-548.09044957000003</v>
      </c>
      <c r="C12">
        <f t="shared" si="0"/>
        <v>0.15892709324249982</v>
      </c>
      <c r="D12">
        <f t="shared" si="1"/>
        <v>2.525782096651023E-2</v>
      </c>
      <c r="F12" s="2">
        <v>1.42587</v>
      </c>
      <c r="G12" s="2">
        <v>1.42587</v>
      </c>
      <c r="H12" s="2">
        <v>2.33602</v>
      </c>
      <c r="I12" s="2">
        <v>110</v>
      </c>
      <c r="J12" s="2">
        <f t="shared" si="2"/>
        <v>2.6945093150999999</v>
      </c>
      <c r="K12" s="2">
        <f t="shared" si="2"/>
        <v>2.6945093150999999</v>
      </c>
      <c r="L12" s="2">
        <f t="shared" si="2"/>
        <v>4.4144470746</v>
      </c>
      <c r="M12" s="2">
        <f t="shared" si="3"/>
        <v>1.9198621771937625</v>
      </c>
      <c r="O12" s="4">
        <f t="shared" si="4"/>
        <v>0</v>
      </c>
      <c r="P12" s="4">
        <f t="shared" si="5"/>
        <v>0</v>
      </c>
      <c r="Q12" s="4">
        <f t="shared" si="6"/>
        <v>0</v>
      </c>
      <c r="R12" s="4">
        <f t="shared" si="7"/>
        <v>0.16364963138972929</v>
      </c>
      <c r="S12" s="4">
        <f t="shared" si="8"/>
        <v>0.16364963138972929</v>
      </c>
      <c r="T12" s="4">
        <f t="shared" si="9"/>
        <v>2.2302366552037622E-5</v>
      </c>
    </row>
    <row r="13" spans="1:20">
      <c r="A13" t="s">
        <v>37</v>
      </c>
      <c r="B13">
        <v>-548.09055588000001</v>
      </c>
      <c r="C13">
        <f t="shared" si="0"/>
        <v>0.15603424930909049</v>
      </c>
      <c r="D13">
        <f t="shared" si="1"/>
        <v>2.4346686957451406E-2</v>
      </c>
      <c r="F13" s="2">
        <v>1.43225</v>
      </c>
      <c r="G13" s="2">
        <v>1.43225</v>
      </c>
      <c r="H13" s="2">
        <v>2.34646</v>
      </c>
      <c r="I13" s="2">
        <v>110</v>
      </c>
      <c r="J13" s="2">
        <f t="shared" si="2"/>
        <v>2.7065657924999997</v>
      </c>
      <c r="K13" s="2">
        <f t="shared" si="2"/>
        <v>2.7065657924999997</v>
      </c>
      <c r="L13" s="2">
        <f t="shared" si="2"/>
        <v>4.4341758557999995</v>
      </c>
      <c r="M13" s="2">
        <f t="shared" si="3"/>
        <v>1.9198621771937625</v>
      </c>
      <c r="O13" s="4">
        <f t="shared" si="4"/>
        <v>1.5139377313333829E-3</v>
      </c>
      <c r="P13" s="4">
        <f t="shared" si="5"/>
        <v>1.5139377313333829E-3</v>
      </c>
      <c r="Q13" s="4">
        <f t="shared" si="6"/>
        <v>2.3075833859613044E-5</v>
      </c>
      <c r="R13" s="4">
        <f t="shared" si="7"/>
        <v>0.16364963138972929</v>
      </c>
      <c r="S13" s="4">
        <f t="shared" si="8"/>
        <v>0.16670058268625568</v>
      </c>
      <c r="T13" s="4">
        <f t="shared" si="9"/>
        <v>1.1377066771282812E-4</v>
      </c>
    </row>
    <row r="14" spans="1:20">
      <c r="A14" t="s">
        <v>38</v>
      </c>
      <c r="B14">
        <v>-548.08991705000005</v>
      </c>
      <c r="C14">
        <f t="shared" si="0"/>
        <v>0.17341770796992378</v>
      </c>
      <c r="D14">
        <f t="shared" si="1"/>
        <v>3.0073701437541768E-2</v>
      </c>
      <c r="F14" s="2">
        <v>1.42587</v>
      </c>
      <c r="G14" s="2">
        <v>1.42587</v>
      </c>
      <c r="H14" s="2">
        <v>2.5845600000000002</v>
      </c>
      <c r="I14" s="2">
        <v>130</v>
      </c>
      <c r="J14" s="2">
        <f t="shared" si="2"/>
        <v>2.6945093150999999</v>
      </c>
      <c r="K14" s="2">
        <f t="shared" si="2"/>
        <v>2.6945093150999999</v>
      </c>
      <c r="L14" s="2">
        <f t="shared" si="2"/>
        <v>4.8841205688000002</v>
      </c>
      <c r="M14" s="2">
        <f t="shared" si="3"/>
        <v>2.2689280275926285</v>
      </c>
      <c r="O14" s="4">
        <f t="shared" si="4"/>
        <v>0</v>
      </c>
      <c r="P14" s="4">
        <f t="shared" si="5"/>
        <v>0</v>
      </c>
      <c r="Q14" s="4">
        <f t="shared" si="6"/>
        <v>0</v>
      </c>
      <c r="R14" s="4">
        <f t="shared" si="7"/>
        <v>0.18475503700130125</v>
      </c>
      <c r="S14" s="4">
        <f t="shared" si="8"/>
        <v>0.18475503700130125</v>
      </c>
      <c r="T14" s="4">
        <f t="shared" si="9"/>
        <v>1.2853502956571426E-4</v>
      </c>
    </row>
    <row r="15" spans="1:20">
      <c r="A15" t="s">
        <v>39</v>
      </c>
      <c r="B15">
        <v>-548.08992725999997</v>
      </c>
      <c r="C15">
        <f t="shared" si="0"/>
        <v>0.17313987957826482</v>
      </c>
      <c r="D15">
        <f t="shared" si="1"/>
        <v>2.9977417900376044E-2</v>
      </c>
      <c r="F15" s="2">
        <v>1.42388</v>
      </c>
      <c r="G15" s="2">
        <v>1.42388</v>
      </c>
      <c r="H15" s="2">
        <v>2.58094</v>
      </c>
      <c r="I15" s="2">
        <v>130</v>
      </c>
      <c r="J15" s="2">
        <f t="shared" si="2"/>
        <v>2.6907487523999998</v>
      </c>
      <c r="K15" s="2">
        <f t="shared" si="2"/>
        <v>2.6907487523999998</v>
      </c>
      <c r="L15" s="2">
        <f t="shared" si="2"/>
        <v>4.8772797462000002</v>
      </c>
      <c r="M15" s="2">
        <f t="shared" si="3"/>
        <v>2.2689280275926285</v>
      </c>
      <c r="O15" s="4">
        <f t="shared" si="4"/>
        <v>1.4728984605727986E-4</v>
      </c>
      <c r="P15" s="4">
        <f t="shared" si="5"/>
        <v>1.4728984605727986E-4</v>
      </c>
      <c r="Q15" s="4">
        <f t="shared" si="6"/>
        <v>2.2450302588286019E-6</v>
      </c>
      <c r="R15" s="4">
        <f t="shared" si="7"/>
        <v>0.18475503700130125</v>
      </c>
      <c r="S15" s="4">
        <f t="shared" si="8"/>
        <v>0.18505186172367463</v>
      </c>
      <c r="T15" s="4">
        <f t="shared" si="9"/>
        <v>1.418953186325621E-4</v>
      </c>
    </row>
    <row r="16" spans="1:20">
      <c r="A16" t="s">
        <v>40</v>
      </c>
      <c r="B16">
        <v>-548.07381208000004</v>
      </c>
      <c r="C16">
        <f t="shared" si="0"/>
        <v>0.61165648862832855</v>
      </c>
      <c r="D16">
        <f t="shared" si="1"/>
        <v>0.37412366008113662</v>
      </c>
      <c r="F16" s="2">
        <v>1.42587</v>
      </c>
      <c r="G16" s="2">
        <v>1.42587</v>
      </c>
      <c r="H16" s="2">
        <v>2.67977</v>
      </c>
      <c r="I16" s="2">
        <v>140</v>
      </c>
      <c r="J16" s="2">
        <f t="shared" si="2"/>
        <v>2.6945093150999999</v>
      </c>
      <c r="K16" s="2">
        <f t="shared" si="2"/>
        <v>2.6945093150999999</v>
      </c>
      <c r="L16" s="2">
        <f t="shared" si="2"/>
        <v>5.0640417620999996</v>
      </c>
      <c r="M16" s="2">
        <f t="shared" si="3"/>
        <v>2.4434609527920612</v>
      </c>
      <c r="O16" s="4">
        <f t="shared" si="4"/>
        <v>0</v>
      </c>
      <c r="P16" s="4">
        <f t="shared" si="5"/>
        <v>0</v>
      </c>
      <c r="Q16" s="4">
        <f t="shared" si="6"/>
        <v>0</v>
      </c>
      <c r="R16" s="4">
        <f t="shared" si="7"/>
        <v>0.64149817519244778</v>
      </c>
      <c r="S16" s="4">
        <f t="shared" si="8"/>
        <v>0.64149817519244778</v>
      </c>
      <c r="T16" s="4">
        <f t="shared" si="9"/>
        <v>8.905262569911342E-4</v>
      </c>
    </row>
    <row r="17" spans="1:20">
      <c r="A17" t="s">
        <v>41</v>
      </c>
      <c r="B17">
        <v>-548.07381219000001</v>
      </c>
      <c r="C17">
        <f t="shared" si="0"/>
        <v>0.61165349537504765</v>
      </c>
      <c r="D17">
        <f t="shared" si="1"/>
        <v>0.37411999840451343</v>
      </c>
      <c r="F17" s="2">
        <v>1.4257299999999999</v>
      </c>
      <c r="G17" s="2">
        <v>1.4257299999999999</v>
      </c>
      <c r="H17" s="2">
        <v>2.6794899999999999</v>
      </c>
      <c r="I17" s="2">
        <v>140</v>
      </c>
      <c r="J17" s="2">
        <f t="shared" si="2"/>
        <v>2.6942447528999995</v>
      </c>
      <c r="K17" s="2">
        <f t="shared" si="2"/>
        <v>2.6942447528999995</v>
      </c>
      <c r="L17" s="2">
        <f t="shared" si="2"/>
        <v>5.0635126376999997</v>
      </c>
      <c r="M17" s="2">
        <f t="shared" si="3"/>
        <v>2.4434609527920612</v>
      </c>
      <c r="O17" s="4">
        <f t="shared" si="4"/>
        <v>7.2899194028701903E-7</v>
      </c>
      <c r="P17" s="4">
        <f t="shared" si="5"/>
        <v>7.2899194028701903E-7</v>
      </c>
      <c r="Q17" s="4">
        <f t="shared" si="6"/>
        <v>1.1111485334502059E-8</v>
      </c>
      <c r="R17" s="4">
        <f t="shared" si="7"/>
        <v>0.64149817519244778</v>
      </c>
      <c r="S17" s="4">
        <f t="shared" si="8"/>
        <v>0.6414996442878137</v>
      </c>
      <c r="T17" s="4">
        <f t="shared" si="9"/>
        <v>8.9079260492300584E-4</v>
      </c>
    </row>
    <row r="18" spans="1:20">
      <c r="A18" t="s">
        <v>51</v>
      </c>
      <c r="B18">
        <v>-548.08886638000001</v>
      </c>
      <c r="C18">
        <f t="shared" si="0"/>
        <v>0.20200790960902734</v>
      </c>
      <c r="D18">
        <f t="shared" si="1"/>
        <v>4.080719554460896E-2</v>
      </c>
      <c r="F18" s="2">
        <v>1.3558699999999999</v>
      </c>
      <c r="G18" s="2">
        <v>1.42587</v>
      </c>
      <c r="H18" s="2">
        <v>2.4020100000000002</v>
      </c>
      <c r="I18" s="2">
        <v>119.40062</v>
      </c>
      <c r="J18" s="2">
        <f t="shared" si="2"/>
        <v>2.5622282150999998</v>
      </c>
      <c r="K18" s="2">
        <f t="shared" si="2"/>
        <v>2.6945093150999999</v>
      </c>
      <c r="L18" s="2">
        <f t="shared" si="2"/>
        <v>4.5391503573000005</v>
      </c>
      <c r="M18" s="2">
        <f t="shared" si="3"/>
        <v>2.083933947922592</v>
      </c>
      <c r="O18" s="4">
        <f t="shared" si="4"/>
        <v>0.18224798507124079</v>
      </c>
      <c r="P18" s="4">
        <f t="shared" si="5"/>
        <v>0</v>
      </c>
      <c r="Q18" s="4">
        <f t="shared" si="6"/>
        <v>0</v>
      </c>
      <c r="R18" s="4">
        <f t="shared" si="7"/>
        <v>0</v>
      </c>
      <c r="S18" s="4">
        <f t="shared" si="8"/>
        <v>0.18224798507124079</v>
      </c>
      <c r="T18" s="4">
        <f t="shared" si="9"/>
        <v>3.9045461773901899E-4</v>
      </c>
    </row>
    <row r="19" spans="1:20">
      <c r="A19" t="s">
        <v>52</v>
      </c>
      <c r="B19">
        <v>-548.08127474000003</v>
      </c>
      <c r="C19">
        <f t="shared" si="0"/>
        <v>0.40858706230467112</v>
      </c>
      <c r="D19">
        <f t="shared" si="1"/>
        <v>0.16694338748276119</v>
      </c>
      <c r="F19" s="2">
        <v>1.3558699999999999</v>
      </c>
      <c r="G19" s="2">
        <v>1.3558699999999999</v>
      </c>
      <c r="H19" s="2">
        <v>2.34131</v>
      </c>
      <c r="I19" s="2">
        <v>119.40062</v>
      </c>
      <c r="J19" s="2">
        <f t="shared" si="2"/>
        <v>2.5622282150999998</v>
      </c>
      <c r="K19" s="2">
        <f t="shared" si="2"/>
        <v>2.5622282150999998</v>
      </c>
      <c r="L19" s="2">
        <f t="shared" si="2"/>
        <v>4.4244437462999997</v>
      </c>
      <c r="M19" s="2">
        <f t="shared" si="3"/>
        <v>2.083933947922592</v>
      </c>
      <c r="O19" s="4">
        <f t="shared" si="4"/>
        <v>0.18224798507124079</v>
      </c>
      <c r="P19" s="4">
        <f t="shared" si="5"/>
        <v>0.18224798507124079</v>
      </c>
      <c r="Q19" s="4">
        <f t="shared" si="6"/>
        <v>2.7778713336176807E-3</v>
      </c>
      <c r="R19" s="4">
        <f t="shared" si="7"/>
        <v>0</v>
      </c>
      <c r="S19" s="4">
        <f t="shared" si="8"/>
        <v>0.36727384147609926</v>
      </c>
      <c r="T19" s="4">
        <f t="shared" si="9"/>
        <v>1.706782215230344E-3</v>
      </c>
    </row>
    <row r="20" spans="1:20">
      <c r="A20" t="s">
        <v>53</v>
      </c>
      <c r="B20">
        <v>-548.08350507</v>
      </c>
      <c r="C20">
        <f t="shared" si="0"/>
        <v>0.34789666054335533</v>
      </c>
      <c r="D20">
        <f t="shared" si="1"/>
        <v>0.1210320864172186</v>
      </c>
      <c r="F20" s="2">
        <v>1.3558699999999999</v>
      </c>
      <c r="G20" s="2">
        <v>1.49587</v>
      </c>
      <c r="H20" s="2">
        <v>2.4632000000000001</v>
      </c>
      <c r="I20" s="2">
        <v>119.40062</v>
      </c>
      <c r="J20" s="2">
        <f t="shared" si="2"/>
        <v>2.5622282150999998</v>
      </c>
      <c r="K20" s="2">
        <f t="shared" si="2"/>
        <v>2.8267904151000001</v>
      </c>
      <c r="L20" s="2">
        <f t="shared" si="2"/>
        <v>4.6547829360000001</v>
      </c>
      <c r="M20" s="2">
        <f t="shared" si="3"/>
        <v>2.083933947922592</v>
      </c>
      <c r="O20" s="4">
        <f t="shared" si="4"/>
        <v>0.18224798507124079</v>
      </c>
      <c r="P20" s="4">
        <f t="shared" si="5"/>
        <v>0.18224798507124079</v>
      </c>
      <c r="Q20" s="4">
        <f t="shared" si="6"/>
        <v>-2.7778713336176807E-3</v>
      </c>
      <c r="R20" s="4">
        <f t="shared" si="7"/>
        <v>0</v>
      </c>
      <c r="S20" s="4">
        <f t="shared" si="8"/>
        <v>0.36171809880886391</v>
      </c>
      <c r="T20" s="4">
        <f t="shared" si="9"/>
        <v>1.9103215572726479E-4</v>
      </c>
    </row>
    <row r="21" spans="1:20">
      <c r="A21" t="s">
        <v>54</v>
      </c>
      <c r="B21">
        <v>-548.07008581000002</v>
      </c>
      <c r="C21">
        <f t="shared" si="0"/>
        <v>0.71305351210675239</v>
      </c>
      <c r="D21">
        <f t="shared" si="1"/>
        <v>0.50844531112777447</v>
      </c>
      <c r="F21" s="2">
        <v>1.3558699999999999</v>
      </c>
      <c r="G21" s="2">
        <v>1.5658700000000001</v>
      </c>
      <c r="H21" s="2">
        <v>2.5248499999999998</v>
      </c>
      <c r="I21" s="2">
        <v>119.40062</v>
      </c>
      <c r="J21" s="2">
        <f t="shared" si="2"/>
        <v>2.5622282150999998</v>
      </c>
      <c r="K21" s="2">
        <f t="shared" si="2"/>
        <v>2.9590715151000002</v>
      </c>
      <c r="L21" s="2">
        <f t="shared" si="2"/>
        <v>4.7712847904999993</v>
      </c>
      <c r="M21" s="2">
        <f t="shared" si="3"/>
        <v>2.083933947922592</v>
      </c>
      <c r="O21" s="4">
        <f t="shared" si="4"/>
        <v>0.18224798507124079</v>
      </c>
      <c r="P21" s="4">
        <f t="shared" si="5"/>
        <v>0.72899194028496317</v>
      </c>
      <c r="Q21" s="4">
        <f t="shared" si="6"/>
        <v>-5.5557426672353614E-3</v>
      </c>
      <c r="R21" s="4">
        <f t="shared" si="7"/>
        <v>0</v>
      </c>
      <c r="S21" s="4">
        <f t="shared" si="8"/>
        <v>0.90568418268896866</v>
      </c>
      <c r="T21" s="4">
        <f t="shared" si="9"/>
        <v>3.7106575248954325E-2</v>
      </c>
    </row>
    <row r="22" spans="1:20">
      <c r="A22" t="s">
        <v>55</v>
      </c>
      <c r="B22">
        <v>-548.06140516000005</v>
      </c>
      <c r="C22">
        <f t="shared" si="0"/>
        <v>0.94926615151604121</v>
      </c>
      <c r="D22">
        <f t="shared" si="1"/>
        <v>0.90110622641407567</v>
      </c>
      <c r="F22" s="2">
        <v>1.2858700000000001</v>
      </c>
      <c r="G22" s="2">
        <v>1.42587</v>
      </c>
      <c r="H22" s="2">
        <v>2.3423799999999999</v>
      </c>
      <c r="I22" s="2">
        <v>119.40062</v>
      </c>
      <c r="J22" s="2">
        <f t="shared" si="2"/>
        <v>2.4299471151000001</v>
      </c>
      <c r="K22" s="2">
        <f t="shared" si="2"/>
        <v>2.6945093150999999</v>
      </c>
      <c r="L22" s="2">
        <f t="shared" si="2"/>
        <v>4.4264657573999999</v>
      </c>
      <c r="M22" s="2">
        <f t="shared" si="3"/>
        <v>2.083933947922592</v>
      </c>
      <c r="O22" s="4">
        <f t="shared" si="4"/>
        <v>0.72899194028496073</v>
      </c>
      <c r="P22" s="4">
        <f t="shared" si="5"/>
        <v>0</v>
      </c>
      <c r="Q22" s="4">
        <f t="shared" si="6"/>
        <v>0</v>
      </c>
      <c r="R22" s="4">
        <f t="shared" si="7"/>
        <v>0</v>
      </c>
      <c r="S22" s="4">
        <f t="shared" si="8"/>
        <v>0.72899194028496073</v>
      </c>
      <c r="T22" s="4">
        <f t="shared" si="9"/>
        <v>4.8520728133474661E-2</v>
      </c>
    </row>
    <row r="23" spans="1:20">
      <c r="A23" t="s">
        <v>56</v>
      </c>
      <c r="B23">
        <v>-548.0535916</v>
      </c>
      <c r="C23">
        <f t="shared" si="0"/>
        <v>1.1618840581012677</v>
      </c>
      <c r="D23">
        <f t="shared" si="1"/>
        <v>1.34997456446987</v>
      </c>
      <c r="F23" s="2">
        <v>1.2858700000000001</v>
      </c>
      <c r="G23" s="2">
        <v>1.3558699999999999</v>
      </c>
      <c r="H23" s="2">
        <v>2.2811499999999998</v>
      </c>
      <c r="I23" s="2">
        <v>119.40062</v>
      </c>
      <c r="J23" s="2">
        <f t="shared" si="2"/>
        <v>2.4299471151000001</v>
      </c>
      <c r="K23" s="2">
        <f t="shared" si="2"/>
        <v>2.5622282150999998</v>
      </c>
      <c r="L23" s="2">
        <f t="shared" si="2"/>
        <v>4.3107575894999997</v>
      </c>
      <c r="M23" s="2">
        <f t="shared" si="3"/>
        <v>2.083933947922592</v>
      </c>
      <c r="O23" s="4">
        <f t="shared" si="4"/>
        <v>0.72899194028496073</v>
      </c>
      <c r="P23" s="4">
        <f t="shared" si="5"/>
        <v>0.18224798507124079</v>
      </c>
      <c r="Q23" s="4">
        <f t="shared" si="6"/>
        <v>5.5557426672353527E-3</v>
      </c>
      <c r="R23" s="4">
        <f t="shared" si="7"/>
        <v>0</v>
      </c>
      <c r="S23" s="4">
        <f t="shared" si="8"/>
        <v>0.91679566802343693</v>
      </c>
      <c r="T23" s="4">
        <f t="shared" si="9"/>
        <v>6.0068318950942945E-2</v>
      </c>
    </row>
    <row r="24" spans="1:20">
      <c r="A24" t="s">
        <v>57</v>
      </c>
      <c r="B24">
        <v>-548.02561636999997</v>
      </c>
      <c r="C24">
        <f t="shared" si="0"/>
        <v>1.9231292317243074</v>
      </c>
      <c r="D24">
        <f t="shared" si="1"/>
        <v>3.6984260419125246</v>
      </c>
      <c r="F24" s="2">
        <v>1.2858700000000001</v>
      </c>
      <c r="G24" s="2">
        <v>1.2858700000000001</v>
      </c>
      <c r="H24" s="2">
        <v>2.22044</v>
      </c>
      <c r="I24" s="2">
        <v>119.40062</v>
      </c>
      <c r="J24" s="2">
        <f t="shared" si="2"/>
        <v>2.4299471151000001</v>
      </c>
      <c r="K24" s="2">
        <f t="shared" si="2"/>
        <v>2.4299471151000001</v>
      </c>
      <c r="L24" s="2">
        <f t="shared" si="2"/>
        <v>4.1960320811999994</v>
      </c>
      <c r="M24" s="2">
        <f t="shared" si="3"/>
        <v>2.083933947922592</v>
      </c>
      <c r="O24" s="4">
        <f t="shared" si="4"/>
        <v>0.72899194028496073</v>
      </c>
      <c r="P24" s="4">
        <f t="shared" si="5"/>
        <v>0.72899194028496073</v>
      </c>
      <c r="Q24" s="4">
        <f t="shared" si="6"/>
        <v>1.1111485334470686E-2</v>
      </c>
      <c r="R24" s="4">
        <f t="shared" si="7"/>
        <v>0</v>
      </c>
      <c r="S24" s="4">
        <f t="shared" si="8"/>
        <v>1.4690953659043922</v>
      </c>
      <c r="T24" s="4">
        <f t="shared" si="9"/>
        <v>0.20614675131137677</v>
      </c>
    </row>
    <row r="25" spans="1:20">
      <c r="A25" t="s">
        <v>58</v>
      </c>
      <c r="B25">
        <v>-548.05619796999997</v>
      </c>
      <c r="C25">
        <f t="shared" si="0"/>
        <v>1.0909610814841719</v>
      </c>
      <c r="D25">
        <f t="shared" si="1"/>
        <v>1.1901960813131141</v>
      </c>
      <c r="F25" s="2">
        <v>1.2858700000000001</v>
      </c>
      <c r="G25" s="2">
        <v>1.49587</v>
      </c>
      <c r="H25" s="2">
        <v>2.4040900000000001</v>
      </c>
      <c r="I25" s="2">
        <v>119.40062</v>
      </c>
      <c r="J25" s="2">
        <f t="shared" si="2"/>
        <v>2.4299471151000001</v>
      </c>
      <c r="K25" s="2">
        <f t="shared" si="2"/>
        <v>2.8267904151000001</v>
      </c>
      <c r="L25" s="2">
        <f t="shared" si="2"/>
        <v>4.5430809956999996</v>
      </c>
      <c r="M25" s="2">
        <f t="shared" si="3"/>
        <v>2.083933947922592</v>
      </c>
      <c r="O25" s="4">
        <f t="shared" si="4"/>
        <v>0.72899194028496073</v>
      </c>
      <c r="P25" s="4">
        <f t="shared" si="5"/>
        <v>0.18224798507124079</v>
      </c>
      <c r="Q25" s="4">
        <f t="shared" si="6"/>
        <v>-5.5557426672353527E-3</v>
      </c>
      <c r="R25" s="4">
        <f t="shared" si="7"/>
        <v>0</v>
      </c>
      <c r="S25" s="4">
        <f t="shared" si="8"/>
        <v>0.90568418268896622</v>
      </c>
      <c r="T25" s="4">
        <f t="shared" si="9"/>
        <v>3.4327529227168897E-2</v>
      </c>
    </row>
    <row r="26" spans="1:20">
      <c r="A26" t="s">
        <v>59</v>
      </c>
      <c r="B26">
        <v>-548.04286643</v>
      </c>
      <c r="C26">
        <f t="shared" si="0"/>
        <v>1.4537309490392845</v>
      </c>
      <c r="D26">
        <f t="shared" si="1"/>
        <v>2.1133336721946585</v>
      </c>
      <c r="F26" s="2">
        <v>1.2858700000000001</v>
      </c>
      <c r="G26" s="2">
        <v>1.5658700000000001</v>
      </c>
      <c r="H26" s="2">
        <v>2.46624</v>
      </c>
      <c r="I26" s="2">
        <v>119.40062</v>
      </c>
      <c r="J26" s="2">
        <f t="shared" si="2"/>
        <v>2.4299471151000001</v>
      </c>
      <c r="K26" s="2">
        <f t="shared" si="2"/>
        <v>2.9590715151000002</v>
      </c>
      <c r="L26" s="2">
        <f t="shared" si="2"/>
        <v>4.6605277151999998</v>
      </c>
      <c r="M26" s="2">
        <f t="shared" si="3"/>
        <v>2.083933947922592</v>
      </c>
      <c r="O26" s="4">
        <f t="shared" si="4"/>
        <v>0.72899194028496073</v>
      </c>
      <c r="P26" s="4">
        <f t="shared" si="5"/>
        <v>0.72899194028496317</v>
      </c>
      <c r="Q26" s="4">
        <f t="shared" si="6"/>
        <v>-1.1111485334470705E-2</v>
      </c>
      <c r="R26" s="4">
        <f t="shared" si="7"/>
        <v>0</v>
      </c>
      <c r="S26" s="4">
        <f t="shared" si="8"/>
        <v>1.4468723952354532</v>
      </c>
      <c r="T26" s="4">
        <f t="shared" si="9"/>
        <v>4.7039760280048364E-5</v>
      </c>
    </row>
    <row r="27" spans="1:20">
      <c r="A27" t="s">
        <v>60</v>
      </c>
      <c r="B27">
        <v>-548.09081336999998</v>
      </c>
      <c r="C27">
        <f t="shared" si="0"/>
        <v>0.14902758592398249</v>
      </c>
      <c r="D27">
        <f t="shared" si="1"/>
        <v>2.2209221366329985E-2</v>
      </c>
      <c r="F27" s="2">
        <v>1.49587</v>
      </c>
      <c r="G27" s="2">
        <v>1.42587</v>
      </c>
      <c r="H27" s="2">
        <v>2.5228799999999998</v>
      </c>
      <c r="I27" s="2">
        <v>119.40062</v>
      </c>
      <c r="J27" s="2">
        <f t="shared" si="2"/>
        <v>2.8267904151000001</v>
      </c>
      <c r="K27" s="2">
        <f t="shared" si="2"/>
        <v>2.6945093150999999</v>
      </c>
      <c r="L27" s="2">
        <f t="shared" si="2"/>
        <v>4.767562022399999</v>
      </c>
      <c r="M27" s="2">
        <f t="shared" si="3"/>
        <v>2.083933947922592</v>
      </c>
      <c r="O27" s="4">
        <f t="shared" si="4"/>
        <v>0.18224798507124079</v>
      </c>
      <c r="P27" s="4">
        <f t="shared" si="5"/>
        <v>0</v>
      </c>
      <c r="Q27" s="4">
        <f t="shared" si="6"/>
        <v>0</v>
      </c>
      <c r="R27" s="4">
        <f t="shared" si="7"/>
        <v>0</v>
      </c>
      <c r="S27" s="4">
        <f t="shared" si="8"/>
        <v>0.18224798507124079</v>
      </c>
      <c r="T27" s="4">
        <f t="shared" si="9"/>
        <v>1.1035949195031601E-3</v>
      </c>
    </row>
    <row r="28" spans="1:20">
      <c r="A28" t="s">
        <v>61</v>
      </c>
      <c r="B28">
        <v>-548.08525861999999</v>
      </c>
      <c r="C28">
        <f t="shared" si="0"/>
        <v>0.30018011007364254</v>
      </c>
      <c r="D28">
        <f t="shared" si="1"/>
        <v>9.0108098483824145E-2</v>
      </c>
      <c r="F28" s="2">
        <v>1.49587</v>
      </c>
      <c r="G28" s="2">
        <v>1.49587</v>
      </c>
      <c r="H28" s="2">
        <v>2.5830600000000001</v>
      </c>
      <c r="I28" s="2">
        <v>119.40062</v>
      </c>
      <c r="J28" s="2">
        <f t="shared" si="2"/>
        <v>2.8267904151000001</v>
      </c>
      <c r="K28" s="2">
        <f t="shared" si="2"/>
        <v>2.8267904151000001</v>
      </c>
      <c r="L28" s="2">
        <f t="shared" si="2"/>
        <v>4.8812859737999998</v>
      </c>
      <c r="M28" s="2">
        <f t="shared" si="3"/>
        <v>2.083933947922592</v>
      </c>
      <c r="O28" s="4">
        <f t="shared" si="4"/>
        <v>0.18224798507124079</v>
      </c>
      <c r="P28" s="4">
        <f t="shared" si="5"/>
        <v>0.18224798507124079</v>
      </c>
      <c r="Q28" s="4">
        <f t="shared" si="6"/>
        <v>2.7778713336176807E-3</v>
      </c>
      <c r="R28" s="4">
        <f t="shared" si="7"/>
        <v>0</v>
      </c>
      <c r="S28" s="4">
        <f t="shared" si="8"/>
        <v>0.36727384147609926</v>
      </c>
      <c r="T28" s="4">
        <f t="shared" si="9"/>
        <v>4.5015687935050074E-3</v>
      </c>
    </row>
    <row r="29" spans="1:20">
      <c r="A29" t="s">
        <v>62</v>
      </c>
      <c r="B29">
        <v>-548.07173521000004</v>
      </c>
      <c r="C29">
        <f t="shared" si="0"/>
        <v>0.66817102894622604</v>
      </c>
      <c r="D29">
        <f t="shared" si="1"/>
        <v>0.44645252392305845</v>
      </c>
      <c r="F29" s="2">
        <v>1.49587</v>
      </c>
      <c r="G29" s="2">
        <v>1.5658700000000001</v>
      </c>
      <c r="H29" s="2">
        <v>2.6437400000000002</v>
      </c>
      <c r="I29" s="2">
        <v>119.40062</v>
      </c>
      <c r="J29" s="2">
        <f t="shared" si="2"/>
        <v>2.8267904151000001</v>
      </c>
      <c r="K29" s="2">
        <f t="shared" si="2"/>
        <v>2.9590715151000002</v>
      </c>
      <c r="L29" s="2">
        <f t="shared" si="2"/>
        <v>4.9959547901999999</v>
      </c>
      <c r="M29" s="2">
        <f t="shared" si="3"/>
        <v>2.083933947922592</v>
      </c>
      <c r="O29" s="4">
        <f t="shared" si="4"/>
        <v>0.18224798507124079</v>
      </c>
      <c r="P29" s="4">
        <f t="shared" si="5"/>
        <v>0.72899194028496317</v>
      </c>
      <c r="Q29" s="4">
        <f t="shared" si="6"/>
        <v>5.5557426672353614E-3</v>
      </c>
      <c r="R29" s="4">
        <f t="shared" si="7"/>
        <v>0</v>
      </c>
      <c r="S29" s="4">
        <f t="shared" si="8"/>
        <v>0.91679566802343937</v>
      </c>
      <c r="T29" s="4">
        <f t="shared" si="9"/>
        <v>6.1814211156274591E-2</v>
      </c>
    </row>
    <row r="30" spans="1:20">
      <c r="A30" t="s">
        <v>63</v>
      </c>
      <c r="B30">
        <v>-548.07733095000003</v>
      </c>
      <c r="C30">
        <f t="shared" si="0"/>
        <v>0.51590310951050511</v>
      </c>
      <c r="D30">
        <f t="shared" si="1"/>
        <v>0.26615601840260822</v>
      </c>
      <c r="F30" s="2">
        <v>1.5658700000000001</v>
      </c>
      <c r="G30" s="2">
        <v>1.42587</v>
      </c>
      <c r="H30" s="2">
        <v>2.5840299999999998</v>
      </c>
      <c r="I30" s="2">
        <v>119.40062</v>
      </c>
      <c r="J30" s="2">
        <f t="shared" si="2"/>
        <v>2.9590715151000002</v>
      </c>
      <c r="K30" s="2">
        <f t="shared" si="2"/>
        <v>2.6945093150999999</v>
      </c>
      <c r="L30" s="2">
        <f t="shared" si="2"/>
        <v>4.8831190118999999</v>
      </c>
      <c r="M30" s="2">
        <f t="shared" si="3"/>
        <v>2.083933947922592</v>
      </c>
      <c r="O30" s="4">
        <f t="shared" si="4"/>
        <v>0.72899194028496317</v>
      </c>
      <c r="P30" s="4">
        <f t="shared" si="5"/>
        <v>0</v>
      </c>
      <c r="Q30" s="4">
        <f t="shared" si="6"/>
        <v>0</v>
      </c>
      <c r="R30" s="4">
        <f t="shared" si="7"/>
        <v>0</v>
      </c>
      <c r="S30" s="4">
        <f t="shared" si="8"/>
        <v>0.72899194028496317</v>
      </c>
      <c r="T30" s="4">
        <f>(S30-C30)^2</f>
        <v>4.5406849800825627E-2</v>
      </c>
    </row>
    <row r="31" spans="1:20">
      <c r="A31" t="s">
        <v>64</v>
      </c>
      <c r="B31">
        <v>-548.05819258999998</v>
      </c>
      <c r="C31">
        <f t="shared" si="0"/>
        <v>1.0366846788160373</v>
      </c>
      <c r="D31">
        <f t="shared" si="1"/>
        <v>1.0747151232919105</v>
      </c>
      <c r="F31" s="2">
        <v>1.5658700000000001</v>
      </c>
      <c r="G31" s="2">
        <v>1.5658700000000001</v>
      </c>
      <c r="H31" s="2">
        <v>2.7039399999999998</v>
      </c>
      <c r="I31" s="2">
        <v>119.40062</v>
      </c>
      <c r="J31" s="2">
        <f t="shared" si="2"/>
        <v>2.9590715151000002</v>
      </c>
      <c r="K31" s="2">
        <f t="shared" si="2"/>
        <v>2.9590715151000002</v>
      </c>
      <c r="L31" s="2">
        <f t="shared" si="2"/>
        <v>5.1097165361999997</v>
      </c>
      <c r="M31" s="2">
        <f t="shared" si="3"/>
        <v>2.083933947922592</v>
      </c>
      <c r="O31" s="4">
        <f t="shared" si="4"/>
        <v>0.72899194028496317</v>
      </c>
      <c r="P31" s="4">
        <f t="shared" si="5"/>
        <v>0.72899194028496317</v>
      </c>
      <c r="Q31" s="4">
        <f t="shared" si="6"/>
        <v>1.1111485334470723E-2</v>
      </c>
      <c r="R31" s="4">
        <f t="shared" si="7"/>
        <v>0</v>
      </c>
      <c r="S31" s="4">
        <f t="shared" si="8"/>
        <v>1.469095365904397</v>
      </c>
      <c r="T31" s="4">
        <f t="shared" si="9"/>
        <v>0.18697900230822734</v>
      </c>
    </row>
    <row r="32" spans="1:20" ht="15">
      <c r="C32" s="1" t="s">
        <v>26</v>
      </c>
      <c r="D32">
        <f>SUM(D7:D31)</f>
        <v>20.853669666587123</v>
      </c>
      <c r="S32" s="5" t="s">
        <v>28</v>
      </c>
      <c r="T32" s="4">
        <f>SUM(T7:T31)</f>
        <v>0.73442613093133247</v>
      </c>
    </row>
    <row r="33" spans="1:20" ht="15">
      <c r="B33" s="1" t="s">
        <v>9</v>
      </c>
      <c r="F33" s="3" t="s">
        <v>1</v>
      </c>
      <c r="G33" s="3" t="s">
        <v>2</v>
      </c>
      <c r="H33" s="3" t="s">
        <v>19</v>
      </c>
      <c r="I33" s="3" t="s">
        <v>3</v>
      </c>
      <c r="J33" s="3" t="s">
        <v>1</v>
      </c>
      <c r="K33" s="3" t="s">
        <v>2</v>
      </c>
      <c r="L33" s="3" t="s">
        <v>19</v>
      </c>
      <c r="M33" s="3" t="s">
        <v>3</v>
      </c>
      <c r="S33" s="5" t="s">
        <v>29</v>
      </c>
      <c r="T33" s="4">
        <f>1-T32/D32</f>
        <v>0.96478192362910253</v>
      </c>
    </row>
    <row r="34" spans="1:20" ht="15">
      <c r="A34" s="1" t="s">
        <v>11</v>
      </c>
      <c r="B34" t="s">
        <v>10</v>
      </c>
      <c r="E34" s="1"/>
      <c r="F34" s="2" t="s">
        <v>4</v>
      </c>
      <c r="G34" s="2" t="s">
        <v>4</v>
      </c>
      <c r="H34" s="2" t="s">
        <v>4</v>
      </c>
      <c r="I34" s="2" t="s">
        <v>5</v>
      </c>
      <c r="J34" s="2" t="s">
        <v>7</v>
      </c>
      <c r="K34" s="2" t="s">
        <v>7</v>
      </c>
      <c r="L34" s="2" t="s">
        <v>7</v>
      </c>
      <c r="M34" s="2" t="s">
        <v>8</v>
      </c>
    </row>
    <row r="35" spans="1:20">
      <c r="A35" t="s">
        <v>42</v>
      </c>
      <c r="B35">
        <v>-548.07071778</v>
      </c>
      <c r="C35">
        <f t="shared" ref="C35:C43" si="10">(B35-$B$7)*$A$1</f>
        <v>0.69585672364950957</v>
      </c>
      <c r="D35">
        <f t="shared" si="1"/>
        <v>0.48421657984822991</v>
      </c>
      <c r="F35" s="2">
        <v>1.363</v>
      </c>
      <c r="G35" s="2">
        <v>1.4530000000000001</v>
      </c>
      <c r="H35" s="2">
        <v>2.2139799999999998</v>
      </c>
      <c r="I35" s="2">
        <v>103.62</v>
      </c>
      <c r="J35" s="2">
        <f>F35*$A$2</f>
        <v>2.5757019899999998</v>
      </c>
      <c r="K35" s="2">
        <f>G35*$A$2</f>
        <v>2.7457776900000002</v>
      </c>
      <c r="L35" s="2">
        <f>H35*$A$2</f>
        <v>4.1838244253999992</v>
      </c>
      <c r="M35" s="2">
        <f>I35*PI()/180</f>
        <v>1.8085101709165241</v>
      </c>
      <c r="O35" s="4">
        <f t="shared" ref="O35:O43" si="11">0.5*O$3*(J35-J$7)^2</f>
        <v>0.14701226749861948</v>
      </c>
      <c r="P35" s="4">
        <f t="shared" ref="P35:P43" si="12">0.5*O$3*(K35-K$7)^2</f>
        <v>2.7375763665935374E-2</v>
      </c>
      <c r="Q35" s="4">
        <f t="shared" si="6"/>
        <v>-9.6696176128560911E-4</v>
      </c>
      <c r="R35" s="4">
        <f t="shared" si="7"/>
        <v>0.47593440806128773</v>
      </c>
      <c r="S35" s="4">
        <f t="shared" si="8"/>
        <v>0.64935547746455702</v>
      </c>
      <c r="T35" s="4">
        <f t="shared" si="9"/>
        <v>2.1623658967535641E-3</v>
      </c>
    </row>
    <row r="36" spans="1:20">
      <c r="A36" t="s">
        <v>43</v>
      </c>
      <c r="B36">
        <v>-548.07787280000002</v>
      </c>
      <c r="C36">
        <f t="shared" si="10"/>
        <v>0.50115861242076309</v>
      </c>
      <c r="D36">
        <f t="shared" si="1"/>
        <v>0.25115995480350461</v>
      </c>
      <c r="F36" s="2">
        <v>1.383</v>
      </c>
      <c r="G36" s="2">
        <v>1.4390000000000001</v>
      </c>
      <c r="H36" s="2">
        <v>2.6204499999999999</v>
      </c>
      <c r="I36" s="2">
        <v>136.41999999999999</v>
      </c>
      <c r="J36" s="2">
        <f t="shared" ref="J36:L43" si="13">F36*$A$2</f>
        <v>2.61349659</v>
      </c>
      <c r="K36" s="2">
        <f t="shared" si="13"/>
        <v>2.7193214700000001</v>
      </c>
      <c r="L36" s="2">
        <f t="shared" si="13"/>
        <v>4.9519429785</v>
      </c>
      <c r="M36" s="2">
        <f t="shared" ref="M36:M43" si="14">I36*PI()/180</f>
        <v>2.3809781655706641</v>
      </c>
      <c r="O36" s="4">
        <f t="shared" si="11"/>
        <v>6.8355524880525292E-2</v>
      </c>
      <c r="P36" s="4">
        <f t="shared" si="12"/>
        <v>6.41203829745483E-3</v>
      </c>
      <c r="Q36" s="4">
        <f t="shared" si="6"/>
        <v>-3.1910547503425767E-4</v>
      </c>
      <c r="R36" s="4">
        <f t="shared" si="7"/>
        <v>0.4525709864523435</v>
      </c>
      <c r="S36" s="4">
        <f t="shared" si="8"/>
        <v>0.52701944415528934</v>
      </c>
      <c r="T36" s="4">
        <f t="shared" si="9"/>
        <v>6.6878261800147978E-4</v>
      </c>
    </row>
    <row r="37" spans="1:20">
      <c r="A37" t="s">
        <v>44</v>
      </c>
      <c r="B37">
        <v>-548.07410330000005</v>
      </c>
      <c r="C37">
        <f t="shared" si="10"/>
        <v>0.60373198472010392</v>
      </c>
      <c r="D37">
        <f t="shared" si="1"/>
        <v>0.36449230937407578</v>
      </c>
      <c r="F37" s="2">
        <v>1.466</v>
      </c>
      <c r="G37" s="2">
        <v>1.4730000000000001</v>
      </c>
      <c r="H37" s="2">
        <v>2.28694</v>
      </c>
      <c r="I37" s="2">
        <v>102.18</v>
      </c>
      <c r="J37" s="2">
        <f t="shared" si="13"/>
        <v>2.7703441799999999</v>
      </c>
      <c r="K37" s="2">
        <f t="shared" si="13"/>
        <v>2.7835722899999999</v>
      </c>
      <c r="L37" s="2">
        <f t="shared" si="13"/>
        <v>4.3216991261999995</v>
      </c>
      <c r="M37" s="2">
        <f t="shared" si="14"/>
        <v>1.7833774296878058</v>
      </c>
      <c r="O37" s="4">
        <f t="shared" si="11"/>
        <v>5.9896986765239461E-2</v>
      </c>
      <c r="P37" s="4">
        <f t="shared" si="12"/>
        <v>8.2615499875691542E-2</v>
      </c>
      <c r="Q37" s="4">
        <f t="shared" si="6"/>
        <v>1.0722168934714255E-3</v>
      </c>
      <c r="R37" s="4">
        <f t="shared" si="7"/>
        <v>0.57073401575208971</v>
      </c>
      <c r="S37" s="4">
        <f t="shared" si="8"/>
        <v>0.71431871928649215</v>
      </c>
      <c r="T37" s="4">
        <f t="shared" si="9"/>
        <v>1.2229425862056807E-2</v>
      </c>
    </row>
    <row r="38" spans="1:20">
      <c r="A38" t="s">
        <v>45</v>
      </c>
      <c r="B38">
        <v>-548.06093637000004</v>
      </c>
      <c r="C38">
        <f t="shared" si="10"/>
        <v>0.96202258372240967</v>
      </c>
      <c r="D38">
        <f t="shared" si="1"/>
        <v>0.92548745159194068</v>
      </c>
      <c r="F38" s="2">
        <v>1.49</v>
      </c>
      <c r="G38" s="2">
        <v>1.3979999999999999</v>
      </c>
      <c r="H38" s="2">
        <v>2.7426499999999998</v>
      </c>
      <c r="I38" s="2">
        <v>143.47</v>
      </c>
      <c r="J38" s="2">
        <f t="shared" si="13"/>
        <v>2.8156976999999999</v>
      </c>
      <c r="K38" s="2">
        <f t="shared" si="13"/>
        <v>2.6418425399999999</v>
      </c>
      <c r="L38" s="2">
        <f t="shared" si="13"/>
        <v>5.1828679844999996</v>
      </c>
      <c r="M38" s="2">
        <f t="shared" si="14"/>
        <v>2.5040238778362647</v>
      </c>
      <c r="O38" s="4">
        <f t="shared" si="11"/>
        <v>0.15296396598251696</v>
      </c>
      <c r="P38" s="4">
        <f t="shared" si="12"/>
        <v>2.8889537746016707E-2</v>
      </c>
      <c r="Q38" s="4">
        <f t="shared" si="6"/>
        <v>-1.013244499178777E-3</v>
      </c>
      <c r="R38" s="4">
        <f t="shared" si="7"/>
        <v>0.84522141856339605</v>
      </c>
      <c r="S38" s="4">
        <f t="shared" si="8"/>
        <v>1.0260616777927509</v>
      </c>
      <c r="T38" s="4">
        <f t="shared" si="9"/>
        <v>4.1010055693500164E-3</v>
      </c>
    </row>
    <row r="39" spans="1:20">
      <c r="A39" t="s">
        <v>46</v>
      </c>
      <c r="B39">
        <v>-548.07392863999996</v>
      </c>
      <c r="C39">
        <f t="shared" si="10"/>
        <v>0.60848472784639673</v>
      </c>
      <c r="D39">
        <f t="shared" si="1"/>
        <v>0.37025366402230347</v>
      </c>
      <c r="F39" s="2">
        <v>1.3560000000000001</v>
      </c>
      <c r="G39" s="2">
        <v>1.377</v>
      </c>
      <c r="H39" s="2">
        <v>2.5182600000000002</v>
      </c>
      <c r="I39" s="2">
        <v>134.27000000000001</v>
      </c>
      <c r="J39" s="2">
        <f t="shared" si="13"/>
        <v>2.5624738800000002</v>
      </c>
      <c r="K39" s="2">
        <f t="shared" si="13"/>
        <v>2.6021582099999998</v>
      </c>
      <c r="L39" s="2">
        <f t="shared" si="13"/>
        <v>4.7588314698000005</v>
      </c>
      <c r="M39" s="2">
        <f t="shared" si="14"/>
        <v>2.3434535866527866</v>
      </c>
      <c r="O39" s="4">
        <f t="shared" si="11"/>
        <v>0.18157169255341327</v>
      </c>
      <c r="P39" s="4">
        <f t="shared" si="12"/>
        <v>8.8828296493303927E-2</v>
      </c>
      <c r="Q39" s="4">
        <f t="shared" si="6"/>
        <v>1.9357493777149156E-3</v>
      </c>
      <c r="R39" s="4">
        <f t="shared" si="7"/>
        <v>0.35178849281732899</v>
      </c>
      <c r="S39" s="4">
        <f t="shared" si="8"/>
        <v>0.62412423124176108</v>
      </c>
      <c r="T39" s="4">
        <f t="shared" si="9"/>
        <v>2.4459406645361306E-4</v>
      </c>
    </row>
    <row r="40" spans="1:20">
      <c r="A40" t="s">
        <v>47</v>
      </c>
      <c r="B40">
        <v>-548.08543315999998</v>
      </c>
      <c r="C40">
        <f t="shared" si="10"/>
        <v>0.29543063231794009</v>
      </c>
      <c r="D40">
        <f t="shared" si="1"/>
        <v>8.727925851177791E-2</v>
      </c>
      <c r="F40" s="2">
        <v>1.4219999999999999</v>
      </c>
      <c r="G40" s="2">
        <v>1.359</v>
      </c>
      <c r="H40" s="2">
        <v>2.5027699999999999</v>
      </c>
      <c r="I40" s="2">
        <v>128.29</v>
      </c>
      <c r="J40" s="2">
        <f t="shared" si="13"/>
        <v>2.6871960599999998</v>
      </c>
      <c r="K40" s="2">
        <f t="shared" si="13"/>
        <v>2.5681430699999996</v>
      </c>
      <c r="L40" s="2">
        <f t="shared" si="13"/>
        <v>4.7295595520999996</v>
      </c>
      <c r="M40" s="2">
        <f t="shared" si="14"/>
        <v>2.2390828973835251</v>
      </c>
      <c r="O40" s="4">
        <f t="shared" si="11"/>
        <v>5.5704282604358423E-4</v>
      </c>
      <c r="P40" s="4">
        <f t="shared" si="12"/>
        <v>0.16631418879098125</v>
      </c>
      <c r="Q40" s="4">
        <f t="shared" si="6"/>
        <v>1.4670953286240795E-4</v>
      </c>
      <c r="R40" s="4">
        <f t="shared" si="7"/>
        <v>0.13154644088569958</v>
      </c>
      <c r="S40" s="4">
        <f t="shared" si="8"/>
        <v>0.29856438203558683</v>
      </c>
      <c r="T40" s="4">
        <f t="shared" si="9"/>
        <v>9.8203872928510158E-6</v>
      </c>
    </row>
    <row r="41" spans="1:20">
      <c r="A41" t="s">
        <v>48</v>
      </c>
      <c r="B41">
        <v>-548.06443265999997</v>
      </c>
      <c r="C41">
        <f t="shared" si="10"/>
        <v>0.86688363801831414</v>
      </c>
      <c r="D41">
        <f t="shared" si="1"/>
        <v>0.75148724186386751</v>
      </c>
      <c r="F41" s="2">
        <v>1.4730000000000001</v>
      </c>
      <c r="G41" s="2">
        <v>1.4330000000000001</v>
      </c>
      <c r="H41" s="2">
        <v>2.7577799999999999</v>
      </c>
      <c r="I41" s="2">
        <v>143.24</v>
      </c>
      <c r="J41" s="2">
        <f t="shared" si="13"/>
        <v>2.7835722899999999</v>
      </c>
      <c r="K41" s="2">
        <f t="shared" si="13"/>
        <v>2.7079830899999999</v>
      </c>
      <c r="L41" s="2">
        <f t="shared" si="13"/>
        <v>5.2114595993999995</v>
      </c>
      <c r="M41" s="2">
        <f t="shared" si="14"/>
        <v>2.500009620556678</v>
      </c>
      <c r="O41" s="4">
        <f t="shared" si="11"/>
        <v>8.2615499875691542E-2</v>
      </c>
      <c r="P41" s="4">
        <f t="shared" si="12"/>
        <v>1.8908005290343179E-3</v>
      </c>
      <c r="Q41" s="4">
        <f t="shared" si="6"/>
        <v>1.9050352480566332E-4</v>
      </c>
      <c r="R41" s="4">
        <f t="shared" si="7"/>
        <v>0.83120242324061555</v>
      </c>
      <c r="S41" s="4">
        <f t="shared" si="8"/>
        <v>0.91589922717014705</v>
      </c>
      <c r="T41" s="4">
        <f t="shared" si="9"/>
        <v>2.4025279799012797E-3</v>
      </c>
    </row>
    <row r="42" spans="1:20">
      <c r="A42" t="s">
        <v>49</v>
      </c>
      <c r="B42">
        <v>-548.08189371000003</v>
      </c>
      <c r="C42">
        <f t="shared" si="10"/>
        <v>0.3917440220465353</v>
      </c>
      <c r="D42">
        <f t="shared" si="1"/>
        <v>0.15346337880919633</v>
      </c>
      <c r="F42" s="2">
        <v>1.4830000000000001</v>
      </c>
      <c r="G42" s="2">
        <v>1.423</v>
      </c>
      <c r="H42" s="2">
        <v>2.6663999999999999</v>
      </c>
      <c r="I42" s="2">
        <v>133.13</v>
      </c>
      <c r="J42" s="2">
        <f t="shared" si="13"/>
        <v>2.8024695899999998</v>
      </c>
      <c r="K42" s="2">
        <f t="shared" si="13"/>
        <v>2.68908579</v>
      </c>
      <c r="L42" s="2">
        <f t="shared" si="13"/>
        <v>5.0387760719999992</v>
      </c>
      <c r="M42" s="2">
        <f t="shared" si="14"/>
        <v>2.3235568331800511</v>
      </c>
      <c r="O42" s="4">
        <f t="shared" si="11"/>
        <v>0.12139340788289035</v>
      </c>
      <c r="P42" s="4">
        <f t="shared" si="12"/>
        <v>3.063588629047417E-4</v>
      </c>
      <c r="Q42" s="4">
        <f t="shared" si="6"/>
        <v>-9.2952733726750581E-5</v>
      </c>
      <c r="R42" s="4">
        <f t="shared" si="7"/>
        <v>0.3026859972795638</v>
      </c>
      <c r="S42" s="4">
        <f t="shared" si="8"/>
        <v>0.42429281129163215</v>
      </c>
      <c r="T42" s="4">
        <f t="shared" si="9"/>
        <v>1.0594236813217326E-3</v>
      </c>
    </row>
    <row r="43" spans="1:20">
      <c r="A43" t="s">
        <v>50</v>
      </c>
      <c r="B43">
        <v>-548.07281055999999</v>
      </c>
      <c r="C43">
        <f t="shared" si="10"/>
        <v>0.63890924995756049</v>
      </c>
      <c r="D43">
        <f t="shared" si="1"/>
        <v>0.40820502968133249</v>
      </c>
      <c r="F43" s="2">
        <v>1.4159999999999999</v>
      </c>
      <c r="G43" s="2">
        <v>1.482</v>
      </c>
      <c r="H43" s="2">
        <v>2.7111999999999998</v>
      </c>
      <c r="I43" s="2">
        <v>138.62</v>
      </c>
      <c r="J43" s="2">
        <f t="shared" si="13"/>
        <v>2.6758576799999996</v>
      </c>
      <c r="K43" s="2">
        <f t="shared" si="13"/>
        <v>2.80057986</v>
      </c>
      <c r="L43" s="2">
        <f t="shared" si="13"/>
        <v>5.1234359759999997</v>
      </c>
      <c r="M43" s="2">
        <f t="shared" si="14"/>
        <v>2.4193754091145396</v>
      </c>
      <c r="O43" s="4">
        <f t="shared" si="11"/>
        <v>3.6232721912014625E-3</v>
      </c>
      <c r="P43" s="4">
        <f t="shared" si="12"/>
        <v>0.11718087588510123</v>
      </c>
      <c r="Q43" s="4">
        <f t="shared" si="6"/>
        <v>-3.1407129188272564E-4</v>
      </c>
      <c r="R43" s="4">
        <f t="shared" si="7"/>
        <v>0.56580354992161208</v>
      </c>
      <c r="S43" s="4">
        <f t="shared" si="8"/>
        <v>0.686293626706032</v>
      </c>
      <c r="T43" s="4">
        <f t="shared" si="9"/>
        <v>2.2452791598410876E-3</v>
      </c>
    </row>
    <row r="44" spans="1:20" ht="15">
      <c r="C44" s="1" t="s">
        <v>26</v>
      </c>
      <c r="D44">
        <f>SUM(D35:D43)</f>
        <v>3.7960448685062289</v>
      </c>
      <c r="S44" s="5" t="s">
        <v>28</v>
      </c>
      <c r="T44" s="4">
        <f>SUM(T35:T43)</f>
        <v>2.512322522097243E-2</v>
      </c>
    </row>
    <row r="45" spans="1:20" ht="15">
      <c r="S45" s="5" t="s">
        <v>29</v>
      </c>
      <c r="T45" s="4">
        <f>1-T44/D44</f>
        <v>0.9933817364938422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Manz_stretch_no_UB</vt:lpstr>
      <vt:lpstr>Manz_stretch_with_UB</vt:lpstr>
      <vt:lpstr>harmonic_stretch_no_UB</vt:lpstr>
      <vt:lpstr>harmonic_stretch_with_UB</vt:lpstr>
      <vt:lpstr>harmonic_stretch_with_BBC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Manz, Thomas</cp:lastModifiedBy>
  <dcterms:created xsi:type="dcterms:W3CDTF">2024-09-02T01:46:31Z</dcterms:created>
  <dcterms:modified xsi:type="dcterms:W3CDTF">2024-09-05T23:24:29Z</dcterms:modified>
</cp:coreProperties>
</file>