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"/>
    </mc:Choice>
  </mc:AlternateContent>
  <xr:revisionPtr revIDLastSave="0" documentId="13_ncr:1_{F12024F9-DE75-4988-8934-AE87031AA66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anz_stretch_no_UB" sheetId="3" r:id="rId1"/>
    <sheet name="Manz_stretch_with_UB" sheetId="2" r:id="rId2"/>
    <sheet name="harmonic_stretch_no_UB" sheetId="5" r:id="rId3"/>
    <sheet name="harmonic_stretch_with_UB" sheetId="1" r:id="rId4"/>
    <sheet name="harmonic_stretch_with_BBC" sheetId="6" r:id="rId5"/>
  </sheets>
  <definedNames>
    <definedName name="solver_adj" localSheetId="2" hidden="1">harmonic_stretch_no_UB!$O$3,harmonic_stretch_no_UB!$P$3,harmonic_stretch_no_UB!$Q$3</definedName>
    <definedName name="solver_adj" localSheetId="4" hidden="1">harmonic_stretch_with_BBC!$O$3,harmonic_stretch_with_BBC!$P$3,harmonic_stretch_with_BBC!$Q$3,harmonic_stretch_with_BBC!$R$3</definedName>
    <definedName name="solver_adj" localSheetId="3" hidden="1">harmonic_stretch_with_UB!$O$3,harmonic_stretch_with_UB!$P$3,harmonic_stretch_with_UB!$Q$3,harmonic_stretch_with_UB!$R$3</definedName>
    <definedName name="solver_adj" localSheetId="0" hidden="1">Manz_stretch_no_UB!$O$3,Manz_stretch_no_UB!$P$3,Manz_stretch_no_UB!$Q$3</definedName>
    <definedName name="solver_adj" localSheetId="1" hidden="1">Manz_stretch_with_UB!$O$3,Manz_stretch_with_UB!$P$3,Manz_stretch_with_UB!$Q$3,Manz_stretch_with_UB!$R$3</definedName>
    <definedName name="solver_cvg" localSheetId="2" hidden="1">0.0001</definedName>
    <definedName name="solver_cvg" localSheetId="4" hidden="1">0.000001</definedName>
    <definedName name="solver_cvg" localSheetId="3" hidden="1">0.0001</definedName>
    <definedName name="solver_cvg" localSheetId="0" hidden="1">0.000001</definedName>
    <definedName name="solver_cvg" localSheetId="1" hidden="1">0.0001</definedName>
    <definedName name="solver_drv" localSheetId="2" hidden="1">1</definedName>
    <definedName name="solver_drv" localSheetId="4" hidden="1">1</definedName>
    <definedName name="solver_drv" localSheetId="3" hidden="1">1</definedName>
    <definedName name="solver_drv" localSheetId="0" hidden="1">1</definedName>
    <definedName name="solver_drv" localSheetId="1" hidden="1">1</definedName>
    <definedName name="solver_eng" localSheetId="2" hidden="1">1</definedName>
    <definedName name="solver_eng" localSheetId="4" hidden="1">1</definedName>
    <definedName name="solver_eng" localSheetId="3" hidden="1">1</definedName>
    <definedName name="solver_eng" localSheetId="0" hidden="1">1</definedName>
    <definedName name="solver_eng" localSheetId="1" hidden="1">1</definedName>
    <definedName name="solver_est" localSheetId="2" hidden="1">1</definedName>
    <definedName name="solver_est" localSheetId="4" hidden="1">1</definedName>
    <definedName name="solver_est" localSheetId="3" hidden="1">1</definedName>
    <definedName name="solver_est" localSheetId="0" hidden="1">1</definedName>
    <definedName name="solver_est" localSheetId="1" hidden="1">1</definedName>
    <definedName name="solver_itr" localSheetId="2" hidden="1">2147483647</definedName>
    <definedName name="solver_itr" localSheetId="4" hidden="1">2147483647</definedName>
    <definedName name="solver_itr" localSheetId="3" hidden="1">2147483647</definedName>
    <definedName name="solver_itr" localSheetId="0" hidden="1">2147483647</definedName>
    <definedName name="solver_itr" localSheetId="1" hidden="1">2147483647</definedName>
    <definedName name="solver_mip" localSheetId="2" hidden="1">2147483647</definedName>
    <definedName name="solver_mip" localSheetId="4" hidden="1">2147483647</definedName>
    <definedName name="solver_mip" localSheetId="3" hidden="1">2147483647</definedName>
    <definedName name="solver_mip" localSheetId="0" hidden="1">2147483647</definedName>
    <definedName name="solver_mip" localSheetId="1" hidden="1">2147483647</definedName>
    <definedName name="solver_mni" localSheetId="2" hidden="1">30</definedName>
    <definedName name="solver_mni" localSheetId="4" hidden="1">30</definedName>
    <definedName name="solver_mni" localSheetId="3" hidden="1">30</definedName>
    <definedName name="solver_mni" localSheetId="0" hidden="1">30</definedName>
    <definedName name="solver_mni" localSheetId="1" hidden="1">30</definedName>
    <definedName name="solver_mrt" localSheetId="2" hidden="1">0.075</definedName>
    <definedName name="solver_mrt" localSheetId="4" hidden="1">0.075</definedName>
    <definedName name="solver_mrt" localSheetId="3" hidden="1">0.075</definedName>
    <definedName name="solver_mrt" localSheetId="0" hidden="1">0.075</definedName>
    <definedName name="solver_mrt" localSheetId="1" hidden="1">0.075</definedName>
    <definedName name="solver_msl" localSheetId="2" hidden="1">2</definedName>
    <definedName name="solver_msl" localSheetId="4" hidden="1">2</definedName>
    <definedName name="solver_msl" localSheetId="3" hidden="1">2</definedName>
    <definedName name="solver_msl" localSheetId="0" hidden="1">2</definedName>
    <definedName name="solver_msl" localSheetId="1" hidden="1">2</definedName>
    <definedName name="solver_neg" localSheetId="2" hidden="1">1</definedName>
    <definedName name="solver_neg" localSheetId="4" hidden="1">2</definedName>
    <definedName name="solver_neg" localSheetId="3" hidden="1">1</definedName>
    <definedName name="solver_neg" localSheetId="0" hidden="1">1</definedName>
    <definedName name="solver_neg" localSheetId="1" hidden="1">1</definedName>
    <definedName name="solver_nod" localSheetId="2" hidden="1">2147483647</definedName>
    <definedName name="solver_nod" localSheetId="4" hidden="1">2147483647</definedName>
    <definedName name="solver_nod" localSheetId="3" hidden="1">2147483647</definedName>
    <definedName name="solver_nod" localSheetId="0" hidden="1">2147483647</definedName>
    <definedName name="solver_nod" localSheetId="1" hidden="1">2147483647</definedName>
    <definedName name="solver_num" localSheetId="2" hidden="1">0</definedName>
    <definedName name="solver_num" localSheetId="4" hidden="1">0</definedName>
    <definedName name="solver_num" localSheetId="3" hidden="1">0</definedName>
    <definedName name="solver_num" localSheetId="0" hidden="1">0</definedName>
    <definedName name="solver_num" localSheetId="1" hidden="1">0</definedName>
    <definedName name="solver_nwt" localSheetId="2" hidden="1">1</definedName>
    <definedName name="solver_nwt" localSheetId="4" hidden="1">1</definedName>
    <definedName name="solver_nwt" localSheetId="3" hidden="1">1</definedName>
    <definedName name="solver_nwt" localSheetId="0" hidden="1">1</definedName>
    <definedName name="solver_nwt" localSheetId="1" hidden="1">1</definedName>
    <definedName name="solver_opt" localSheetId="2" hidden="1">harmonic_stretch_no_UB!$S$42</definedName>
    <definedName name="solver_opt" localSheetId="4" hidden="1">harmonic_stretch_with_BBC!$T$42</definedName>
    <definedName name="solver_opt" localSheetId="3" hidden="1">harmonic_stretch_with_UB!$T$42</definedName>
    <definedName name="solver_opt" localSheetId="0" hidden="1">Manz_stretch_no_UB!$S$44</definedName>
    <definedName name="solver_opt" localSheetId="1" hidden="1">Manz_stretch_with_UB!$T$44</definedName>
    <definedName name="solver_pre" localSheetId="2" hidden="1">0.000001</definedName>
    <definedName name="solver_pre" localSheetId="4" hidden="1">0.000001</definedName>
    <definedName name="solver_pre" localSheetId="3" hidden="1">0.000001</definedName>
    <definedName name="solver_pre" localSheetId="0" hidden="1">0.000001</definedName>
    <definedName name="solver_pre" localSheetId="1" hidden="1">0.000001</definedName>
    <definedName name="solver_rbv" localSheetId="2" hidden="1">1</definedName>
    <definedName name="solver_rbv" localSheetId="4" hidden="1">1</definedName>
    <definedName name="solver_rbv" localSheetId="3" hidden="1">1</definedName>
    <definedName name="solver_rbv" localSheetId="0" hidden="1">1</definedName>
    <definedName name="solver_rbv" localSheetId="1" hidden="1">1</definedName>
    <definedName name="solver_rlx" localSheetId="2" hidden="1">2</definedName>
    <definedName name="solver_rlx" localSheetId="4" hidden="1">2</definedName>
    <definedName name="solver_rlx" localSheetId="3" hidden="1">2</definedName>
    <definedName name="solver_rlx" localSheetId="0" hidden="1">2</definedName>
    <definedName name="solver_rlx" localSheetId="1" hidden="1">2</definedName>
    <definedName name="solver_rsd" localSheetId="2" hidden="1">0</definedName>
    <definedName name="solver_rsd" localSheetId="4" hidden="1">0</definedName>
    <definedName name="solver_rsd" localSheetId="3" hidden="1">0</definedName>
    <definedName name="solver_rsd" localSheetId="0" hidden="1">0</definedName>
    <definedName name="solver_rsd" localSheetId="1" hidden="1">0</definedName>
    <definedName name="solver_scl" localSheetId="2" hidden="1">1</definedName>
    <definedName name="solver_scl" localSheetId="4" hidden="1">1</definedName>
    <definedName name="solver_scl" localSheetId="3" hidden="1">1</definedName>
    <definedName name="solver_scl" localSheetId="0" hidden="1">1</definedName>
    <definedName name="solver_scl" localSheetId="1" hidden="1">1</definedName>
    <definedName name="solver_sho" localSheetId="2" hidden="1">2</definedName>
    <definedName name="solver_sho" localSheetId="4" hidden="1">2</definedName>
    <definedName name="solver_sho" localSheetId="3" hidden="1">2</definedName>
    <definedName name="solver_sho" localSheetId="0" hidden="1">2</definedName>
    <definedName name="solver_sho" localSheetId="1" hidden="1">2</definedName>
    <definedName name="solver_ssz" localSheetId="2" hidden="1">100</definedName>
    <definedName name="solver_ssz" localSheetId="4" hidden="1">100</definedName>
    <definedName name="solver_ssz" localSheetId="3" hidden="1">100</definedName>
    <definedName name="solver_ssz" localSheetId="0" hidden="1">100</definedName>
    <definedName name="solver_ssz" localSheetId="1" hidden="1">100</definedName>
    <definedName name="solver_tim" localSheetId="2" hidden="1">2147483647</definedName>
    <definedName name="solver_tim" localSheetId="4" hidden="1">2147483647</definedName>
    <definedName name="solver_tim" localSheetId="3" hidden="1">2147483647</definedName>
    <definedName name="solver_tim" localSheetId="0" hidden="1">2147483647</definedName>
    <definedName name="solver_tim" localSheetId="1" hidden="1">2147483647</definedName>
    <definedName name="solver_tol" localSheetId="2" hidden="1">0.01</definedName>
    <definedName name="solver_tol" localSheetId="4" hidden="1">0.01</definedName>
    <definedName name="solver_tol" localSheetId="3" hidden="1">0.01</definedName>
    <definedName name="solver_tol" localSheetId="0" hidden="1">0.01</definedName>
    <definedName name="solver_tol" localSheetId="1" hidden="1">0.01</definedName>
    <definedName name="solver_typ" localSheetId="2" hidden="1">2</definedName>
    <definedName name="solver_typ" localSheetId="4" hidden="1">2</definedName>
    <definedName name="solver_typ" localSheetId="3" hidden="1">2</definedName>
    <definedName name="solver_typ" localSheetId="0" hidden="1">2</definedName>
    <definedName name="solver_typ" localSheetId="1" hidden="1">2</definedName>
    <definedName name="solver_val" localSheetId="2" hidden="1">0</definedName>
    <definedName name="solver_val" localSheetId="4" hidden="1">0</definedName>
    <definedName name="solver_val" localSheetId="3" hidden="1">0</definedName>
    <definedName name="solver_val" localSheetId="0" hidden="1">0</definedName>
    <definedName name="solver_val" localSheetId="1" hidden="1">0</definedName>
    <definedName name="solver_ver" localSheetId="2" hidden="1">3</definedName>
    <definedName name="solver_ver" localSheetId="4" hidden="1">3</definedName>
    <definedName name="solver_ver" localSheetId="3" hidden="1">3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6" l="1"/>
  <c r="Q18" i="6" s="1"/>
  <c r="K18" i="6"/>
  <c r="L18" i="6"/>
  <c r="M18" i="6"/>
  <c r="R18" i="6" s="1"/>
  <c r="O18" i="6"/>
  <c r="P18" i="6"/>
  <c r="J19" i="6"/>
  <c r="O19" i="6" s="1"/>
  <c r="K19" i="6"/>
  <c r="L19" i="6"/>
  <c r="M19" i="6"/>
  <c r="P19" i="6"/>
  <c r="Q19" i="6"/>
  <c r="R19" i="6"/>
  <c r="J20" i="6"/>
  <c r="Q20" i="6" s="1"/>
  <c r="K20" i="6"/>
  <c r="L20" i="6"/>
  <c r="M20" i="6"/>
  <c r="P20" i="6"/>
  <c r="R20" i="6"/>
  <c r="J21" i="6"/>
  <c r="K21" i="6"/>
  <c r="P21" i="6" s="1"/>
  <c r="L21" i="6"/>
  <c r="M21" i="6"/>
  <c r="O21" i="6"/>
  <c r="Q21" i="6"/>
  <c r="R21" i="6"/>
  <c r="J18" i="1"/>
  <c r="O18" i="1" s="1"/>
  <c r="K18" i="1"/>
  <c r="P18" i="1" s="1"/>
  <c r="L18" i="1"/>
  <c r="Q18" i="1" s="1"/>
  <c r="M18" i="1"/>
  <c r="R18" i="1"/>
  <c r="J19" i="1"/>
  <c r="K19" i="1"/>
  <c r="P19" i="1" s="1"/>
  <c r="L19" i="1"/>
  <c r="Q19" i="1" s="1"/>
  <c r="M19" i="1"/>
  <c r="R19" i="1" s="1"/>
  <c r="O19" i="1"/>
  <c r="J20" i="1"/>
  <c r="K20" i="1"/>
  <c r="L20" i="1"/>
  <c r="M20" i="1"/>
  <c r="R20" i="1" s="1"/>
  <c r="O20" i="1"/>
  <c r="P20" i="1"/>
  <c r="Q20" i="1"/>
  <c r="J21" i="1"/>
  <c r="K21" i="1"/>
  <c r="P21" i="1" s="1"/>
  <c r="L21" i="1"/>
  <c r="M21" i="1"/>
  <c r="O21" i="1"/>
  <c r="Q21" i="1"/>
  <c r="R21" i="1"/>
  <c r="J18" i="5"/>
  <c r="O18" i="5" s="1"/>
  <c r="K18" i="5"/>
  <c r="P18" i="5" s="1"/>
  <c r="L18" i="5"/>
  <c r="M18" i="5"/>
  <c r="Q18" i="5" s="1"/>
  <c r="J19" i="5"/>
  <c r="O19" i="5" s="1"/>
  <c r="K19" i="5"/>
  <c r="P19" i="5" s="1"/>
  <c r="L19" i="5"/>
  <c r="M19" i="5"/>
  <c r="Q19" i="5"/>
  <c r="J20" i="5"/>
  <c r="K20" i="5"/>
  <c r="L20" i="5"/>
  <c r="M20" i="5"/>
  <c r="O20" i="5"/>
  <c r="P20" i="5"/>
  <c r="Q20" i="5"/>
  <c r="J21" i="5"/>
  <c r="O21" i="5" s="1"/>
  <c r="K21" i="5"/>
  <c r="L21" i="5"/>
  <c r="M21" i="5"/>
  <c r="P21" i="5"/>
  <c r="Q21" i="5"/>
  <c r="C21" i="6"/>
  <c r="D21" i="6" s="1"/>
  <c r="C20" i="6"/>
  <c r="D20" i="6" s="1"/>
  <c r="C19" i="6"/>
  <c r="D19" i="6" s="1"/>
  <c r="C18" i="6"/>
  <c r="D18" i="6" s="1"/>
  <c r="C18" i="1"/>
  <c r="C19" i="1"/>
  <c r="C20" i="1"/>
  <c r="D20" i="1" s="1"/>
  <c r="C21" i="1"/>
  <c r="C18" i="5"/>
  <c r="C19" i="5"/>
  <c r="C20" i="5"/>
  <c r="C21" i="5"/>
  <c r="D21" i="5" s="1"/>
  <c r="D20" i="5"/>
  <c r="D19" i="5"/>
  <c r="D18" i="5"/>
  <c r="D21" i="1"/>
  <c r="D19" i="1"/>
  <c r="D18" i="1"/>
  <c r="J20" i="2"/>
  <c r="K20" i="2"/>
  <c r="L20" i="2"/>
  <c r="M20" i="2"/>
  <c r="J21" i="2"/>
  <c r="K21" i="2"/>
  <c r="L21" i="2"/>
  <c r="M21" i="2"/>
  <c r="J22" i="2"/>
  <c r="K22" i="2"/>
  <c r="L22" i="2"/>
  <c r="M22" i="2"/>
  <c r="J23" i="2"/>
  <c r="K23" i="2"/>
  <c r="L23" i="2"/>
  <c r="M23" i="2"/>
  <c r="C23" i="2"/>
  <c r="D23" i="2" s="1"/>
  <c r="C22" i="2"/>
  <c r="D22" i="2" s="1"/>
  <c r="C21" i="2"/>
  <c r="D21" i="2" s="1"/>
  <c r="C20" i="2"/>
  <c r="D20" i="2" s="1"/>
  <c r="O20" i="3"/>
  <c r="P20" i="3"/>
  <c r="Q20" i="3"/>
  <c r="O21" i="3"/>
  <c r="P21" i="3"/>
  <c r="Q21" i="3"/>
  <c r="O22" i="3"/>
  <c r="P22" i="3"/>
  <c r="Q22" i="3"/>
  <c r="O23" i="3"/>
  <c r="P23" i="3"/>
  <c r="Q23" i="3"/>
  <c r="J20" i="3"/>
  <c r="K20" i="3"/>
  <c r="L20" i="3"/>
  <c r="M20" i="3"/>
  <c r="J21" i="3"/>
  <c r="K21" i="3"/>
  <c r="L21" i="3"/>
  <c r="M21" i="3"/>
  <c r="J22" i="3"/>
  <c r="K22" i="3"/>
  <c r="L22" i="3"/>
  <c r="M22" i="3"/>
  <c r="J23" i="3"/>
  <c r="K23" i="3"/>
  <c r="L23" i="3"/>
  <c r="M23" i="3"/>
  <c r="D20" i="3"/>
  <c r="D21" i="3"/>
  <c r="D22" i="3"/>
  <c r="D23" i="3"/>
  <c r="C20" i="3"/>
  <c r="C21" i="3"/>
  <c r="C22" i="3"/>
  <c r="C23" i="3"/>
  <c r="M53" i="6"/>
  <c r="L53" i="6"/>
  <c r="K53" i="6"/>
  <c r="J53" i="6"/>
  <c r="C53" i="6"/>
  <c r="D53" i="6" s="1"/>
  <c r="M52" i="6"/>
  <c r="L52" i="6"/>
  <c r="K52" i="6"/>
  <c r="J52" i="6"/>
  <c r="C52" i="6"/>
  <c r="D52" i="6" s="1"/>
  <c r="M51" i="6"/>
  <c r="L51" i="6"/>
  <c r="K51" i="6"/>
  <c r="J51" i="6"/>
  <c r="C51" i="6"/>
  <c r="D51" i="6" s="1"/>
  <c r="M50" i="6"/>
  <c r="L50" i="6"/>
  <c r="K50" i="6"/>
  <c r="J50" i="6"/>
  <c r="C50" i="6"/>
  <c r="D50" i="6" s="1"/>
  <c r="M49" i="6"/>
  <c r="L49" i="6"/>
  <c r="K49" i="6"/>
  <c r="J49" i="6"/>
  <c r="C49" i="6"/>
  <c r="D49" i="6" s="1"/>
  <c r="M48" i="6"/>
  <c r="L48" i="6"/>
  <c r="K48" i="6"/>
  <c r="J48" i="6"/>
  <c r="C48" i="6"/>
  <c r="D48" i="6" s="1"/>
  <c r="M47" i="6"/>
  <c r="L47" i="6"/>
  <c r="K47" i="6"/>
  <c r="J47" i="6"/>
  <c r="C47" i="6"/>
  <c r="D47" i="6" s="1"/>
  <c r="M46" i="6"/>
  <c r="L46" i="6"/>
  <c r="K46" i="6"/>
  <c r="J46" i="6"/>
  <c r="C46" i="6"/>
  <c r="D46" i="6" s="1"/>
  <c r="M45" i="6"/>
  <c r="L45" i="6"/>
  <c r="K45" i="6"/>
  <c r="J45" i="6"/>
  <c r="O45" i="6" s="1"/>
  <c r="C45" i="6"/>
  <c r="D45" i="6" s="1"/>
  <c r="M41" i="6"/>
  <c r="L41" i="6"/>
  <c r="K41" i="6"/>
  <c r="J41" i="6"/>
  <c r="C41" i="6"/>
  <c r="D41" i="6" s="1"/>
  <c r="M40" i="6"/>
  <c r="L40" i="6"/>
  <c r="K40" i="6"/>
  <c r="J40" i="6"/>
  <c r="C40" i="6"/>
  <c r="D40" i="6" s="1"/>
  <c r="M39" i="6"/>
  <c r="L39" i="6"/>
  <c r="K39" i="6"/>
  <c r="J39" i="6"/>
  <c r="C39" i="6"/>
  <c r="D39" i="6" s="1"/>
  <c r="M38" i="6"/>
  <c r="L38" i="6"/>
  <c r="K38" i="6"/>
  <c r="J38" i="6"/>
  <c r="C38" i="6"/>
  <c r="D38" i="6" s="1"/>
  <c r="M37" i="6"/>
  <c r="L37" i="6"/>
  <c r="K37" i="6"/>
  <c r="J37" i="6"/>
  <c r="C37" i="6"/>
  <c r="D37" i="6" s="1"/>
  <c r="M36" i="6"/>
  <c r="L36" i="6"/>
  <c r="K36" i="6"/>
  <c r="J36" i="6"/>
  <c r="C36" i="6"/>
  <c r="D36" i="6" s="1"/>
  <c r="M35" i="6"/>
  <c r="L35" i="6"/>
  <c r="K35" i="6"/>
  <c r="J35" i="6"/>
  <c r="C35" i="6"/>
  <c r="D35" i="6" s="1"/>
  <c r="M34" i="6"/>
  <c r="L34" i="6"/>
  <c r="K34" i="6"/>
  <c r="J34" i="6"/>
  <c r="C34" i="6"/>
  <c r="D34" i="6" s="1"/>
  <c r="M33" i="6"/>
  <c r="L33" i="6"/>
  <c r="K33" i="6"/>
  <c r="J33" i="6"/>
  <c r="C33" i="6"/>
  <c r="D33" i="6" s="1"/>
  <c r="M32" i="6"/>
  <c r="L32" i="6"/>
  <c r="K32" i="6"/>
  <c r="J32" i="6"/>
  <c r="C32" i="6"/>
  <c r="D32" i="6" s="1"/>
  <c r="M31" i="6"/>
  <c r="L31" i="6"/>
  <c r="K31" i="6"/>
  <c r="J31" i="6"/>
  <c r="C31" i="6"/>
  <c r="D31" i="6" s="1"/>
  <c r="M30" i="6"/>
  <c r="L30" i="6"/>
  <c r="K30" i="6"/>
  <c r="J30" i="6"/>
  <c r="C30" i="6"/>
  <c r="D30" i="6" s="1"/>
  <c r="M29" i="6"/>
  <c r="L29" i="6"/>
  <c r="K29" i="6"/>
  <c r="J29" i="6"/>
  <c r="C29" i="6"/>
  <c r="D29" i="6" s="1"/>
  <c r="M28" i="6"/>
  <c r="L28" i="6"/>
  <c r="K28" i="6"/>
  <c r="J28" i="6"/>
  <c r="C28" i="6"/>
  <c r="D28" i="6" s="1"/>
  <c r="M27" i="6"/>
  <c r="L27" i="6"/>
  <c r="K27" i="6"/>
  <c r="J27" i="6"/>
  <c r="C27" i="6"/>
  <c r="D27" i="6" s="1"/>
  <c r="M26" i="6"/>
  <c r="L26" i="6"/>
  <c r="K26" i="6"/>
  <c r="J26" i="6"/>
  <c r="C26" i="6"/>
  <c r="D26" i="6" s="1"/>
  <c r="M25" i="6"/>
  <c r="L25" i="6"/>
  <c r="K25" i="6"/>
  <c r="J25" i="6"/>
  <c r="C25" i="6"/>
  <c r="D25" i="6" s="1"/>
  <c r="M24" i="6"/>
  <c r="L24" i="6"/>
  <c r="K24" i="6"/>
  <c r="J24" i="6"/>
  <c r="C24" i="6"/>
  <c r="D24" i="6" s="1"/>
  <c r="M23" i="6"/>
  <c r="L23" i="6"/>
  <c r="K23" i="6"/>
  <c r="J23" i="6"/>
  <c r="C23" i="6"/>
  <c r="D23" i="6" s="1"/>
  <c r="M22" i="6"/>
  <c r="L22" i="6"/>
  <c r="K22" i="6"/>
  <c r="J22" i="6"/>
  <c r="C22" i="6"/>
  <c r="D22" i="6" s="1"/>
  <c r="M17" i="6"/>
  <c r="L17" i="6"/>
  <c r="K17" i="6"/>
  <c r="J17" i="6"/>
  <c r="C17" i="6"/>
  <c r="D17" i="6" s="1"/>
  <c r="M16" i="6"/>
  <c r="L16" i="6"/>
  <c r="K16" i="6"/>
  <c r="J16" i="6"/>
  <c r="C16" i="6"/>
  <c r="D16" i="6" s="1"/>
  <c r="M15" i="6"/>
  <c r="L15" i="6"/>
  <c r="K15" i="6"/>
  <c r="J15" i="6"/>
  <c r="C15" i="6"/>
  <c r="D15" i="6" s="1"/>
  <c r="M14" i="6"/>
  <c r="L14" i="6"/>
  <c r="K14" i="6"/>
  <c r="J14" i="6"/>
  <c r="C14" i="6"/>
  <c r="D14" i="6" s="1"/>
  <c r="M13" i="6"/>
  <c r="L13" i="6"/>
  <c r="K13" i="6"/>
  <c r="J13" i="6"/>
  <c r="C13" i="6"/>
  <c r="D13" i="6" s="1"/>
  <c r="M12" i="6"/>
  <c r="L12" i="6"/>
  <c r="K12" i="6"/>
  <c r="J12" i="6"/>
  <c r="C12" i="6"/>
  <c r="D12" i="6" s="1"/>
  <c r="M11" i="6"/>
  <c r="L11" i="6"/>
  <c r="K11" i="6"/>
  <c r="J11" i="6"/>
  <c r="C11" i="6"/>
  <c r="D11" i="6" s="1"/>
  <c r="M10" i="6"/>
  <c r="L10" i="6"/>
  <c r="K10" i="6"/>
  <c r="J10" i="6"/>
  <c r="C10" i="6"/>
  <c r="D10" i="6" s="1"/>
  <c r="M9" i="6"/>
  <c r="L9" i="6"/>
  <c r="K9" i="6"/>
  <c r="J9" i="6"/>
  <c r="C9" i="6"/>
  <c r="D9" i="6" s="1"/>
  <c r="M8" i="6"/>
  <c r="L8" i="6"/>
  <c r="K8" i="6"/>
  <c r="J8" i="6"/>
  <c r="C8" i="6"/>
  <c r="D8" i="6" s="1"/>
  <c r="M7" i="6"/>
  <c r="R41" i="6" s="1"/>
  <c r="L7" i="6"/>
  <c r="K7" i="6"/>
  <c r="P7" i="6" s="1"/>
  <c r="J7" i="6"/>
  <c r="C7" i="6"/>
  <c r="D7" i="6" s="1"/>
  <c r="S19" i="6" l="1"/>
  <c r="T19" i="6" s="1"/>
  <c r="S19" i="1"/>
  <c r="T19" i="1" s="1"/>
  <c r="S21" i="1"/>
  <c r="T21" i="1" s="1"/>
  <c r="R20" i="5"/>
  <c r="S20" i="5" s="1"/>
  <c r="R18" i="5"/>
  <c r="S18" i="5" s="1"/>
  <c r="R21" i="5"/>
  <c r="S21" i="5" s="1"/>
  <c r="S21" i="6"/>
  <c r="T21" i="6" s="1"/>
  <c r="S18" i="6"/>
  <c r="T18" i="6" s="1"/>
  <c r="O20" i="6"/>
  <c r="S20" i="6" s="1"/>
  <c r="T20" i="6" s="1"/>
  <c r="S18" i="1"/>
  <c r="T18" i="1" s="1"/>
  <c r="S20" i="1"/>
  <c r="T20" i="1" s="1"/>
  <c r="R19" i="5"/>
  <c r="S19" i="5" s="1"/>
  <c r="P9" i="6"/>
  <c r="P50" i="6"/>
  <c r="O33" i="6"/>
  <c r="Q48" i="6"/>
  <c r="P48" i="6"/>
  <c r="Q36" i="6"/>
  <c r="P46" i="6"/>
  <c r="R15" i="6"/>
  <c r="Q22" i="6"/>
  <c r="Q34" i="6"/>
  <c r="O27" i="6"/>
  <c r="P11" i="6"/>
  <c r="P27" i="6"/>
  <c r="Q32" i="6"/>
  <c r="P47" i="6"/>
  <c r="P45" i="6"/>
  <c r="P41" i="6"/>
  <c r="Q12" i="6"/>
  <c r="R13" i="6"/>
  <c r="R11" i="6"/>
  <c r="Q38" i="6"/>
  <c r="P40" i="6"/>
  <c r="Q24" i="6"/>
  <c r="R9" i="6"/>
  <c r="Q14" i="6"/>
  <c r="O29" i="6"/>
  <c r="Q46" i="6"/>
  <c r="Q10" i="6"/>
  <c r="O23" i="6"/>
  <c r="Q52" i="6"/>
  <c r="P23" i="6"/>
  <c r="Q41" i="6"/>
  <c r="P17" i="6"/>
  <c r="Q30" i="6"/>
  <c r="O53" i="6"/>
  <c r="Q16" i="6"/>
  <c r="O17" i="6"/>
  <c r="O15" i="6"/>
  <c r="Q28" i="6"/>
  <c r="O37" i="6"/>
  <c r="O51" i="6"/>
  <c r="P53" i="6"/>
  <c r="O25" i="6"/>
  <c r="P52" i="6"/>
  <c r="R17" i="6"/>
  <c r="Q26" i="6"/>
  <c r="P51" i="6"/>
  <c r="Q8" i="6"/>
  <c r="P25" i="6"/>
  <c r="O13" i="6"/>
  <c r="P15" i="6"/>
  <c r="O49" i="6"/>
  <c r="O11" i="6"/>
  <c r="P13" i="6"/>
  <c r="O35" i="6"/>
  <c r="O47" i="6"/>
  <c r="P49" i="6"/>
  <c r="O31" i="6"/>
  <c r="Q40" i="6"/>
  <c r="R21" i="3"/>
  <c r="S21" i="3" s="1"/>
  <c r="R23" i="3"/>
  <c r="S23" i="3" s="1"/>
  <c r="R22" i="3"/>
  <c r="S22" i="3" s="1"/>
  <c r="R20" i="3"/>
  <c r="S20" i="3" s="1"/>
  <c r="O9" i="6"/>
  <c r="R14" i="6"/>
  <c r="P22" i="6"/>
  <c r="P24" i="6"/>
  <c r="P26" i="6"/>
  <c r="P28" i="6"/>
  <c r="R32" i="6"/>
  <c r="O39" i="6"/>
  <c r="R7" i="6"/>
  <c r="R16" i="6"/>
  <c r="R30" i="6"/>
  <c r="R46" i="6"/>
  <c r="R48" i="6"/>
  <c r="R50" i="6"/>
  <c r="R52" i="6"/>
  <c r="Q37" i="6"/>
  <c r="Q25" i="6"/>
  <c r="Q9" i="6"/>
  <c r="R22" i="6"/>
  <c r="D54" i="6"/>
  <c r="Q35" i="6"/>
  <c r="Q23" i="6"/>
  <c r="Q53" i="6"/>
  <c r="R28" i="6"/>
  <c r="Q33" i="6"/>
  <c r="P8" i="6"/>
  <c r="P38" i="6"/>
  <c r="Q31" i="6"/>
  <c r="Q15" i="6"/>
  <c r="Q49" i="6"/>
  <c r="R24" i="6"/>
  <c r="Q17" i="6"/>
  <c r="Q50" i="6"/>
  <c r="P10" i="6"/>
  <c r="P36" i="6"/>
  <c r="R40" i="6"/>
  <c r="Q7" i="6"/>
  <c r="R8" i="6"/>
  <c r="P12" i="6"/>
  <c r="P34" i="6"/>
  <c r="R38" i="6"/>
  <c r="Q29" i="6"/>
  <c r="Q13" i="6"/>
  <c r="Q47" i="6"/>
  <c r="Q51" i="6"/>
  <c r="R10" i="6"/>
  <c r="P14" i="6"/>
  <c r="P32" i="6"/>
  <c r="R36" i="6"/>
  <c r="R26" i="6"/>
  <c r="O40" i="6"/>
  <c r="R12" i="6"/>
  <c r="P16" i="6"/>
  <c r="P30" i="6"/>
  <c r="R34" i="6"/>
  <c r="O41" i="6"/>
  <c r="Q39" i="6"/>
  <c r="Q27" i="6"/>
  <c r="Q11" i="6"/>
  <c r="Q45" i="6"/>
  <c r="D42" i="6"/>
  <c r="O10" i="6"/>
  <c r="O24" i="6"/>
  <c r="O30" i="6"/>
  <c r="O34" i="6"/>
  <c r="O36" i="6"/>
  <c r="O7" i="6"/>
  <c r="O16" i="6"/>
  <c r="P29" i="6"/>
  <c r="P31" i="6"/>
  <c r="P33" i="6"/>
  <c r="P35" i="6"/>
  <c r="P37" i="6"/>
  <c r="P39" i="6"/>
  <c r="O12" i="6"/>
  <c r="R45" i="6"/>
  <c r="R47" i="6"/>
  <c r="R49" i="6"/>
  <c r="R51" i="6"/>
  <c r="R53" i="6"/>
  <c r="R23" i="6"/>
  <c r="R25" i="6"/>
  <c r="R27" i="6"/>
  <c r="R29" i="6"/>
  <c r="R31" i="6"/>
  <c r="R33" i="6"/>
  <c r="R35" i="6"/>
  <c r="R37" i="6"/>
  <c r="R39" i="6"/>
  <c r="O46" i="6"/>
  <c r="O48" i="6"/>
  <c r="O50" i="6"/>
  <c r="O52" i="6"/>
  <c r="O22" i="6"/>
  <c r="O38" i="6"/>
  <c r="O14" i="6"/>
  <c r="O28" i="6"/>
  <c r="O8" i="6"/>
  <c r="O26" i="6"/>
  <c r="O32" i="6"/>
  <c r="M53" i="5"/>
  <c r="L53" i="5"/>
  <c r="K53" i="5"/>
  <c r="J53" i="5"/>
  <c r="C53" i="5"/>
  <c r="D53" i="5" s="1"/>
  <c r="M52" i="5"/>
  <c r="L52" i="5"/>
  <c r="K52" i="5"/>
  <c r="J52" i="5"/>
  <c r="C52" i="5"/>
  <c r="D52" i="5" s="1"/>
  <c r="M51" i="5"/>
  <c r="L51" i="5"/>
  <c r="K51" i="5"/>
  <c r="J51" i="5"/>
  <c r="C51" i="5"/>
  <c r="D51" i="5" s="1"/>
  <c r="M50" i="5"/>
  <c r="L50" i="5"/>
  <c r="K50" i="5"/>
  <c r="J50" i="5"/>
  <c r="C50" i="5"/>
  <c r="D50" i="5" s="1"/>
  <c r="M49" i="5"/>
  <c r="L49" i="5"/>
  <c r="K49" i="5"/>
  <c r="J49" i="5"/>
  <c r="C49" i="5"/>
  <c r="D49" i="5" s="1"/>
  <c r="M48" i="5"/>
  <c r="L48" i="5"/>
  <c r="K48" i="5"/>
  <c r="J48" i="5"/>
  <c r="C48" i="5"/>
  <c r="D48" i="5" s="1"/>
  <c r="M47" i="5"/>
  <c r="L47" i="5"/>
  <c r="K47" i="5"/>
  <c r="J47" i="5"/>
  <c r="C47" i="5"/>
  <c r="D47" i="5" s="1"/>
  <c r="M46" i="5"/>
  <c r="L46" i="5"/>
  <c r="K46" i="5"/>
  <c r="J46" i="5"/>
  <c r="C46" i="5"/>
  <c r="D46" i="5" s="1"/>
  <c r="M45" i="5"/>
  <c r="L45" i="5"/>
  <c r="K45" i="5"/>
  <c r="J45" i="5"/>
  <c r="C45" i="5"/>
  <c r="D45" i="5" s="1"/>
  <c r="M41" i="5"/>
  <c r="L41" i="5"/>
  <c r="K41" i="5"/>
  <c r="J41" i="5"/>
  <c r="C41" i="5"/>
  <c r="D41" i="5" s="1"/>
  <c r="M40" i="5"/>
  <c r="L40" i="5"/>
  <c r="K40" i="5"/>
  <c r="J40" i="5"/>
  <c r="C40" i="5"/>
  <c r="D40" i="5" s="1"/>
  <c r="M39" i="5"/>
  <c r="L39" i="5"/>
  <c r="K39" i="5"/>
  <c r="J39" i="5"/>
  <c r="C39" i="5"/>
  <c r="D39" i="5" s="1"/>
  <c r="M38" i="5"/>
  <c r="L38" i="5"/>
  <c r="K38" i="5"/>
  <c r="J38" i="5"/>
  <c r="C38" i="5"/>
  <c r="D38" i="5" s="1"/>
  <c r="M37" i="5"/>
  <c r="L37" i="5"/>
  <c r="K37" i="5"/>
  <c r="J37" i="5"/>
  <c r="C37" i="5"/>
  <c r="D37" i="5" s="1"/>
  <c r="M36" i="5"/>
  <c r="L36" i="5"/>
  <c r="K36" i="5"/>
  <c r="J36" i="5"/>
  <c r="C36" i="5"/>
  <c r="D36" i="5" s="1"/>
  <c r="M35" i="5"/>
  <c r="L35" i="5"/>
  <c r="K35" i="5"/>
  <c r="J35" i="5"/>
  <c r="C35" i="5"/>
  <c r="D35" i="5" s="1"/>
  <c r="M34" i="5"/>
  <c r="L34" i="5"/>
  <c r="K34" i="5"/>
  <c r="J34" i="5"/>
  <c r="C34" i="5"/>
  <c r="D34" i="5" s="1"/>
  <c r="M33" i="5"/>
  <c r="L33" i="5"/>
  <c r="K33" i="5"/>
  <c r="J33" i="5"/>
  <c r="C33" i="5"/>
  <c r="D33" i="5" s="1"/>
  <c r="M32" i="5"/>
  <c r="L32" i="5"/>
  <c r="K32" i="5"/>
  <c r="J32" i="5"/>
  <c r="C32" i="5"/>
  <c r="D32" i="5" s="1"/>
  <c r="M31" i="5"/>
  <c r="L31" i="5"/>
  <c r="K31" i="5"/>
  <c r="J31" i="5"/>
  <c r="C31" i="5"/>
  <c r="D31" i="5" s="1"/>
  <c r="M30" i="5"/>
  <c r="L30" i="5"/>
  <c r="K30" i="5"/>
  <c r="J30" i="5"/>
  <c r="C30" i="5"/>
  <c r="D30" i="5" s="1"/>
  <c r="M29" i="5"/>
  <c r="L29" i="5"/>
  <c r="K29" i="5"/>
  <c r="J29" i="5"/>
  <c r="C29" i="5"/>
  <c r="D29" i="5" s="1"/>
  <c r="M28" i="5"/>
  <c r="L28" i="5"/>
  <c r="K28" i="5"/>
  <c r="J28" i="5"/>
  <c r="C28" i="5"/>
  <c r="D28" i="5" s="1"/>
  <c r="M27" i="5"/>
  <c r="L27" i="5"/>
  <c r="K27" i="5"/>
  <c r="J27" i="5"/>
  <c r="C27" i="5"/>
  <c r="D27" i="5" s="1"/>
  <c r="M26" i="5"/>
  <c r="L26" i="5"/>
  <c r="K26" i="5"/>
  <c r="J26" i="5"/>
  <c r="C26" i="5"/>
  <c r="D26" i="5" s="1"/>
  <c r="M25" i="5"/>
  <c r="L25" i="5"/>
  <c r="K25" i="5"/>
  <c r="J25" i="5"/>
  <c r="C25" i="5"/>
  <c r="D25" i="5" s="1"/>
  <c r="M24" i="5"/>
  <c r="L24" i="5"/>
  <c r="K24" i="5"/>
  <c r="J24" i="5"/>
  <c r="C24" i="5"/>
  <c r="D24" i="5" s="1"/>
  <c r="M23" i="5"/>
  <c r="L23" i="5"/>
  <c r="K23" i="5"/>
  <c r="J23" i="5"/>
  <c r="C23" i="5"/>
  <c r="D23" i="5" s="1"/>
  <c r="M22" i="5"/>
  <c r="L22" i="5"/>
  <c r="K22" i="5"/>
  <c r="J22" i="5"/>
  <c r="C22" i="5"/>
  <c r="D22" i="5" s="1"/>
  <c r="M17" i="5"/>
  <c r="L17" i="5"/>
  <c r="K17" i="5"/>
  <c r="J17" i="5"/>
  <c r="C17" i="5"/>
  <c r="D17" i="5" s="1"/>
  <c r="M16" i="5"/>
  <c r="L16" i="5"/>
  <c r="K16" i="5"/>
  <c r="J16" i="5"/>
  <c r="C16" i="5"/>
  <c r="D16" i="5" s="1"/>
  <c r="M15" i="5"/>
  <c r="L15" i="5"/>
  <c r="K15" i="5"/>
  <c r="J15" i="5"/>
  <c r="C15" i="5"/>
  <c r="D15" i="5" s="1"/>
  <c r="M14" i="5"/>
  <c r="L14" i="5"/>
  <c r="K14" i="5"/>
  <c r="J14" i="5"/>
  <c r="C14" i="5"/>
  <c r="D14" i="5" s="1"/>
  <c r="M13" i="5"/>
  <c r="L13" i="5"/>
  <c r="K13" i="5"/>
  <c r="J13" i="5"/>
  <c r="C13" i="5"/>
  <c r="D13" i="5" s="1"/>
  <c r="M12" i="5"/>
  <c r="L12" i="5"/>
  <c r="K12" i="5"/>
  <c r="J12" i="5"/>
  <c r="C12" i="5"/>
  <c r="D12" i="5" s="1"/>
  <c r="M11" i="5"/>
  <c r="L11" i="5"/>
  <c r="K11" i="5"/>
  <c r="J11" i="5"/>
  <c r="C11" i="5"/>
  <c r="D11" i="5" s="1"/>
  <c r="M10" i="5"/>
  <c r="L10" i="5"/>
  <c r="K10" i="5"/>
  <c r="J10" i="5"/>
  <c r="C10" i="5"/>
  <c r="D10" i="5" s="1"/>
  <c r="M9" i="5"/>
  <c r="L9" i="5"/>
  <c r="K9" i="5"/>
  <c r="J9" i="5"/>
  <c r="C9" i="5"/>
  <c r="D9" i="5" s="1"/>
  <c r="M8" i="5"/>
  <c r="L8" i="5"/>
  <c r="K8" i="5"/>
  <c r="J8" i="5"/>
  <c r="C8" i="5"/>
  <c r="D8" i="5" s="1"/>
  <c r="M7" i="5"/>
  <c r="L7" i="5"/>
  <c r="K7" i="5"/>
  <c r="P29" i="5" s="1"/>
  <c r="J7" i="5"/>
  <c r="O7" i="5" s="1"/>
  <c r="C7" i="5"/>
  <c r="D7" i="5" s="1"/>
  <c r="S13" i="6" l="1"/>
  <c r="T13" i="6" s="1"/>
  <c r="S15" i="6"/>
  <c r="T15" i="6" s="1"/>
  <c r="S27" i="6"/>
  <c r="T27" i="6" s="1"/>
  <c r="S14" i="6"/>
  <c r="T14" i="6" s="1"/>
  <c r="S9" i="6"/>
  <c r="T9" i="6" s="1"/>
  <c r="S30" i="6"/>
  <c r="T30" i="6" s="1"/>
  <c r="S40" i="6"/>
  <c r="T40" i="6" s="1"/>
  <c r="S34" i="6"/>
  <c r="T34" i="6" s="1"/>
  <c r="S26" i="6"/>
  <c r="T26" i="6" s="1"/>
  <c r="S28" i="6"/>
  <c r="T28" i="6" s="1"/>
  <c r="S10" i="6"/>
  <c r="T10" i="6" s="1"/>
  <c r="S8" i="6"/>
  <c r="T8" i="6" s="1"/>
  <c r="S12" i="6"/>
  <c r="T12" i="6" s="1"/>
  <c r="S24" i="6"/>
  <c r="T24" i="6" s="1"/>
  <c r="S25" i="6"/>
  <c r="T25" i="6" s="1"/>
  <c r="S38" i="6"/>
  <c r="T38" i="6" s="1"/>
  <c r="S23" i="6"/>
  <c r="T23" i="6" s="1"/>
  <c r="S11" i="6"/>
  <c r="T11" i="6" s="1"/>
  <c r="S53" i="6"/>
  <c r="T53" i="6" s="1"/>
  <c r="S52" i="6"/>
  <c r="T52" i="6" s="1"/>
  <c r="S48" i="6"/>
  <c r="T48" i="6" s="1"/>
  <c r="S49" i="6"/>
  <c r="T49" i="6" s="1"/>
  <c r="S16" i="6"/>
  <c r="T16" i="6" s="1"/>
  <c r="S41" i="6"/>
  <c r="T41" i="6" s="1"/>
  <c r="S17" i="6"/>
  <c r="T17" i="6" s="1"/>
  <c r="S47" i="6"/>
  <c r="T47" i="6" s="1"/>
  <c r="O50" i="5"/>
  <c r="Q23" i="5"/>
  <c r="O46" i="5"/>
  <c r="O53" i="5"/>
  <c r="O8" i="5"/>
  <c r="Q17" i="5"/>
  <c r="Q10" i="5"/>
  <c r="Q38" i="5"/>
  <c r="Q8" i="5"/>
  <c r="O48" i="5"/>
  <c r="Q15" i="5"/>
  <c r="Q34" i="5"/>
  <c r="Q11" i="5"/>
  <c r="Q27" i="5"/>
  <c r="Q36" i="5"/>
  <c r="O9" i="5"/>
  <c r="Q41" i="5"/>
  <c r="P37" i="5"/>
  <c r="Q39" i="5"/>
  <c r="Q31" i="5"/>
  <c r="O10" i="5"/>
  <c r="Q14" i="5"/>
  <c r="Q30" i="5"/>
  <c r="P8" i="5"/>
  <c r="S32" i="6"/>
  <c r="T32" i="6" s="1"/>
  <c r="S45" i="6"/>
  <c r="T45" i="6" s="1"/>
  <c r="S7" i="6"/>
  <c r="T7" i="6" s="1"/>
  <c r="P23" i="5"/>
  <c r="O41" i="5"/>
  <c r="Q12" i="5"/>
  <c r="P30" i="5"/>
  <c r="P39" i="5"/>
  <c r="P48" i="5"/>
  <c r="P50" i="5"/>
  <c r="S36" i="6"/>
  <c r="T36" i="6" s="1"/>
  <c r="P35" i="5"/>
  <c r="P11" i="5"/>
  <c r="Q28" i="5"/>
  <c r="O45" i="5"/>
  <c r="O52" i="5"/>
  <c r="Q7" i="5"/>
  <c r="Q9" i="5"/>
  <c r="Q13" i="5"/>
  <c r="Q26" i="5"/>
  <c r="P31" i="5"/>
  <c r="Q35" i="5"/>
  <c r="P45" i="5"/>
  <c r="P47" i="5"/>
  <c r="S22" i="6"/>
  <c r="T22" i="6" s="1"/>
  <c r="Q24" i="5"/>
  <c r="Q33" i="5"/>
  <c r="O51" i="5"/>
  <c r="P15" i="5"/>
  <c r="P9" i="5"/>
  <c r="P51" i="5"/>
  <c r="P53" i="5"/>
  <c r="S50" i="6"/>
  <c r="T50" i="6" s="1"/>
  <c r="P14" i="5"/>
  <c r="Q22" i="5"/>
  <c r="P27" i="5"/>
  <c r="Q40" i="5"/>
  <c r="O47" i="5"/>
  <c r="S51" i="6"/>
  <c r="T51" i="6" s="1"/>
  <c r="P10" i="5"/>
  <c r="Q16" i="5"/>
  <c r="P25" i="5"/>
  <c r="Q29" i="5"/>
  <c r="O49" i="5"/>
  <c r="S46" i="6"/>
  <c r="T46" i="6" s="1"/>
  <c r="S33" i="6"/>
  <c r="T33" i="6" s="1"/>
  <c r="S37" i="6"/>
  <c r="T37" i="6" s="1"/>
  <c r="S31" i="6"/>
  <c r="T31" i="6" s="1"/>
  <c r="S39" i="6"/>
  <c r="T39" i="6" s="1"/>
  <c r="S29" i="6"/>
  <c r="T29" i="6" s="1"/>
  <c r="S35" i="6"/>
  <c r="T35" i="6" s="1"/>
  <c r="P13" i="5"/>
  <c r="P41" i="5"/>
  <c r="Q53" i="5"/>
  <c r="P24" i="5"/>
  <c r="P36" i="5"/>
  <c r="P7" i="5"/>
  <c r="P38" i="5"/>
  <c r="P22" i="5"/>
  <c r="P17" i="5"/>
  <c r="P12" i="5"/>
  <c r="P28" i="5"/>
  <c r="P40" i="5"/>
  <c r="P46" i="5"/>
  <c r="P49" i="5"/>
  <c r="P52" i="5"/>
  <c r="P26" i="5"/>
  <c r="P33" i="5"/>
  <c r="D54" i="5"/>
  <c r="P16" i="5"/>
  <c r="Q25" i="5"/>
  <c r="P32" i="5"/>
  <c r="Q37" i="5"/>
  <c r="Q32" i="5"/>
  <c r="P34" i="5"/>
  <c r="D42" i="5"/>
  <c r="O11" i="5"/>
  <c r="O12" i="5"/>
  <c r="O13" i="5"/>
  <c r="O14" i="5"/>
  <c r="O15" i="5"/>
  <c r="O16" i="5"/>
  <c r="O17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Q45" i="5"/>
  <c r="Q46" i="5"/>
  <c r="Q47" i="5"/>
  <c r="Q48" i="5"/>
  <c r="Q49" i="5"/>
  <c r="Q50" i="5"/>
  <c r="Q51" i="5"/>
  <c r="Q52" i="5"/>
  <c r="M55" i="3"/>
  <c r="L55" i="3"/>
  <c r="K55" i="3"/>
  <c r="J55" i="3"/>
  <c r="C55" i="3"/>
  <c r="D55" i="3" s="1"/>
  <c r="M54" i="3"/>
  <c r="L54" i="3"/>
  <c r="K54" i="3"/>
  <c r="J54" i="3"/>
  <c r="C54" i="3"/>
  <c r="D54" i="3" s="1"/>
  <c r="M53" i="3"/>
  <c r="L53" i="3"/>
  <c r="K53" i="3"/>
  <c r="J53" i="3"/>
  <c r="C53" i="3"/>
  <c r="D53" i="3" s="1"/>
  <c r="M52" i="3"/>
  <c r="L52" i="3"/>
  <c r="K52" i="3"/>
  <c r="J52" i="3"/>
  <c r="C52" i="3"/>
  <c r="D52" i="3" s="1"/>
  <c r="M51" i="3"/>
  <c r="L51" i="3"/>
  <c r="K51" i="3"/>
  <c r="J51" i="3"/>
  <c r="C51" i="3"/>
  <c r="D51" i="3" s="1"/>
  <c r="M50" i="3"/>
  <c r="L50" i="3"/>
  <c r="K50" i="3"/>
  <c r="J50" i="3"/>
  <c r="C50" i="3"/>
  <c r="D50" i="3" s="1"/>
  <c r="M49" i="3"/>
  <c r="L49" i="3"/>
  <c r="K49" i="3"/>
  <c r="J49" i="3"/>
  <c r="C49" i="3"/>
  <c r="D49" i="3" s="1"/>
  <c r="M48" i="3"/>
  <c r="L48" i="3"/>
  <c r="K48" i="3"/>
  <c r="J48" i="3"/>
  <c r="C48" i="3"/>
  <c r="D48" i="3" s="1"/>
  <c r="M47" i="3"/>
  <c r="L47" i="3"/>
  <c r="K47" i="3"/>
  <c r="J47" i="3"/>
  <c r="C47" i="3"/>
  <c r="D47" i="3" s="1"/>
  <c r="M43" i="3"/>
  <c r="L43" i="3"/>
  <c r="K43" i="3"/>
  <c r="J43" i="3"/>
  <c r="C43" i="3"/>
  <c r="D43" i="3" s="1"/>
  <c r="M42" i="3"/>
  <c r="L42" i="3"/>
  <c r="K42" i="3"/>
  <c r="J42" i="3"/>
  <c r="C42" i="3"/>
  <c r="D42" i="3" s="1"/>
  <c r="M41" i="3"/>
  <c r="L41" i="3"/>
  <c r="K41" i="3"/>
  <c r="J41" i="3"/>
  <c r="C41" i="3"/>
  <c r="D41" i="3" s="1"/>
  <c r="M40" i="3"/>
  <c r="L40" i="3"/>
  <c r="K40" i="3"/>
  <c r="J40" i="3"/>
  <c r="C40" i="3"/>
  <c r="D40" i="3" s="1"/>
  <c r="M39" i="3"/>
  <c r="L39" i="3"/>
  <c r="K39" i="3"/>
  <c r="J39" i="3"/>
  <c r="C39" i="3"/>
  <c r="D39" i="3" s="1"/>
  <c r="M38" i="3"/>
  <c r="L38" i="3"/>
  <c r="K38" i="3"/>
  <c r="J38" i="3"/>
  <c r="C38" i="3"/>
  <c r="D38" i="3" s="1"/>
  <c r="M37" i="3"/>
  <c r="L37" i="3"/>
  <c r="K37" i="3"/>
  <c r="J37" i="3"/>
  <c r="C37" i="3"/>
  <c r="D37" i="3" s="1"/>
  <c r="M36" i="3"/>
  <c r="L36" i="3"/>
  <c r="K36" i="3"/>
  <c r="J36" i="3"/>
  <c r="C36" i="3"/>
  <c r="D36" i="3" s="1"/>
  <c r="M35" i="3"/>
  <c r="L35" i="3"/>
  <c r="K35" i="3"/>
  <c r="J35" i="3"/>
  <c r="C35" i="3"/>
  <c r="D35" i="3" s="1"/>
  <c r="M34" i="3"/>
  <c r="L34" i="3"/>
  <c r="K34" i="3"/>
  <c r="J34" i="3"/>
  <c r="C34" i="3"/>
  <c r="D34" i="3" s="1"/>
  <c r="M33" i="3"/>
  <c r="L33" i="3"/>
  <c r="K33" i="3"/>
  <c r="J33" i="3"/>
  <c r="C33" i="3"/>
  <c r="D33" i="3" s="1"/>
  <c r="M32" i="3"/>
  <c r="L32" i="3"/>
  <c r="K32" i="3"/>
  <c r="J32" i="3"/>
  <c r="C32" i="3"/>
  <c r="D32" i="3" s="1"/>
  <c r="M31" i="3"/>
  <c r="L31" i="3"/>
  <c r="K31" i="3"/>
  <c r="J31" i="3"/>
  <c r="C31" i="3"/>
  <c r="D31" i="3" s="1"/>
  <c r="M30" i="3"/>
  <c r="L30" i="3"/>
  <c r="K30" i="3"/>
  <c r="J30" i="3"/>
  <c r="C30" i="3"/>
  <c r="D30" i="3" s="1"/>
  <c r="M29" i="3"/>
  <c r="L29" i="3"/>
  <c r="K29" i="3"/>
  <c r="J29" i="3"/>
  <c r="C29" i="3"/>
  <c r="D29" i="3" s="1"/>
  <c r="M28" i="3"/>
  <c r="L28" i="3"/>
  <c r="K28" i="3"/>
  <c r="J28" i="3"/>
  <c r="C28" i="3"/>
  <c r="D28" i="3" s="1"/>
  <c r="M27" i="3"/>
  <c r="L27" i="3"/>
  <c r="K27" i="3"/>
  <c r="J27" i="3"/>
  <c r="C27" i="3"/>
  <c r="D27" i="3" s="1"/>
  <c r="M26" i="3"/>
  <c r="L26" i="3"/>
  <c r="K26" i="3"/>
  <c r="J26" i="3"/>
  <c r="C26" i="3"/>
  <c r="D26" i="3" s="1"/>
  <c r="M25" i="3"/>
  <c r="L25" i="3"/>
  <c r="K25" i="3"/>
  <c r="J25" i="3"/>
  <c r="C25" i="3"/>
  <c r="D25" i="3" s="1"/>
  <c r="M24" i="3"/>
  <c r="L24" i="3"/>
  <c r="K24" i="3"/>
  <c r="J24" i="3"/>
  <c r="C24" i="3"/>
  <c r="D24" i="3" s="1"/>
  <c r="M19" i="3"/>
  <c r="L19" i="3"/>
  <c r="K19" i="3"/>
  <c r="J19" i="3"/>
  <c r="C19" i="3"/>
  <c r="D19" i="3" s="1"/>
  <c r="M18" i="3"/>
  <c r="L18" i="3"/>
  <c r="K18" i="3"/>
  <c r="J18" i="3"/>
  <c r="C18" i="3"/>
  <c r="D18" i="3" s="1"/>
  <c r="M17" i="3"/>
  <c r="L17" i="3"/>
  <c r="K17" i="3"/>
  <c r="J17" i="3"/>
  <c r="C17" i="3"/>
  <c r="D17" i="3" s="1"/>
  <c r="M16" i="3"/>
  <c r="L16" i="3"/>
  <c r="K16" i="3"/>
  <c r="J16" i="3"/>
  <c r="C16" i="3"/>
  <c r="D16" i="3" s="1"/>
  <c r="M15" i="3"/>
  <c r="L15" i="3"/>
  <c r="K15" i="3"/>
  <c r="J15" i="3"/>
  <c r="C15" i="3"/>
  <c r="D15" i="3" s="1"/>
  <c r="M14" i="3"/>
  <c r="L14" i="3"/>
  <c r="K14" i="3"/>
  <c r="J14" i="3"/>
  <c r="C14" i="3"/>
  <c r="D14" i="3" s="1"/>
  <c r="M13" i="3"/>
  <c r="L13" i="3"/>
  <c r="K13" i="3"/>
  <c r="J13" i="3"/>
  <c r="C13" i="3"/>
  <c r="D13" i="3" s="1"/>
  <c r="M12" i="3"/>
  <c r="L12" i="3"/>
  <c r="K12" i="3"/>
  <c r="J12" i="3"/>
  <c r="C12" i="3"/>
  <c r="D12" i="3" s="1"/>
  <c r="M11" i="3"/>
  <c r="L11" i="3"/>
  <c r="K11" i="3"/>
  <c r="J11" i="3"/>
  <c r="C11" i="3"/>
  <c r="D11" i="3" s="1"/>
  <c r="M10" i="3"/>
  <c r="L10" i="3"/>
  <c r="K10" i="3"/>
  <c r="J10" i="3"/>
  <c r="C10" i="3"/>
  <c r="D10" i="3" s="1"/>
  <c r="M9" i="3"/>
  <c r="Q9" i="3" s="1"/>
  <c r="L9" i="3"/>
  <c r="K9" i="3"/>
  <c r="P9" i="3" s="1"/>
  <c r="J9" i="3"/>
  <c r="O9" i="3" s="1"/>
  <c r="C9" i="3"/>
  <c r="D9" i="3" s="1"/>
  <c r="J36" i="2"/>
  <c r="K36" i="2"/>
  <c r="L36" i="2"/>
  <c r="M36" i="2"/>
  <c r="J37" i="2"/>
  <c r="K37" i="2"/>
  <c r="L37" i="2"/>
  <c r="M37" i="2"/>
  <c r="J38" i="2"/>
  <c r="K38" i="2"/>
  <c r="L38" i="2"/>
  <c r="M38" i="2"/>
  <c r="J39" i="2"/>
  <c r="K39" i="2"/>
  <c r="L39" i="2"/>
  <c r="M39" i="2"/>
  <c r="J40" i="2"/>
  <c r="K40" i="2"/>
  <c r="L40" i="2"/>
  <c r="M40" i="2"/>
  <c r="J41" i="2"/>
  <c r="K41" i="2"/>
  <c r="L41" i="2"/>
  <c r="M41" i="2"/>
  <c r="J42" i="2"/>
  <c r="K42" i="2"/>
  <c r="L42" i="2"/>
  <c r="M42" i="2"/>
  <c r="J43" i="2"/>
  <c r="K43" i="2"/>
  <c r="L43" i="2"/>
  <c r="M43" i="2"/>
  <c r="R41" i="5" l="1"/>
  <c r="S41" i="5" s="1"/>
  <c r="R50" i="5"/>
  <c r="S50" i="5" s="1"/>
  <c r="R8" i="5"/>
  <c r="S8" i="5" s="1"/>
  <c r="R48" i="5"/>
  <c r="S48" i="5" s="1"/>
  <c r="T54" i="6"/>
  <c r="T55" i="6" s="1"/>
  <c r="R10" i="5"/>
  <c r="S10" i="5" s="1"/>
  <c r="R9" i="5"/>
  <c r="S9" i="5" s="1"/>
  <c r="R23" i="5"/>
  <c r="S23" i="5" s="1"/>
  <c r="R45" i="5"/>
  <c r="S45" i="5" s="1"/>
  <c r="R11" i="5"/>
  <c r="S11" i="5" s="1"/>
  <c r="R15" i="5"/>
  <c r="S15" i="5" s="1"/>
  <c r="R14" i="5"/>
  <c r="S14" i="5" s="1"/>
  <c r="R7" i="5"/>
  <c r="S7" i="5" s="1"/>
  <c r="R31" i="5"/>
  <c r="S31" i="5" s="1"/>
  <c r="Q14" i="3"/>
  <c r="P26" i="3"/>
  <c r="P19" i="3"/>
  <c r="P13" i="3"/>
  <c r="Q28" i="3"/>
  <c r="P55" i="3"/>
  <c r="O26" i="3"/>
  <c r="P24" i="3"/>
  <c r="Q13" i="3"/>
  <c r="P18" i="3"/>
  <c r="Q29" i="3"/>
  <c r="P14" i="3"/>
  <c r="P25" i="3"/>
  <c r="Q41" i="3"/>
  <c r="P32" i="3"/>
  <c r="P43" i="3"/>
  <c r="P30" i="3"/>
  <c r="R29" i="5"/>
  <c r="S29" i="5" s="1"/>
  <c r="P16" i="3"/>
  <c r="R39" i="5"/>
  <c r="S39" i="5" s="1"/>
  <c r="R27" i="5"/>
  <c r="S27" i="5" s="1"/>
  <c r="R53" i="5"/>
  <c r="S53" i="5" s="1"/>
  <c r="P10" i="3"/>
  <c r="Q12" i="3"/>
  <c r="Q24" i="3"/>
  <c r="P31" i="3"/>
  <c r="P47" i="3"/>
  <c r="R51" i="5"/>
  <c r="S51" i="5" s="1"/>
  <c r="R35" i="5"/>
  <c r="S35" i="5" s="1"/>
  <c r="P34" i="3"/>
  <c r="P39" i="3"/>
  <c r="O10" i="3"/>
  <c r="P42" i="3"/>
  <c r="P15" i="3"/>
  <c r="P27" i="3"/>
  <c r="P33" i="3"/>
  <c r="P40" i="3"/>
  <c r="P29" i="3"/>
  <c r="O38" i="3"/>
  <c r="R47" i="5"/>
  <c r="S47" i="5" s="1"/>
  <c r="P11" i="3"/>
  <c r="P17" i="3"/>
  <c r="P38" i="3"/>
  <c r="R30" i="5"/>
  <c r="S30" i="5" s="1"/>
  <c r="T42" i="6"/>
  <c r="T43" i="6" s="1"/>
  <c r="R16" i="5"/>
  <c r="S16" i="5" s="1"/>
  <c r="R38" i="5"/>
  <c r="S38" i="5" s="1"/>
  <c r="R49" i="5"/>
  <c r="S49" i="5" s="1"/>
  <c r="R46" i="5"/>
  <c r="S46" i="5" s="1"/>
  <c r="R36" i="5"/>
  <c r="S36" i="5" s="1"/>
  <c r="R32" i="5"/>
  <c r="S32" i="5" s="1"/>
  <c r="R52" i="5"/>
  <c r="S52" i="5" s="1"/>
  <c r="R24" i="5"/>
  <c r="S24" i="5" s="1"/>
  <c r="R34" i="5"/>
  <c r="S34" i="5" s="1"/>
  <c r="R22" i="5"/>
  <c r="S22" i="5" s="1"/>
  <c r="R17" i="5"/>
  <c r="S17" i="5" s="1"/>
  <c r="R26" i="5"/>
  <c r="S26" i="5" s="1"/>
  <c r="R13" i="5"/>
  <c r="S13" i="5" s="1"/>
  <c r="R28" i="5"/>
  <c r="S28" i="5" s="1"/>
  <c r="R40" i="5"/>
  <c r="S40" i="5" s="1"/>
  <c r="R12" i="5"/>
  <c r="S12" i="5" s="1"/>
  <c r="R37" i="5"/>
  <c r="S37" i="5" s="1"/>
  <c r="R25" i="5"/>
  <c r="S25" i="5" s="1"/>
  <c r="R33" i="5"/>
  <c r="S33" i="5" s="1"/>
  <c r="D44" i="3"/>
  <c r="O13" i="3"/>
  <c r="O29" i="3"/>
  <c r="Q32" i="3"/>
  <c r="Q11" i="3"/>
  <c r="O24" i="3"/>
  <c r="Q27" i="3"/>
  <c r="O36" i="3"/>
  <c r="Q39" i="3"/>
  <c r="Q49" i="3"/>
  <c r="Q51" i="3"/>
  <c r="Q53" i="3"/>
  <c r="O15" i="3"/>
  <c r="Q18" i="3"/>
  <c r="O31" i="3"/>
  <c r="Q34" i="3"/>
  <c r="O43" i="3"/>
  <c r="O33" i="3"/>
  <c r="Q36" i="3"/>
  <c r="P41" i="3"/>
  <c r="O48" i="3"/>
  <c r="O50" i="3"/>
  <c r="O52" i="3"/>
  <c r="O54" i="3"/>
  <c r="O17" i="3"/>
  <c r="O12" i="3"/>
  <c r="Q15" i="3"/>
  <c r="O40" i="3"/>
  <c r="Q43" i="3"/>
  <c r="P36" i="3"/>
  <c r="Q26" i="3"/>
  <c r="O28" i="3"/>
  <c r="Q31" i="3"/>
  <c r="Q10" i="3"/>
  <c r="O19" i="3"/>
  <c r="O35" i="3"/>
  <c r="Q38" i="3"/>
  <c r="O14" i="3"/>
  <c r="Q17" i="3"/>
  <c r="O30" i="3"/>
  <c r="Q33" i="3"/>
  <c r="O42" i="3"/>
  <c r="Q48" i="3"/>
  <c r="Q50" i="3"/>
  <c r="Q52" i="3"/>
  <c r="Q54" i="3"/>
  <c r="O25" i="3"/>
  <c r="O37" i="3"/>
  <c r="Q40" i="3"/>
  <c r="D56" i="3"/>
  <c r="P12" i="3"/>
  <c r="O16" i="3"/>
  <c r="Q19" i="3"/>
  <c r="P28" i="3"/>
  <c r="O32" i="3"/>
  <c r="Q35" i="3"/>
  <c r="O47" i="3"/>
  <c r="O27" i="3"/>
  <c r="Q30" i="3"/>
  <c r="P35" i="3"/>
  <c r="O39" i="3"/>
  <c r="Q42" i="3"/>
  <c r="O49" i="3"/>
  <c r="O51" i="3"/>
  <c r="O53" i="3"/>
  <c r="O55" i="3"/>
  <c r="O18" i="3"/>
  <c r="Q25" i="3"/>
  <c r="O34" i="3"/>
  <c r="Q37" i="3"/>
  <c r="Q16" i="3"/>
  <c r="O41" i="3"/>
  <c r="Q47" i="3"/>
  <c r="O11" i="3"/>
  <c r="P37" i="3"/>
  <c r="Q55" i="3"/>
  <c r="R9" i="3"/>
  <c r="S9" i="3" s="1"/>
  <c r="P48" i="3"/>
  <c r="P49" i="3"/>
  <c r="P50" i="3"/>
  <c r="P51" i="3"/>
  <c r="P52" i="3"/>
  <c r="P53" i="3"/>
  <c r="P54" i="3"/>
  <c r="C10" i="2"/>
  <c r="D10" i="2" s="1"/>
  <c r="C11" i="2"/>
  <c r="D11" i="2" s="1"/>
  <c r="C12" i="2"/>
  <c r="D12" i="2" s="1"/>
  <c r="C13" i="2"/>
  <c r="D13" i="2" s="1"/>
  <c r="C14" i="2"/>
  <c r="D14" i="2" s="1"/>
  <c r="C15" i="2"/>
  <c r="D15" i="2" s="1"/>
  <c r="C16" i="2"/>
  <c r="D16" i="2" s="1"/>
  <c r="C17" i="2"/>
  <c r="D17" i="2" s="1"/>
  <c r="C18" i="2"/>
  <c r="D18" i="2" s="1"/>
  <c r="C19" i="2"/>
  <c r="D19" i="2" s="1"/>
  <c r="C24" i="2"/>
  <c r="D24" i="2" s="1"/>
  <c r="C25" i="2"/>
  <c r="D25" i="2" s="1"/>
  <c r="C26" i="2"/>
  <c r="D26" i="2" s="1"/>
  <c r="C27" i="2"/>
  <c r="D27" i="2" s="1"/>
  <c r="C28" i="2"/>
  <c r="D28" i="2" s="1"/>
  <c r="C29" i="2"/>
  <c r="D29" i="2" s="1"/>
  <c r="C30" i="2"/>
  <c r="D30" i="2" s="1"/>
  <c r="C31" i="2"/>
  <c r="D31" i="2" s="1"/>
  <c r="C32" i="2"/>
  <c r="D32" i="2" s="1"/>
  <c r="C33" i="2"/>
  <c r="D33" i="2" s="1"/>
  <c r="C34" i="2"/>
  <c r="D34" i="2" s="1"/>
  <c r="C35" i="2"/>
  <c r="D35" i="2" s="1"/>
  <c r="C36" i="2"/>
  <c r="D36" i="2" s="1"/>
  <c r="C37" i="2"/>
  <c r="D37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9" i="2"/>
  <c r="D9" i="2" s="1"/>
  <c r="C48" i="2"/>
  <c r="D48" i="2" s="1"/>
  <c r="C49" i="2"/>
  <c r="D49" i="2" s="1"/>
  <c r="C50" i="2"/>
  <c r="D50" i="2" s="1"/>
  <c r="C51" i="2"/>
  <c r="D51" i="2" s="1"/>
  <c r="C52" i="2"/>
  <c r="D52" i="2" s="1"/>
  <c r="C53" i="2"/>
  <c r="D53" i="2" s="1"/>
  <c r="C54" i="2"/>
  <c r="D54" i="2" s="1"/>
  <c r="C55" i="2"/>
  <c r="D55" i="2" s="1"/>
  <c r="C47" i="2"/>
  <c r="D47" i="2" s="1"/>
  <c r="R10" i="3" l="1"/>
  <c r="S10" i="3" s="1"/>
  <c r="R14" i="3"/>
  <c r="S14" i="3" s="1"/>
  <c r="R38" i="3"/>
  <c r="S38" i="3" s="1"/>
  <c r="R18" i="3"/>
  <c r="S18" i="3" s="1"/>
  <c r="R26" i="3"/>
  <c r="S26" i="3" s="1"/>
  <c r="R13" i="3"/>
  <c r="S13" i="3" s="1"/>
  <c r="R24" i="3"/>
  <c r="S24" i="3" s="1"/>
  <c r="R29" i="3"/>
  <c r="S29" i="3" s="1"/>
  <c r="D44" i="2"/>
  <c r="R41" i="3"/>
  <c r="S41" i="3" s="1"/>
  <c r="R27" i="3"/>
  <c r="S27" i="3" s="1"/>
  <c r="S54" i="5"/>
  <c r="S55" i="5" s="1"/>
  <c r="S42" i="5"/>
  <c r="S43" i="5" s="1"/>
  <c r="R43" i="3"/>
  <c r="S43" i="3" s="1"/>
  <c r="R25" i="3"/>
  <c r="S25" i="3" s="1"/>
  <c r="R12" i="3"/>
  <c r="S12" i="3" s="1"/>
  <c r="R28" i="3"/>
  <c r="S28" i="3" s="1"/>
  <c r="R47" i="3"/>
  <c r="S47" i="3" s="1"/>
  <c r="R55" i="3"/>
  <c r="S55" i="3" s="1"/>
  <c r="R36" i="3"/>
  <c r="S36" i="3" s="1"/>
  <c r="R33" i="3"/>
  <c r="S33" i="3" s="1"/>
  <c r="R40" i="3"/>
  <c r="S40" i="3" s="1"/>
  <c r="R15" i="3"/>
  <c r="S15" i="3" s="1"/>
  <c r="R31" i="3"/>
  <c r="S31" i="3" s="1"/>
  <c r="R35" i="3"/>
  <c r="S35" i="3" s="1"/>
  <c r="R32" i="3"/>
  <c r="S32" i="3" s="1"/>
  <c r="R51" i="3"/>
  <c r="S51" i="3" s="1"/>
  <c r="R39" i="3"/>
  <c r="S39" i="3" s="1"/>
  <c r="R17" i="3"/>
  <c r="S17" i="3" s="1"/>
  <c r="R53" i="3"/>
  <c r="S53" i="3" s="1"/>
  <c r="R19" i="3"/>
  <c r="S19" i="3" s="1"/>
  <c r="R50" i="3"/>
  <c r="S50" i="3" s="1"/>
  <c r="R34" i="3"/>
  <c r="S34" i="3" s="1"/>
  <c r="R49" i="3"/>
  <c r="S49" i="3" s="1"/>
  <c r="R48" i="3"/>
  <c r="S48" i="3" s="1"/>
  <c r="R16" i="3"/>
  <c r="S16" i="3" s="1"/>
  <c r="R30" i="3"/>
  <c r="S30" i="3" s="1"/>
  <c r="R37" i="3"/>
  <c r="S37" i="3" s="1"/>
  <c r="R11" i="3"/>
  <c r="S11" i="3" s="1"/>
  <c r="R54" i="3"/>
  <c r="S54" i="3" s="1"/>
  <c r="R52" i="3"/>
  <c r="S52" i="3" s="1"/>
  <c r="R42" i="3"/>
  <c r="S42" i="3" s="1"/>
  <c r="J37" i="1"/>
  <c r="K37" i="1"/>
  <c r="L37" i="1"/>
  <c r="M37" i="1"/>
  <c r="J38" i="1"/>
  <c r="K38" i="1"/>
  <c r="L38" i="1"/>
  <c r="M38" i="1"/>
  <c r="J39" i="1"/>
  <c r="K39" i="1"/>
  <c r="L39" i="1"/>
  <c r="M39" i="1"/>
  <c r="J40" i="1"/>
  <c r="K40" i="1"/>
  <c r="L40" i="1"/>
  <c r="M40" i="1"/>
  <c r="J41" i="1"/>
  <c r="K41" i="1"/>
  <c r="L41" i="1"/>
  <c r="M41" i="1"/>
  <c r="C37" i="1"/>
  <c r="D37" i="1" s="1"/>
  <c r="C38" i="1"/>
  <c r="D38" i="1" s="1"/>
  <c r="C39" i="1"/>
  <c r="D39" i="1" s="1"/>
  <c r="C40" i="1"/>
  <c r="D40" i="1" s="1"/>
  <c r="C41" i="1"/>
  <c r="D41" i="1" s="1"/>
  <c r="J22" i="1"/>
  <c r="K22" i="1"/>
  <c r="L22" i="1"/>
  <c r="M22" i="1"/>
  <c r="J23" i="1"/>
  <c r="K23" i="1"/>
  <c r="L23" i="1"/>
  <c r="M23" i="1"/>
  <c r="J24" i="1"/>
  <c r="K24" i="1"/>
  <c r="L24" i="1"/>
  <c r="M24" i="1"/>
  <c r="C22" i="1"/>
  <c r="D22" i="1" s="1"/>
  <c r="C23" i="1"/>
  <c r="D23" i="1" s="1"/>
  <c r="C24" i="1"/>
  <c r="D24" i="1" s="1"/>
  <c r="S44" i="3" l="1"/>
  <c r="S45" i="3" s="1"/>
  <c r="S56" i="3"/>
  <c r="S57" i="3" s="1"/>
  <c r="M55" i="2"/>
  <c r="L55" i="2"/>
  <c r="K55" i="2"/>
  <c r="J55" i="2"/>
  <c r="M54" i="2"/>
  <c r="L54" i="2"/>
  <c r="K54" i="2"/>
  <c r="J54" i="2"/>
  <c r="M53" i="2"/>
  <c r="L53" i="2"/>
  <c r="K53" i="2"/>
  <c r="J53" i="2"/>
  <c r="M52" i="2"/>
  <c r="L52" i="2"/>
  <c r="K52" i="2"/>
  <c r="J52" i="2"/>
  <c r="M51" i="2"/>
  <c r="L51" i="2"/>
  <c r="K51" i="2"/>
  <c r="J51" i="2"/>
  <c r="M50" i="2"/>
  <c r="L50" i="2"/>
  <c r="K50" i="2"/>
  <c r="J50" i="2"/>
  <c r="M49" i="2"/>
  <c r="L49" i="2"/>
  <c r="K49" i="2"/>
  <c r="J49" i="2"/>
  <c r="M48" i="2"/>
  <c r="L48" i="2"/>
  <c r="K48" i="2"/>
  <c r="J48" i="2"/>
  <c r="M47" i="2"/>
  <c r="L47" i="2"/>
  <c r="K47" i="2"/>
  <c r="J47" i="2"/>
  <c r="M35" i="2"/>
  <c r="L35" i="2"/>
  <c r="K35" i="2"/>
  <c r="J35" i="2"/>
  <c r="M34" i="2"/>
  <c r="L34" i="2"/>
  <c r="K34" i="2"/>
  <c r="J34" i="2"/>
  <c r="M33" i="2"/>
  <c r="L33" i="2"/>
  <c r="K33" i="2"/>
  <c r="J33" i="2"/>
  <c r="M32" i="2"/>
  <c r="L32" i="2"/>
  <c r="K32" i="2"/>
  <c r="J32" i="2"/>
  <c r="M31" i="2"/>
  <c r="L31" i="2"/>
  <c r="K31" i="2"/>
  <c r="J31" i="2"/>
  <c r="M30" i="2"/>
  <c r="L30" i="2"/>
  <c r="K30" i="2"/>
  <c r="J30" i="2"/>
  <c r="M29" i="2"/>
  <c r="L29" i="2"/>
  <c r="K29" i="2"/>
  <c r="J29" i="2"/>
  <c r="M28" i="2"/>
  <c r="L28" i="2"/>
  <c r="K28" i="2"/>
  <c r="J28" i="2"/>
  <c r="M27" i="2"/>
  <c r="L27" i="2"/>
  <c r="K27" i="2"/>
  <c r="J27" i="2"/>
  <c r="M26" i="2"/>
  <c r="L26" i="2"/>
  <c r="K26" i="2"/>
  <c r="J26" i="2"/>
  <c r="M25" i="2"/>
  <c r="L25" i="2"/>
  <c r="K25" i="2"/>
  <c r="J25" i="2"/>
  <c r="M24" i="2"/>
  <c r="L24" i="2"/>
  <c r="K24" i="2"/>
  <c r="J24" i="2"/>
  <c r="M19" i="2"/>
  <c r="L19" i="2"/>
  <c r="K19" i="2"/>
  <c r="J19" i="2"/>
  <c r="M18" i="2"/>
  <c r="L18" i="2"/>
  <c r="K18" i="2"/>
  <c r="J18" i="2"/>
  <c r="M17" i="2"/>
  <c r="L17" i="2"/>
  <c r="K17" i="2"/>
  <c r="J17" i="2"/>
  <c r="M16" i="2"/>
  <c r="L16" i="2"/>
  <c r="K16" i="2"/>
  <c r="J16" i="2"/>
  <c r="M15" i="2"/>
  <c r="L15" i="2"/>
  <c r="K15" i="2"/>
  <c r="J15" i="2"/>
  <c r="M14" i="2"/>
  <c r="L14" i="2"/>
  <c r="K14" i="2"/>
  <c r="J14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0" i="2"/>
  <c r="M9" i="2"/>
  <c r="L9" i="2"/>
  <c r="K9" i="2"/>
  <c r="J9" i="2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 s="1"/>
  <c r="C51" i="1"/>
  <c r="D51" i="1" s="1"/>
  <c r="C52" i="1"/>
  <c r="D52" i="1" s="1"/>
  <c r="C53" i="1"/>
  <c r="D53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J8" i="1"/>
  <c r="K8" i="1"/>
  <c r="L8" i="1"/>
  <c r="M8" i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J29" i="1"/>
  <c r="K29" i="1"/>
  <c r="L29" i="1"/>
  <c r="M29" i="1"/>
  <c r="J30" i="1"/>
  <c r="K30" i="1"/>
  <c r="L30" i="1"/>
  <c r="M30" i="1"/>
  <c r="J31" i="1"/>
  <c r="K31" i="1"/>
  <c r="L31" i="1"/>
  <c r="M31" i="1"/>
  <c r="J32" i="1"/>
  <c r="K32" i="1"/>
  <c r="L32" i="1"/>
  <c r="M32" i="1"/>
  <c r="J33" i="1"/>
  <c r="K33" i="1"/>
  <c r="L33" i="1"/>
  <c r="M33" i="1"/>
  <c r="J34" i="1"/>
  <c r="K34" i="1"/>
  <c r="L34" i="1"/>
  <c r="M34" i="1"/>
  <c r="J35" i="1"/>
  <c r="K35" i="1"/>
  <c r="L35" i="1"/>
  <c r="M35" i="1"/>
  <c r="J36" i="1"/>
  <c r="K36" i="1"/>
  <c r="L36" i="1"/>
  <c r="M36" i="1"/>
  <c r="M46" i="1"/>
  <c r="M47" i="1"/>
  <c r="M48" i="1"/>
  <c r="M49" i="1"/>
  <c r="M50" i="1"/>
  <c r="M51" i="1"/>
  <c r="M52" i="1"/>
  <c r="M53" i="1"/>
  <c r="M45" i="1"/>
  <c r="J46" i="1"/>
  <c r="K46" i="1"/>
  <c r="L46" i="1"/>
  <c r="J47" i="1"/>
  <c r="K47" i="1"/>
  <c r="L47" i="1"/>
  <c r="J48" i="1"/>
  <c r="K48" i="1"/>
  <c r="L48" i="1"/>
  <c r="J49" i="1"/>
  <c r="K49" i="1"/>
  <c r="L49" i="1"/>
  <c r="J50" i="1"/>
  <c r="K50" i="1"/>
  <c r="L50" i="1"/>
  <c r="J51" i="1"/>
  <c r="K51" i="1"/>
  <c r="L51" i="1"/>
  <c r="J52" i="1"/>
  <c r="K52" i="1"/>
  <c r="L52" i="1"/>
  <c r="J53" i="1"/>
  <c r="K53" i="1"/>
  <c r="L53" i="1"/>
  <c r="L45" i="1"/>
  <c r="K45" i="1"/>
  <c r="J45" i="1"/>
  <c r="L7" i="1"/>
  <c r="Q24" i="1" s="1"/>
  <c r="M7" i="1"/>
  <c r="R39" i="1" s="1"/>
  <c r="K7" i="1"/>
  <c r="P7" i="1" s="1"/>
  <c r="J7" i="1"/>
  <c r="O38" i="1" s="1"/>
  <c r="C7" i="1"/>
  <c r="D7" i="1" s="1"/>
  <c r="P45" i="1" l="1"/>
  <c r="P50" i="1"/>
  <c r="P46" i="1"/>
  <c r="P36" i="1"/>
  <c r="P33" i="1"/>
  <c r="P30" i="1"/>
  <c r="P27" i="1"/>
  <c r="P17" i="1"/>
  <c r="P14" i="1"/>
  <c r="P11" i="1"/>
  <c r="P8" i="1"/>
  <c r="P49" i="1"/>
  <c r="P53" i="1"/>
  <c r="P22" i="1"/>
  <c r="P41" i="1"/>
  <c r="Q23" i="1"/>
  <c r="Q39" i="1"/>
  <c r="Q20" i="2"/>
  <c r="Q23" i="2"/>
  <c r="Q22" i="2"/>
  <c r="Q21" i="2"/>
  <c r="P21" i="2"/>
  <c r="P23" i="2"/>
  <c r="P20" i="2"/>
  <c r="P22" i="2"/>
  <c r="R23" i="2"/>
  <c r="R21" i="2"/>
  <c r="R20" i="2"/>
  <c r="R22" i="2"/>
  <c r="O21" i="2"/>
  <c r="O23" i="2"/>
  <c r="O20" i="2"/>
  <c r="O22" i="2"/>
  <c r="P38" i="2"/>
  <c r="P42" i="2"/>
  <c r="P9" i="2"/>
  <c r="P39" i="2"/>
  <c r="P40" i="2"/>
  <c r="P36" i="2"/>
  <c r="P41" i="2"/>
  <c r="P37" i="2"/>
  <c r="P43" i="2"/>
  <c r="P12" i="2"/>
  <c r="P15" i="2"/>
  <c r="P18" i="2"/>
  <c r="P25" i="2"/>
  <c r="P28" i="2"/>
  <c r="P31" i="2"/>
  <c r="P34" i="2"/>
  <c r="P48" i="2"/>
  <c r="P51" i="2"/>
  <c r="P54" i="2"/>
  <c r="Q41" i="2"/>
  <c r="Q40" i="2"/>
  <c r="Q42" i="2"/>
  <c r="Q36" i="2"/>
  <c r="Q37" i="2"/>
  <c r="Q39" i="2"/>
  <c r="Q38" i="2"/>
  <c r="Q43" i="2"/>
  <c r="R40" i="1"/>
  <c r="O22" i="1"/>
  <c r="P13" i="2"/>
  <c r="P19" i="2"/>
  <c r="P29" i="2"/>
  <c r="P49" i="2"/>
  <c r="P55" i="2"/>
  <c r="P37" i="1"/>
  <c r="R38" i="1"/>
  <c r="P16" i="2"/>
  <c r="P35" i="2"/>
  <c r="P35" i="1"/>
  <c r="P32" i="1"/>
  <c r="P29" i="1"/>
  <c r="P26" i="1"/>
  <c r="P16" i="1"/>
  <c r="P13" i="1"/>
  <c r="P10" i="1"/>
  <c r="P40" i="1"/>
  <c r="R23" i="1"/>
  <c r="R9" i="2"/>
  <c r="R38" i="2"/>
  <c r="R36" i="2"/>
  <c r="R43" i="2"/>
  <c r="R40" i="2"/>
  <c r="R42" i="2"/>
  <c r="R41" i="2"/>
  <c r="R39" i="2"/>
  <c r="R37" i="2"/>
  <c r="P10" i="2"/>
  <c r="P26" i="2"/>
  <c r="P32" i="2"/>
  <c r="P52" i="2"/>
  <c r="P52" i="1"/>
  <c r="P48" i="1"/>
  <c r="P23" i="1"/>
  <c r="P24" i="1"/>
  <c r="Q38" i="1"/>
  <c r="P11" i="2"/>
  <c r="P17" i="2"/>
  <c r="P27" i="2"/>
  <c r="P33" i="2"/>
  <c r="P50" i="2"/>
  <c r="R7" i="1"/>
  <c r="R22" i="1"/>
  <c r="R37" i="1"/>
  <c r="R41" i="1"/>
  <c r="R24" i="1"/>
  <c r="P47" i="1"/>
  <c r="P31" i="1"/>
  <c r="P28" i="1"/>
  <c r="P25" i="1"/>
  <c r="P15" i="1"/>
  <c r="P12" i="1"/>
  <c r="P9" i="1"/>
  <c r="P39" i="1"/>
  <c r="O7" i="1"/>
  <c r="O41" i="1"/>
  <c r="O23" i="1"/>
  <c r="O24" i="1"/>
  <c r="O37" i="1"/>
  <c r="P14" i="2"/>
  <c r="P24" i="2"/>
  <c r="P30" i="2"/>
  <c r="P47" i="2"/>
  <c r="P53" i="2"/>
  <c r="O40" i="1"/>
  <c r="P51" i="1"/>
  <c r="P34" i="1"/>
  <c r="Q22" i="1"/>
  <c r="Q40" i="1"/>
  <c r="Q37" i="1"/>
  <c r="Q41" i="1"/>
  <c r="O41" i="2"/>
  <c r="O36" i="2"/>
  <c r="O43" i="2"/>
  <c r="O37" i="2"/>
  <c r="O38" i="2"/>
  <c r="O39" i="2"/>
  <c r="O42" i="2"/>
  <c r="O40" i="2"/>
  <c r="P38" i="1"/>
  <c r="O39" i="1"/>
  <c r="Q16" i="2"/>
  <c r="Q32" i="2"/>
  <c r="Q13" i="2"/>
  <c r="Q15" i="2"/>
  <c r="O18" i="2"/>
  <c r="Q24" i="2"/>
  <c r="Q28" i="2"/>
  <c r="Q18" i="2"/>
  <c r="Q34" i="2"/>
  <c r="Q48" i="2"/>
  <c r="Q25" i="2"/>
  <c r="O17" i="2"/>
  <c r="R30" i="2"/>
  <c r="O32" i="2"/>
  <c r="Q30" i="2"/>
  <c r="Q35" i="2"/>
  <c r="Q49" i="2"/>
  <c r="Q52" i="2"/>
  <c r="Q55" i="2"/>
  <c r="Q9" i="2"/>
  <c r="Q14" i="2"/>
  <c r="Q12" i="2"/>
  <c r="O15" i="2"/>
  <c r="Q17" i="2"/>
  <c r="O31" i="2"/>
  <c r="Q33" i="2"/>
  <c r="Q19" i="2"/>
  <c r="Q10" i="2"/>
  <c r="O24" i="2"/>
  <c r="Q26" i="2"/>
  <c r="Q31" i="2"/>
  <c r="Q47" i="2"/>
  <c r="Q50" i="2"/>
  <c r="Q53" i="2"/>
  <c r="Q29" i="2"/>
  <c r="O48" i="2"/>
  <c r="Q51" i="2"/>
  <c r="Q11" i="2"/>
  <c r="Q27" i="2"/>
  <c r="Q54" i="2"/>
  <c r="D42" i="1"/>
  <c r="O15" i="1"/>
  <c r="O30" i="1"/>
  <c r="R31" i="1"/>
  <c r="R49" i="1"/>
  <c r="O53" i="1"/>
  <c r="O48" i="1"/>
  <c r="O11" i="2"/>
  <c r="O27" i="2"/>
  <c r="O50" i="2"/>
  <c r="O25" i="2"/>
  <c r="O19" i="2"/>
  <c r="O35" i="2"/>
  <c r="O12" i="2"/>
  <c r="O28" i="2"/>
  <c r="O51" i="2"/>
  <c r="O30" i="2"/>
  <c r="O33" i="2"/>
  <c r="R53" i="2"/>
  <c r="O14" i="2"/>
  <c r="O10" i="2"/>
  <c r="O26" i="2"/>
  <c r="O49" i="2"/>
  <c r="O47" i="2"/>
  <c r="O34" i="2"/>
  <c r="O16" i="2"/>
  <c r="O13" i="2"/>
  <c r="O29" i="2"/>
  <c r="R11" i="2"/>
  <c r="O55" i="2"/>
  <c r="O9" i="2"/>
  <c r="O54" i="2"/>
  <c r="O53" i="2"/>
  <c r="O52" i="2"/>
  <c r="R12" i="2"/>
  <c r="O35" i="1"/>
  <c r="O32" i="1"/>
  <c r="O29" i="1"/>
  <c r="O26" i="1"/>
  <c r="O16" i="1"/>
  <c r="O13" i="1"/>
  <c r="O10" i="1"/>
  <c r="O8" i="1"/>
  <c r="Q51" i="1"/>
  <c r="Q47" i="1"/>
  <c r="R48" i="1"/>
  <c r="Q34" i="1"/>
  <c r="Q31" i="1"/>
  <c r="Q28" i="1"/>
  <c r="Q15" i="1"/>
  <c r="Q12" i="1"/>
  <c r="Q9" i="1"/>
  <c r="R47" i="1"/>
  <c r="O45" i="1"/>
  <c r="O34" i="1"/>
  <c r="O25" i="1"/>
  <c r="O50" i="1"/>
  <c r="O46" i="1"/>
  <c r="O31" i="1"/>
  <c r="O9" i="1"/>
  <c r="Q53" i="1"/>
  <c r="R45" i="1"/>
  <c r="O36" i="1"/>
  <c r="O33" i="1"/>
  <c r="O27" i="1"/>
  <c r="O17" i="1"/>
  <c r="O14" i="1"/>
  <c r="O11" i="1"/>
  <c r="O47" i="1"/>
  <c r="O12" i="1"/>
  <c r="R32" i="1"/>
  <c r="O51" i="1"/>
  <c r="O28" i="1"/>
  <c r="Q45" i="1"/>
  <c r="R46" i="1"/>
  <c r="R34" i="1"/>
  <c r="Q50" i="1"/>
  <c r="Q46" i="1"/>
  <c r="R36" i="1"/>
  <c r="R33" i="1"/>
  <c r="R30" i="1"/>
  <c r="R27" i="1"/>
  <c r="R17" i="1"/>
  <c r="R14" i="1"/>
  <c r="R11" i="1"/>
  <c r="R8" i="1"/>
  <c r="D54" i="1"/>
  <c r="Q33" i="1"/>
  <c r="Q30" i="1"/>
  <c r="Q27" i="1"/>
  <c r="Q14" i="1"/>
  <c r="Q11" i="1"/>
  <c r="Q8" i="1"/>
  <c r="R15" i="1"/>
  <c r="R13" i="1"/>
  <c r="R53" i="1"/>
  <c r="R35" i="1"/>
  <c r="R29" i="1"/>
  <c r="R26" i="1"/>
  <c r="R16" i="1"/>
  <c r="R10" i="1"/>
  <c r="R12" i="1"/>
  <c r="O49" i="1"/>
  <c r="R52" i="1"/>
  <c r="Q29" i="1"/>
  <c r="Q26" i="1"/>
  <c r="Q10" i="1"/>
  <c r="R51" i="1"/>
  <c r="Q48" i="1"/>
  <c r="R50" i="1"/>
  <c r="O52" i="1"/>
  <c r="R28" i="1"/>
  <c r="R25" i="1"/>
  <c r="R9" i="1"/>
  <c r="Q17" i="1"/>
  <c r="Q35" i="1"/>
  <c r="Q16" i="1"/>
  <c r="Q7" i="1"/>
  <c r="Q36" i="1"/>
  <c r="Q52" i="1"/>
  <c r="Q32" i="1"/>
  <c r="Q13" i="1"/>
  <c r="Q25" i="1"/>
  <c r="Q49" i="1"/>
  <c r="R25" i="2"/>
  <c r="R28" i="2"/>
  <c r="R26" i="2"/>
  <c r="R24" i="2"/>
  <c r="R14" i="2"/>
  <c r="R27" i="2"/>
  <c r="R47" i="2"/>
  <c r="R55" i="2"/>
  <c r="R19" i="2"/>
  <c r="R35" i="2"/>
  <c r="R48" i="2"/>
  <c r="R16" i="2"/>
  <c r="R32" i="2"/>
  <c r="R51" i="2"/>
  <c r="R18" i="2"/>
  <c r="R34" i="2"/>
  <c r="R49" i="2"/>
  <c r="R13" i="2"/>
  <c r="R29" i="2"/>
  <c r="R54" i="2"/>
  <c r="R10" i="2"/>
  <c r="R15" i="2"/>
  <c r="R31" i="2"/>
  <c r="R52" i="2"/>
  <c r="R17" i="2"/>
  <c r="R33" i="2"/>
  <c r="R50" i="2"/>
  <c r="D56" i="2"/>
  <c r="S38" i="1" l="1"/>
  <c r="T38" i="1" s="1"/>
  <c r="S24" i="1"/>
  <c r="T24" i="1" s="1"/>
  <c r="S40" i="1"/>
  <c r="T40" i="1" s="1"/>
  <c r="S21" i="2"/>
  <c r="T21" i="2" s="1"/>
  <c r="S22" i="2"/>
  <c r="T22" i="2" s="1"/>
  <c r="S20" i="2"/>
  <c r="T20" i="2" s="1"/>
  <c r="S23" i="2"/>
  <c r="T23" i="2" s="1"/>
  <c r="S37" i="2"/>
  <c r="T37" i="2" s="1"/>
  <c r="S40" i="2"/>
  <c r="T40" i="2" s="1"/>
  <c r="S39" i="2"/>
  <c r="T39" i="2" s="1"/>
  <c r="S42" i="2"/>
  <c r="T42" i="2" s="1"/>
  <c r="S38" i="2"/>
  <c r="T38" i="2" s="1"/>
  <c r="S43" i="2"/>
  <c r="T43" i="2" s="1"/>
  <c r="S36" i="2"/>
  <c r="T36" i="2" s="1"/>
  <c r="S41" i="2"/>
  <c r="T41" i="2" s="1"/>
  <c r="S22" i="1"/>
  <c r="T22" i="1" s="1"/>
  <c r="S7" i="1"/>
  <c r="T7" i="1" s="1"/>
  <c r="S37" i="1"/>
  <c r="T37" i="1" s="1"/>
  <c r="S39" i="1"/>
  <c r="T39" i="1" s="1"/>
  <c r="S23" i="1"/>
  <c r="T23" i="1" s="1"/>
  <c r="S41" i="1"/>
  <c r="T41" i="1" s="1"/>
  <c r="S31" i="2"/>
  <c r="T31" i="2" s="1"/>
  <c r="S8" i="1"/>
  <c r="T8" i="1" s="1"/>
  <c r="S45" i="1"/>
  <c r="T45" i="1" s="1"/>
  <c r="S33" i="1"/>
  <c r="T33" i="1" s="1"/>
  <c r="S14" i="1"/>
  <c r="T14" i="1" s="1"/>
  <c r="S32" i="1"/>
  <c r="T32" i="1" s="1"/>
  <c r="S26" i="1"/>
  <c r="T26" i="1" s="1"/>
  <c r="S47" i="1"/>
  <c r="T47" i="1" s="1"/>
  <c r="S17" i="1"/>
  <c r="T17" i="1" s="1"/>
  <c r="S31" i="1"/>
  <c r="T31" i="1" s="1"/>
  <c r="S28" i="1"/>
  <c r="T28" i="1" s="1"/>
  <c r="S30" i="1"/>
  <c r="T30" i="1" s="1"/>
  <c r="S27" i="1"/>
  <c r="T27" i="1" s="1"/>
  <c r="S51" i="1"/>
  <c r="T51" i="1" s="1"/>
  <c r="S53" i="1"/>
  <c r="T53" i="1" s="1"/>
  <c r="S25" i="1"/>
  <c r="T25" i="1" s="1"/>
  <c r="S12" i="1"/>
  <c r="T12" i="1" s="1"/>
  <c r="S13" i="1"/>
  <c r="T13" i="1" s="1"/>
  <c r="S52" i="1"/>
  <c r="T52" i="1" s="1"/>
  <c r="S29" i="1"/>
  <c r="T29" i="1" s="1"/>
  <c r="S46" i="1"/>
  <c r="T46" i="1" s="1"/>
  <c r="S49" i="1"/>
  <c r="T49" i="1" s="1"/>
  <c r="S9" i="1"/>
  <c r="T9" i="1" s="1"/>
  <c r="S10" i="1"/>
  <c r="T10" i="1" s="1"/>
  <c r="S34" i="1"/>
  <c r="T34" i="1" s="1"/>
  <c r="S48" i="1"/>
  <c r="T48" i="1" s="1"/>
  <c r="S50" i="2"/>
  <c r="T50" i="2" s="1"/>
  <c r="S15" i="2"/>
  <c r="T15" i="2" s="1"/>
  <c r="S24" i="2"/>
  <c r="T24" i="2" s="1"/>
  <c r="S9" i="2"/>
  <c r="T9" i="2" s="1"/>
  <c r="S15" i="1"/>
  <c r="T15" i="1" s="1"/>
  <c r="S11" i="1"/>
  <c r="T11" i="1" s="1"/>
  <c r="S16" i="1"/>
  <c r="T16" i="1" s="1"/>
  <c r="S50" i="1"/>
  <c r="T50" i="1" s="1"/>
  <c r="S35" i="1"/>
  <c r="T35" i="1" s="1"/>
  <c r="S36" i="1"/>
  <c r="T36" i="1" s="1"/>
  <c r="S27" i="2"/>
  <c r="T27" i="2" s="1"/>
  <c r="S11" i="2"/>
  <c r="T11" i="2" s="1"/>
  <c r="S53" i="2"/>
  <c r="T53" i="2" s="1"/>
  <c r="S30" i="2"/>
  <c r="T30" i="2" s="1"/>
  <c r="S25" i="2"/>
  <c r="T25" i="2" s="1"/>
  <c r="S49" i="2"/>
  <c r="T49" i="2" s="1"/>
  <c r="S48" i="2"/>
  <c r="T48" i="2" s="1"/>
  <c r="S47" i="2"/>
  <c r="T47" i="2" s="1"/>
  <c r="S10" i="2"/>
  <c r="T10" i="2" s="1"/>
  <c r="S54" i="2"/>
  <c r="T54" i="2" s="1"/>
  <c r="S35" i="2"/>
  <c r="T35" i="2" s="1"/>
  <c r="S51" i="2"/>
  <c r="T51" i="2" s="1"/>
  <c r="S55" i="2"/>
  <c r="T55" i="2" s="1"/>
  <c r="S18" i="2"/>
  <c r="T18" i="2" s="1"/>
  <c r="S32" i="2"/>
  <c r="T32" i="2" s="1"/>
  <c r="S16" i="2"/>
  <c r="T16" i="2" s="1"/>
  <c r="S14" i="2"/>
  <c r="T14" i="2" s="1"/>
  <c r="S13" i="2"/>
  <c r="T13" i="2" s="1"/>
  <c r="S28" i="2"/>
  <c r="T28" i="2" s="1"/>
  <c r="S12" i="2"/>
  <c r="T12" i="2" s="1"/>
  <c r="S26" i="2"/>
  <c r="T26" i="2" s="1"/>
  <c r="S52" i="2"/>
  <c r="T52" i="2" s="1"/>
  <c r="S29" i="2"/>
  <c r="T29" i="2" s="1"/>
  <c r="S19" i="2"/>
  <c r="T19" i="2" s="1"/>
  <c r="S34" i="2"/>
  <c r="T34" i="2" s="1"/>
  <c r="S33" i="2"/>
  <c r="T33" i="2" s="1"/>
  <c r="S17" i="2"/>
  <c r="T17" i="2" s="1"/>
  <c r="T44" i="2" l="1"/>
  <c r="T45" i="2" s="1"/>
  <c r="T42" i="1"/>
  <c r="T43" i="1" s="1"/>
  <c r="T54" i="1"/>
  <c r="T55" i="1" s="1"/>
  <c r="T56" i="2"/>
  <c r="T57" i="2" s="1"/>
</calcChain>
</file>

<file path=xl/sharedStrings.xml><?xml version="1.0" encoding="utf-8"?>
<sst xmlns="http://schemas.openxmlformats.org/spreadsheetml/2006/main" count="557" uniqueCount="78">
  <si>
    <t>training geoms</t>
  </si>
  <si>
    <t>bond 1</t>
  </si>
  <si>
    <t>bond 2</t>
  </si>
  <si>
    <t>angle</t>
  </si>
  <si>
    <t>angstrom</t>
  </si>
  <si>
    <t>degree</t>
  </si>
  <si>
    <t>optimized geom</t>
  </si>
  <si>
    <t>bohr</t>
  </si>
  <si>
    <t>radians</t>
  </si>
  <si>
    <t>QM energy</t>
  </si>
  <si>
    <t>hartree</t>
  </si>
  <si>
    <t>validation geoms</t>
  </si>
  <si>
    <t>E-Eopt</t>
  </si>
  <si>
    <t>eV</t>
  </si>
  <si>
    <t>squared</t>
  </si>
  <si>
    <t>eV_per_hartree</t>
  </si>
  <si>
    <t>bohrperangstrom</t>
  </si>
  <si>
    <t>k_stretch</t>
  </si>
  <si>
    <t>k_bend</t>
  </si>
  <si>
    <t>UB_dist</t>
  </si>
  <si>
    <t>k_UB</t>
  </si>
  <si>
    <t>U_stretch_1</t>
  </si>
  <si>
    <t>U_stretch_2</t>
  </si>
  <si>
    <t>U_UB</t>
  </si>
  <si>
    <t>U_angle</t>
  </si>
  <si>
    <t>U_total</t>
  </si>
  <si>
    <t>SST</t>
  </si>
  <si>
    <t>U_error</t>
  </si>
  <si>
    <t>SSE</t>
  </si>
  <si>
    <t>R-squared</t>
  </si>
  <si>
    <t>gamma</t>
  </si>
  <si>
    <t>1/bohr</t>
  </si>
  <si>
    <t>HNO_validation_run_1</t>
  </si>
  <si>
    <t>HNO_validation_run_2</t>
  </si>
  <si>
    <t>HNO_validation_run_3</t>
  </si>
  <si>
    <t>HNO_validation_run_4</t>
  </si>
  <si>
    <t>HNO_validation_run_5</t>
  </si>
  <si>
    <t>HNO_validation_run_6</t>
  </si>
  <si>
    <t>HNO_validation_run_7</t>
  </si>
  <si>
    <t>HNO_validation_run_8</t>
  </si>
  <si>
    <t>HNO_validation_run_9</t>
  </si>
  <si>
    <t>HNO_CCSD_def2TZVPD_80_no_relax</t>
  </si>
  <si>
    <t>HNO_CCSD_def2TZVPD_80_relax</t>
  </si>
  <si>
    <t>HNO_CCSD_def2TZVPD_90_no_relax</t>
  </si>
  <si>
    <t>HNO_CCSD_def2TZVPD_90_relax</t>
  </si>
  <si>
    <t>HNO_CCSD_def2TZVPD_100_no_relax</t>
  </si>
  <si>
    <t>HNO_CCSD_def2TZVPD_100_relax</t>
  </si>
  <si>
    <t>HNO_CCSD_def2TZVPD_120_no_relax</t>
  </si>
  <si>
    <t>HNO_CCSD_def2TZVPD_120_relax</t>
  </si>
  <si>
    <t>HNO_CCSD_def2TZVPD_130_no_relax</t>
  </si>
  <si>
    <t>HNO_CCSD_def2TZVPD_130_relax</t>
  </si>
  <si>
    <t>HNO_CCSD_def2TZVPD_m07_00</t>
  </si>
  <si>
    <t>HNO_CCSD_def2TZVPD_m07_m07</t>
  </si>
  <si>
    <t>HNO_CCSD_def2TZVPD_m07_m14</t>
  </si>
  <si>
    <t>HNO_CCSD_def2TZVPD_m07_p07</t>
  </si>
  <si>
    <t>HNO_CCSD_def2TZVPD_m07_p14</t>
  </si>
  <si>
    <t>HNO_CCSD_def2TZVPD_m14_00</t>
  </si>
  <si>
    <t>HNO_CCSD_def2TZVPD_m14_m07</t>
  </si>
  <si>
    <t>HNO_CCSD_def2TZVPD_m14_m14</t>
  </si>
  <si>
    <t>HNO_CCSD_def2TZVPD_m14_p07</t>
  </si>
  <si>
    <t>HNO_CCSD_def2TZVPD_m14_p14</t>
  </si>
  <si>
    <t>HNO_CCSD_def2TZVPD_p07_00</t>
  </si>
  <si>
    <t>HNO_CCSD_def2TZVPD_p07_m07</t>
  </si>
  <si>
    <t>HNO_CCSD_def2TZVPD_p07_m14</t>
  </si>
  <si>
    <t>HNO_CCSD_def2TZVPD_p07_p07</t>
  </si>
  <si>
    <t>HNO_CCSD_def2TZVPD_p07_p14</t>
  </si>
  <si>
    <t>HNO_CCSD_def2TZVPD_p14_00</t>
  </si>
  <si>
    <t>HNO_CCSD_def2TZVPD_p14_m07</t>
  </si>
  <si>
    <t>HNO_CCSD_def2TZVPD_p14_m14</t>
  </si>
  <si>
    <t>HNO_CCSD_def2TZVPD_p14_p07</t>
  </si>
  <si>
    <t>HNO_CCSD_def2TZVPD_p14_p14</t>
  </si>
  <si>
    <t>eV/bohr^2</t>
  </si>
  <si>
    <t>k_BBC</t>
  </si>
  <si>
    <t>U_BBC</t>
  </si>
  <si>
    <t>HNO_CCSD_def2TZVPD_00_m07</t>
  </si>
  <si>
    <t>HNO_CCSD_def2TZVPD_00_m14</t>
  </si>
  <si>
    <t>HNO_CCSD_def2TZVPD_00_p07</t>
  </si>
  <si>
    <t>HNO_CCSD_def2TZVPD_00_p14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</si>
</sst>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7"/>
  <sheetViews>
    <sheetView tabSelected="1" zoomScale="140" zoomScaleNormal="140" workbookViewId="0"/>
  </sheetViews>
  <sheetFormatPr defaultRowHeight="15" x14ac:dyDescent="0.25"/>
  <cols>
    <col min="1" max="1" width="34.5703125" customWidth="1"/>
    <col min="2" max="2" width="14.5703125" customWidth="1"/>
    <col min="3" max="5" width="8.140625" customWidth="1"/>
    <col min="6" max="13" width="9.140625" style="2"/>
    <col min="15" max="15" width="13.140625" style="4" customWidth="1"/>
    <col min="16" max="16" width="13.85546875" style="4" customWidth="1"/>
    <col min="17" max="17" width="9.140625" style="4"/>
    <col min="18" max="18" width="10" style="4" customWidth="1"/>
    <col min="19" max="19" width="9.140625" style="4"/>
  </cols>
  <sheetData>
    <row r="1" spans="1:19" x14ac:dyDescent="0.25">
      <c r="A1">
        <v>27.211400000000001</v>
      </c>
      <c r="B1" t="s">
        <v>15</v>
      </c>
    </row>
    <row r="2" spans="1:19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18</v>
      </c>
    </row>
    <row r="3" spans="1:19" x14ac:dyDescent="0.25">
      <c r="O3" s="4">
        <v>8.9671590514238275</v>
      </c>
      <c r="P3" s="4">
        <v>22.340988520506876</v>
      </c>
      <c r="Q3" s="4">
        <v>8.0676422279149769</v>
      </c>
    </row>
    <row r="4" spans="1:19" x14ac:dyDescent="0.25">
      <c r="O4" s="4" t="s">
        <v>71</v>
      </c>
      <c r="Q4" s="4" t="s">
        <v>13</v>
      </c>
    </row>
    <row r="5" spans="1:19" x14ac:dyDescent="0.25">
      <c r="N5" t="s">
        <v>30</v>
      </c>
      <c r="O5" s="2">
        <v>1.246</v>
      </c>
      <c r="P5" s="2">
        <v>1.2509999999999999</v>
      </c>
    </row>
    <row r="6" spans="1:19" x14ac:dyDescent="0.25">
      <c r="O6" s="4" t="s">
        <v>31</v>
      </c>
    </row>
    <row r="7" spans="1:19" x14ac:dyDescent="0.25">
      <c r="B7" s="1" t="s">
        <v>9</v>
      </c>
      <c r="C7" s="1" t="s">
        <v>12</v>
      </c>
      <c r="D7" s="1"/>
      <c r="E7" s="1"/>
      <c r="F7" s="3" t="s">
        <v>1</v>
      </c>
      <c r="G7" s="3" t="s">
        <v>2</v>
      </c>
      <c r="H7" s="3" t="s">
        <v>19</v>
      </c>
      <c r="I7" s="3" t="s">
        <v>3</v>
      </c>
      <c r="J7" s="3" t="s">
        <v>1</v>
      </c>
      <c r="K7" s="3" t="s">
        <v>2</v>
      </c>
      <c r="L7" s="3" t="s">
        <v>19</v>
      </c>
      <c r="M7" s="3" t="s">
        <v>3</v>
      </c>
      <c r="O7" s="5" t="s">
        <v>21</v>
      </c>
      <c r="P7" s="5" t="s">
        <v>22</v>
      </c>
      <c r="Q7" s="5" t="s">
        <v>24</v>
      </c>
      <c r="R7" s="5" t="s">
        <v>25</v>
      </c>
      <c r="S7" s="5" t="s">
        <v>27</v>
      </c>
    </row>
    <row r="8" spans="1:19" x14ac:dyDescent="0.25">
      <c r="A8" s="1" t="s">
        <v>0</v>
      </c>
      <c r="B8" t="s">
        <v>10</v>
      </c>
      <c r="C8" t="s">
        <v>13</v>
      </c>
      <c r="D8" s="1" t="s">
        <v>14</v>
      </c>
      <c r="E8" s="1"/>
      <c r="F8" s="2" t="s">
        <v>4</v>
      </c>
      <c r="G8" s="2" t="s">
        <v>4</v>
      </c>
      <c r="H8" s="2" t="s">
        <v>4</v>
      </c>
      <c r="I8" s="2" t="s">
        <v>5</v>
      </c>
      <c r="J8" s="2" t="s">
        <v>7</v>
      </c>
      <c r="K8" s="2" t="s">
        <v>7</v>
      </c>
      <c r="L8" s="2" t="s">
        <v>7</v>
      </c>
      <c r="M8" s="2" t="s">
        <v>8</v>
      </c>
      <c r="O8" s="4" t="s">
        <v>13</v>
      </c>
      <c r="P8" s="4" t="s">
        <v>13</v>
      </c>
      <c r="Q8" s="4" t="s">
        <v>13</v>
      </c>
      <c r="R8" s="4" t="s">
        <v>13</v>
      </c>
      <c r="S8" s="4" t="s">
        <v>13</v>
      </c>
    </row>
    <row r="9" spans="1:19" x14ac:dyDescent="0.25">
      <c r="A9" t="s">
        <v>6</v>
      </c>
      <c r="B9">
        <v>-130.32153428000001</v>
      </c>
      <c r="C9">
        <f>(B9-$B$9)*$A$1</f>
        <v>0</v>
      </c>
      <c r="D9">
        <f>C9^2</f>
        <v>0</v>
      </c>
      <c r="F9" s="2">
        <v>1.0558700000000001</v>
      </c>
      <c r="G9" s="2">
        <v>1.2012799999999999</v>
      </c>
      <c r="H9" s="2">
        <v>1.8329500000000001</v>
      </c>
      <c r="I9" s="2">
        <v>108.42453</v>
      </c>
      <c r="J9" s="2">
        <f>F9*$A$2</f>
        <v>1.9953092151</v>
      </c>
      <c r="K9" s="2">
        <f>G9*$A$2</f>
        <v>2.2700948543999999</v>
      </c>
      <c r="L9" s="2">
        <f>H9*$A$2</f>
        <v>3.4637806035000001</v>
      </c>
      <c r="M9" s="2">
        <f>I9*PI()/180</f>
        <v>1.8923650384273676</v>
      </c>
      <c r="O9" s="4">
        <f>(3*O$3/(5*$O$5^2))*(1-2.5*EXP(-$O$5*(J9-J$9))+1.5*EXP(-(5/3)*$O$5*(J9-J$9)))</f>
        <v>0</v>
      </c>
      <c r="P9" s="4">
        <f>(3*P$3/(5*$P$5^2))*(1-2.5*EXP(-$P$5*(K9-K$9))+1.5*EXP(-(5/3)*$P$5*(K9-K$9)))</f>
        <v>0</v>
      </c>
      <c r="Q9" s="4">
        <f t="shared" ref="Q9:Q43" si="0">Q$3*2*(COS(M9)-COS(M$9))^2/(SIN(M9)^2+3*(SIN(M$9)^2)*(TANH(2*SIN(M9/2))/TANH(2*SIN(M$9/2))))</f>
        <v>0</v>
      </c>
      <c r="R9" s="4">
        <f t="shared" ref="R9:R43" si="1">SUM(O9:Q9)</f>
        <v>0</v>
      </c>
      <c r="S9" s="4">
        <f t="shared" ref="S9:S43" si="2">(R9-C9)^2</f>
        <v>0</v>
      </c>
    </row>
    <row r="10" spans="1:19" x14ac:dyDescent="0.25">
      <c r="A10" t="s">
        <v>41</v>
      </c>
      <c r="B10">
        <v>-130.27605732999999</v>
      </c>
      <c r="C10">
        <f t="shared" ref="C10:C43" si="3">(B10-$B$9)*$A$1</f>
        <v>1.2374914772306123</v>
      </c>
      <c r="D10">
        <f t="shared" ref="D10:D43" si="4">C10^2</f>
        <v>1.5313851562184029</v>
      </c>
      <c r="F10" s="2">
        <v>1.0558700000000001</v>
      </c>
      <c r="G10" s="2">
        <v>1.2012799999999999</v>
      </c>
      <c r="H10" s="2">
        <v>1.4551400000000001</v>
      </c>
      <c r="I10" s="2">
        <v>80</v>
      </c>
      <c r="J10" s="2">
        <f t="shared" ref="J10:L35" si="5">F10*$A$2</f>
        <v>1.9953092151</v>
      </c>
      <c r="K10" s="2">
        <f t="shared" si="5"/>
        <v>2.2700948543999999</v>
      </c>
      <c r="L10" s="2">
        <f t="shared" si="5"/>
        <v>2.7498217122000002</v>
      </c>
      <c r="M10" s="2">
        <f t="shared" ref="M10:M43" si="6">I10*PI()/180</f>
        <v>1.3962634015954636</v>
      </c>
      <c r="O10" s="4">
        <f t="shared" ref="O10:O55" si="7">(3*O$3/(5*$O$5^2))*(1-2.5*EXP(-$O$5*(J10-J$9))+1.5*EXP(-(5/3)*$O$5*(J10-J$9)))</f>
        <v>0</v>
      </c>
      <c r="P10" s="4">
        <f t="shared" ref="P10:P55" si="8">(3*P$3/(5*$P$5^2))*(1-2.5*EXP(-$P$5*(K10-K$9))+1.5*EXP(-(5/3)*$P$5*(K10-K$9)))</f>
        <v>0</v>
      </c>
      <c r="Q10" s="4">
        <f t="shared" si="0"/>
        <v>1.11363542146941</v>
      </c>
      <c r="R10" s="4">
        <f t="shared" si="1"/>
        <v>1.11363542146941</v>
      </c>
      <c r="S10" s="4">
        <f t="shared" si="2"/>
        <v>1.534032254872205E-2</v>
      </c>
    </row>
    <row r="11" spans="1:19" x14ac:dyDescent="0.25">
      <c r="A11" t="s">
        <v>42</v>
      </c>
      <c r="B11">
        <v>-130.28131278000001</v>
      </c>
      <c r="C11">
        <f t="shared" si="3"/>
        <v>1.0944833251000339</v>
      </c>
      <c r="D11">
        <f t="shared" si="4"/>
        <v>1.1978937489220265</v>
      </c>
      <c r="F11" s="2">
        <v>1.0456300000000001</v>
      </c>
      <c r="G11" s="2">
        <v>1.26566</v>
      </c>
      <c r="H11" s="2">
        <v>1.4952000000000001</v>
      </c>
      <c r="I11" s="2">
        <v>80</v>
      </c>
      <c r="J11" s="2">
        <f t="shared" si="5"/>
        <v>1.9759583799</v>
      </c>
      <c r="K11" s="2">
        <f t="shared" si="5"/>
        <v>2.3917556717999999</v>
      </c>
      <c r="L11" s="2">
        <f t="shared" si="5"/>
        <v>2.8255242960000002</v>
      </c>
      <c r="M11" s="2">
        <f t="shared" si="6"/>
        <v>1.3962634015954636</v>
      </c>
      <c r="O11" s="4">
        <f t="shared" si="7"/>
        <v>1.715327133233037E-3</v>
      </c>
      <c r="P11" s="4">
        <f t="shared" si="8"/>
        <v>0.14461433573948071</v>
      </c>
      <c r="Q11" s="4">
        <f t="shared" si="0"/>
        <v>1.11363542146941</v>
      </c>
      <c r="R11" s="4">
        <f t="shared" si="1"/>
        <v>1.2599650843421237</v>
      </c>
      <c r="S11" s="4">
        <f t="shared" si="2"/>
        <v>2.7384212641856989E-2</v>
      </c>
    </row>
    <row r="12" spans="1:19" x14ac:dyDescent="0.25">
      <c r="A12" t="s">
        <v>43</v>
      </c>
      <c r="B12">
        <v>-130.30303018000001</v>
      </c>
      <c r="C12">
        <f t="shared" si="3"/>
        <v>0.50352246674003387</v>
      </c>
      <c r="D12">
        <f t="shared" si="4"/>
        <v>0.25353487451196849</v>
      </c>
      <c r="F12" s="2">
        <v>1.0558700000000001</v>
      </c>
      <c r="G12" s="2">
        <v>1.2012799999999999</v>
      </c>
      <c r="H12" s="2">
        <v>1.59935</v>
      </c>
      <c r="I12" s="2">
        <v>90</v>
      </c>
      <c r="J12" s="2">
        <f t="shared" si="5"/>
        <v>1.9953092151</v>
      </c>
      <c r="K12" s="2">
        <f t="shared" si="5"/>
        <v>2.2700948543999999</v>
      </c>
      <c r="L12" s="2">
        <f t="shared" si="5"/>
        <v>3.0223396755</v>
      </c>
      <c r="M12" s="2">
        <f t="shared" si="6"/>
        <v>1.5707963267948966</v>
      </c>
      <c r="O12" s="4">
        <f t="shared" si="7"/>
        <v>0</v>
      </c>
      <c r="P12" s="4">
        <f t="shared" si="8"/>
        <v>0</v>
      </c>
      <c r="Q12" s="4">
        <f t="shared" si="0"/>
        <v>0.44851976617083278</v>
      </c>
      <c r="R12" s="4">
        <f t="shared" si="1"/>
        <v>0.44851976617083278</v>
      </c>
      <c r="S12" s="4">
        <f t="shared" si="2"/>
        <v>3.0252970699051942E-3</v>
      </c>
    </row>
    <row r="13" spans="1:19" x14ac:dyDescent="0.25">
      <c r="A13" t="s">
        <v>44</v>
      </c>
      <c r="B13">
        <v>-130.30454559</v>
      </c>
      <c r="C13">
        <f t="shared" si="3"/>
        <v>0.46228603906613974</v>
      </c>
      <c r="D13">
        <f t="shared" si="4"/>
        <v>0.21370838191546049</v>
      </c>
      <c r="F13" s="2">
        <v>1.04939</v>
      </c>
      <c r="G13" s="2">
        <v>1.23492</v>
      </c>
      <c r="H13" s="2">
        <v>1.6205700000000001</v>
      </c>
      <c r="I13" s="2">
        <v>90</v>
      </c>
      <c r="J13" s="2">
        <f t="shared" si="5"/>
        <v>1.9830637647</v>
      </c>
      <c r="K13" s="2">
        <f t="shared" si="5"/>
        <v>2.3336653716</v>
      </c>
      <c r="L13" s="2">
        <f t="shared" si="5"/>
        <v>3.0624397460999999</v>
      </c>
      <c r="M13" s="2">
        <f t="shared" si="6"/>
        <v>1.5707963267948966</v>
      </c>
      <c r="O13" s="4">
        <f t="shared" si="7"/>
        <v>6.8150721419178815E-4</v>
      </c>
      <c r="P13" s="4">
        <f t="shared" si="8"/>
        <v>4.2076999942231033E-2</v>
      </c>
      <c r="Q13" s="4">
        <f t="shared" si="0"/>
        <v>0.44851976617083278</v>
      </c>
      <c r="R13" s="4">
        <f t="shared" si="1"/>
        <v>0.4912782733272556</v>
      </c>
      <c r="S13" s="4">
        <f t="shared" si="2"/>
        <v>8.4054964745142006E-4</v>
      </c>
    </row>
    <row r="14" spans="1:19" x14ac:dyDescent="0.25">
      <c r="A14" t="s">
        <v>45</v>
      </c>
      <c r="B14">
        <v>-130.31784456</v>
      </c>
      <c r="C14">
        <f t="shared" si="3"/>
        <v>0.10040244680830533</v>
      </c>
      <c r="D14">
        <f t="shared" si="4"/>
        <v>1.0080651325094581E-2</v>
      </c>
      <c r="F14" s="2">
        <v>1.0558700000000001</v>
      </c>
      <c r="G14" s="2">
        <v>1.2012799999999999</v>
      </c>
      <c r="H14" s="2">
        <v>1.7316</v>
      </c>
      <c r="I14" s="2">
        <v>100</v>
      </c>
      <c r="J14" s="2">
        <f t="shared" si="5"/>
        <v>1.9953092151</v>
      </c>
      <c r="K14" s="2">
        <f t="shared" si="5"/>
        <v>2.2700948543999999</v>
      </c>
      <c r="L14" s="2">
        <f t="shared" si="5"/>
        <v>3.2722564679999997</v>
      </c>
      <c r="M14" s="2">
        <f t="shared" si="6"/>
        <v>1.7453292519943295</v>
      </c>
      <c r="O14" s="4">
        <f t="shared" si="7"/>
        <v>0</v>
      </c>
      <c r="P14" s="4">
        <f t="shared" si="8"/>
        <v>0</v>
      </c>
      <c r="Q14" s="4">
        <f t="shared" si="0"/>
        <v>9.0174126860291928E-2</v>
      </c>
      <c r="R14" s="4">
        <f t="shared" si="1"/>
        <v>9.0174126860291928E-2</v>
      </c>
      <c r="S14" s="4">
        <f t="shared" si="2"/>
        <v>1.0461852895892891E-4</v>
      </c>
    </row>
    <row r="15" spans="1:19" x14ac:dyDescent="0.25">
      <c r="A15" t="s">
        <v>46</v>
      </c>
      <c r="B15">
        <v>-130.31804708999999</v>
      </c>
      <c r="C15">
        <f t="shared" si="3"/>
        <v>9.4891321966422235E-2</v>
      </c>
      <c r="D15">
        <f t="shared" si="4"/>
        <v>9.004362984535207E-3</v>
      </c>
      <c r="F15" s="2">
        <v>1.0539499999999999</v>
      </c>
      <c r="G15" s="2">
        <v>1.21329</v>
      </c>
      <c r="H15" s="2">
        <v>1.7398199999999999</v>
      </c>
      <c r="I15" s="2">
        <v>100</v>
      </c>
      <c r="J15" s="2">
        <f t="shared" si="5"/>
        <v>1.9916809334999999</v>
      </c>
      <c r="K15" s="2">
        <f t="shared" si="5"/>
        <v>2.2927905116999998</v>
      </c>
      <c r="L15" s="2">
        <f t="shared" si="5"/>
        <v>3.2877900485999998</v>
      </c>
      <c r="M15" s="2">
        <f t="shared" si="6"/>
        <v>1.7453292519943295</v>
      </c>
      <c r="O15" s="4">
        <f t="shared" si="7"/>
        <v>5.9261493602873914E-5</v>
      </c>
      <c r="P15" s="4">
        <f t="shared" si="8"/>
        <v>5.6107113302576441E-3</v>
      </c>
      <c r="Q15" s="4">
        <f t="shared" si="0"/>
        <v>9.0174126860291928E-2</v>
      </c>
      <c r="R15" s="4">
        <f t="shared" si="1"/>
        <v>9.5844099684152445E-2</v>
      </c>
      <c r="S15" s="4">
        <f t="shared" si="2"/>
        <v>9.0778537940318866E-7</v>
      </c>
    </row>
    <row r="16" spans="1:19" x14ac:dyDescent="0.25">
      <c r="A16" t="s">
        <v>47</v>
      </c>
      <c r="B16">
        <v>-130.31532816000001</v>
      </c>
      <c r="C16">
        <f t="shared" si="3"/>
        <v>0.16887721376804482</v>
      </c>
      <c r="D16">
        <f t="shared" si="4"/>
        <v>2.8519513330057908E-2</v>
      </c>
      <c r="F16" s="2">
        <v>1.0558700000000001</v>
      </c>
      <c r="G16" s="2">
        <v>1.2012799999999999</v>
      </c>
      <c r="H16" s="2">
        <v>1.9560999999999999</v>
      </c>
      <c r="I16" s="2">
        <v>120</v>
      </c>
      <c r="J16" s="2">
        <f t="shared" si="5"/>
        <v>1.9953092151</v>
      </c>
      <c r="K16" s="2">
        <f t="shared" si="5"/>
        <v>2.2700948543999999</v>
      </c>
      <c r="L16" s="2">
        <f t="shared" si="5"/>
        <v>3.6965008529999999</v>
      </c>
      <c r="M16" s="2">
        <f t="shared" si="6"/>
        <v>2.0943951023931953</v>
      </c>
      <c r="O16" s="4">
        <f t="shared" si="7"/>
        <v>0</v>
      </c>
      <c r="P16" s="4">
        <f t="shared" si="8"/>
        <v>0</v>
      </c>
      <c r="Q16" s="4">
        <f t="shared" si="0"/>
        <v>0.15633538453536311</v>
      </c>
      <c r="R16" s="4">
        <f t="shared" si="1"/>
        <v>0.15633538453536311</v>
      </c>
      <c r="S16" s="4">
        <f t="shared" si="2"/>
        <v>1.5729748050174954E-4</v>
      </c>
    </row>
    <row r="17" spans="1:19" x14ac:dyDescent="0.25">
      <c r="A17" t="s">
        <v>48</v>
      </c>
      <c r="B17">
        <v>-130.31544552</v>
      </c>
      <c r="C17">
        <f t="shared" si="3"/>
        <v>0.1656836838643119</v>
      </c>
      <c r="D17">
        <f t="shared" si="4"/>
        <v>2.7451083098849246E-2</v>
      </c>
      <c r="F17" s="2">
        <v>1.05751</v>
      </c>
      <c r="G17" s="2">
        <v>1.1923299999999999</v>
      </c>
      <c r="H17" s="2">
        <v>1.9495899999999999</v>
      </c>
      <c r="I17" s="2">
        <v>120</v>
      </c>
      <c r="J17" s="2">
        <f t="shared" si="5"/>
        <v>1.9984083722999999</v>
      </c>
      <c r="K17" s="2">
        <f t="shared" si="5"/>
        <v>2.2531817708999995</v>
      </c>
      <c r="L17" s="2">
        <f t="shared" si="5"/>
        <v>3.6841987106999996</v>
      </c>
      <c r="M17" s="2">
        <f t="shared" si="6"/>
        <v>2.0943951023931953</v>
      </c>
      <c r="O17" s="4">
        <f t="shared" si="7"/>
        <v>4.2916249117967574E-5</v>
      </c>
      <c r="P17" s="4">
        <f t="shared" si="8"/>
        <v>3.2560967402814902E-3</v>
      </c>
      <c r="Q17" s="4">
        <f t="shared" si="0"/>
        <v>0.15633538453536311</v>
      </c>
      <c r="R17" s="4">
        <f t="shared" si="1"/>
        <v>0.15963439752476258</v>
      </c>
      <c r="S17" s="4">
        <f t="shared" si="2"/>
        <v>3.6593865217858012E-5</v>
      </c>
    </row>
    <row r="18" spans="1:19" x14ac:dyDescent="0.25">
      <c r="A18" t="s">
        <v>49</v>
      </c>
      <c r="B18">
        <v>-130.30136372000001</v>
      </c>
      <c r="C18">
        <f t="shared" si="3"/>
        <v>0.54886917638391408</v>
      </c>
      <c r="D18">
        <f t="shared" si="4"/>
        <v>0.30125737278435621</v>
      </c>
      <c r="F18" s="2">
        <v>1.0558700000000001</v>
      </c>
      <c r="G18" s="2">
        <v>1.2012799999999999</v>
      </c>
      <c r="H18" s="2">
        <v>2.0466000000000002</v>
      </c>
      <c r="I18" s="2">
        <v>130</v>
      </c>
      <c r="J18" s="2">
        <f t="shared" si="5"/>
        <v>1.9953092151</v>
      </c>
      <c r="K18" s="2">
        <f t="shared" si="5"/>
        <v>2.2700948543999999</v>
      </c>
      <c r="L18" s="2">
        <f t="shared" si="5"/>
        <v>3.8675214180000004</v>
      </c>
      <c r="M18" s="2">
        <f t="shared" si="6"/>
        <v>2.2689280275926285</v>
      </c>
      <c r="O18" s="4">
        <f t="shared" si="7"/>
        <v>0</v>
      </c>
      <c r="P18" s="4">
        <f t="shared" si="8"/>
        <v>0</v>
      </c>
      <c r="Q18" s="4">
        <f t="shared" si="0"/>
        <v>0.51346500203030376</v>
      </c>
      <c r="R18" s="4">
        <f t="shared" si="1"/>
        <v>0.51346500203030376</v>
      </c>
      <c r="S18" s="4">
        <f t="shared" si="2"/>
        <v>1.2534555616608386E-3</v>
      </c>
    </row>
    <row r="19" spans="1:19" x14ac:dyDescent="0.25">
      <c r="A19" t="s">
        <v>50</v>
      </c>
      <c r="B19">
        <v>-130.30155563</v>
      </c>
      <c r="C19">
        <f t="shared" si="3"/>
        <v>0.54364703661035307</v>
      </c>
      <c r="D19">
        <f t="shared" si="4"/>
        <v>0.29555210041521857</v>
      </c>
      <c r="F19" s="2">
        <v>1.05646</v>
      </c>
      <c r="G19" s="2">
        <v>1.18988</v>
      </c>
      <c r="H19" s="2">
        <v>2.0366599999999999</v>
      </c>
      <c r="I19" s="2">
        <v>130</v>
      </c>
      <c r="J19" s="2">
        <f t="shared" si="5"/>
        <v>1.9964241557999998</v>
      </c>
      <c r="K19" s="2">
        <f t="shared" si="5"/>
        <v>2.2485519323999998</v>
      </c>
      <c r="L19" s="2">
        <f t="shared" si="5"/>
        <v>3.8487375017999996</v>
      </c>
      <c r="M19" s="2">
        <f t="shared" si="6"/>
        <v>2.2689280275926285</v>
      </c>
      <c r="O19" s="4">
        <f t="shared" si="7"/>
        <v>5.5666276537876403E-6</v>
      </c>
      <c r="P19" s="4">
        <f t="shared" si="8"/>
        <v>5.3101151086213426E-3</v>
      </c>
      <c r="Q19" s="4">
        <f t="shared" si="0"/>
        <v>0.51346500203030376</v>
      </c>
      <c r="R19" s="4">
        <f t="shared" si="1"/>
        <v>0.51878068376657893</v>
      </c>
      <c r="S19" s="4">
        <f t="shared" si="2"/>
        <v>6.183355037510744E-4</v>
      </c>
    </row>
    <row r="20" spans="1:19" x14ac:dyDescent="0.25">
      <c r="A20" t="s">
        <v>74</v>
      </c>
      <c r="B20">
        <v>-130.31311036</v>
      </c>
      <c r="C20">
        <f t="shared" si="3"/>
        <v>0.22922665668834522</v>
      </c>
      <c r="D20">
        <f t="shared" si="4"/>
        <v>5.2544860136516477E-2</v>
      </c>
      <c r="F20" s="2">
        <v>1.0558700000000001</v>
      </c>
      <c r="G20" s="2">
        <v>1.1312800000000001</v>
      </c>
      <c r="H20" s="2">
        <v>1.77474</v>
      </c>
      <c r="I20" s="2">
        <v>108.42453</v>
      </c>
      <c r="J20" s="2">
        <f t="shared" ref="J20:J23" si="9">F20*$A$2</f>
        <v>1.9953092151</v>
      </c>
      <c r="K20" s="2">
        <f t="shared" ref="K20:K23" si="10">G20*$A$2</f>
        <v>2.1378137544000002</v>
      </c>
      <c r="L20" s="2">
        <f t="shared" ref="L20:L23" si="11">H20*$A$2</f>
        <v>3.3537794202</v>
      </c>
      <c r="M20" s="2">
        <f t="shared" ref="M20:M23" si="12">I20*PI()/180</f>
        <v>1.8923650384273676</v>
      </c>
      <c r="O20" s="4">
        <f t="shared" ref="O20:O23" si="13">(3*O$3/(5*$O$5^2))*(1-2.5*EXP(-$O$5*(J20-J$9))+1.5*EXP(-(5/3)*$O$5*(J20-J$9)))</f>
        <v>0</v>
      </c>
      <c r="P20" s="4">
        <f t="shared" ref="P20:P23" si="14">(3*P$3/(5*$P$5^2))*(1-2.5*EXP(-$P$5*(K20-K$9))+1.5*EXP(-(5/3)*$P$5*(K20-K$9)))</f>
        <v>0.22680155273746208</v>
      </c>
      <c r="Q20" s="4">
        <f t="shared" ref="Q20:Q23" si="15">Q$3*2*(COS(M20)-COS(M$9))^2/(SIN(M20)^2+3*(SIN(M$9)^2)*(TANH(2*SIN(M20/2))/TANH(2*SIN(M$9/2))))</f>
        <v>0</v>
      </c>
      <c r="R20" s="4">
        <f t="shared" ref="R20:R23" si="16">SUM(O20:Q20)</f>
        <v>0.22680155273746208</v>
      </c>
      <c r="S20" s="4">
        <f t="shared" ref="S20:S23" si="17">(R20-C20)^2</f>
        <v>5.8811291725889859E-6</v>
      </c>
    </row>
    <row r="21" spans="1:19" x14ac:dyDescent="0.25">
      <c r="A21" t="s">
        <v>75</v>
      </c>
      <c r="B21">
        <v>-130.28153348999999</v>
      </c>
      <c r="C21">
        <f t="shared" si="3"/>
        <v>1.0884774970065954</v>
      </c>
      <c r="D21">
        <f t="shared" si="4"/>
        <v>1.1847832614897429</v>
      </c>
      <c r="F21" s="2">
        <v>1.0558700000000001</v>
      </c>
      <c r="G21" s="2">
        <v>1.06128</v>
      </c>
      <c r="H21" s="2">
        <v>1.7174100000000001</v>
      </c>
      <c r="I21" s="2">
        <v>108.42453</v>
      </c>
      <c r="J21" s="2">
        <f t="shared" si="9"/>
        <v>1.9953092151</v>
      </c>
      <c r="K21" s="2">
        <f t="shared" si="10"/>
        <v>2.0055326544000001</v>
      </c>
      <c r="L21" s="2">
        <f t="shared" si="11"/>
        <v>3.2454411993000001</v>
      </c>
      <c r="M21" s="2">
        <f t="shared" si="12"/>
        <v>1.8923650384273676</v>
      </c>
      <c r="O21" s="4">
        <f t="shared" si="13"/>
        <v>0</v>
      </c>
      <c r="P21" s="4">
        <f t="shared" si="14"/>
        <v>1.0559960370976351</v>
      </c>
      <c r="Q21" s="4">
        <f t="shared" si="15"/>
        <v>0</v>
      </c>
      <c r="R21" s="4">
        <f t="shared" si="16"/>
        <v>1.0559960370976351</v>
      </c>
      <c r="S21" s="4">
        <f t="shared" si="17"/>
        <v>1.0550452378173907E-3</v>
      </c>
    </row>
    <row r="22" spans="1:19" x14ac:dyDescent="0.25">
      <c r="A22" t="s">
        <v>76</v>
      </c>
      <c r="B22">
        <v>-130.31547212000001</v>
      </c>
      <c r="C22">
        <f t="shared" si="3"/>
        <v>0.16495986062397386</v>
      </c>
      <c r="D22">
        <f t="shared" si="4"/>
        <v>2.721175561708088E-2</v>
      </c>
      <c r="F22" s="2">
        <v>1.0558700000000001</v>
      </c>
      <c r="G22" s="2">
        <v>1.27128</v>
      </c>
      <c r="H22" s="2">
        <v>1.8919600000000001</v>
      </c>
      <c r="I22" s="2">
        <v>108.42453</v>
      </c>
      <c r="J22" s="2">
        <f t="shared" si="9"/>
        <v>1.9953092151</v>
      </c>
      <c r="K22" s="2">
        <f t="shared" si="10"/>
        <v>2.4023759543999996</v>
      </c>
      <c r="L22" s="2">
        <f t="shared" si="11"/>
        <v>3.5752935708</v>
      </c>
      <c r="M22" s="2">
        <f t="shared" si="12"/>
        <v>1.8923650384273676</v>
      </c>
      <c r="O22" s="4">
        <f t="shared" si="13"/>
        <v>0</v>
      </c>
      <c r="P22" s="4">
        <f t="shared" si="14"/>
        <v>0.16899917743281759</v>
      </c>
      <c r="Q22" s="4">
        <f t="shared" si="15"/>
        <v>0</v>
      </c>
      <c r="R22" s="4">
        <f t="shared" si="16"/>
        <v>0.16899917743281759</v>
      </c>
      <c r="S22" s="4">
        <f t="shared" si="17"/>
        <v>1.6316080282207488E-5</v>
      </c>
    </row>
    <row r="23" spans="1:19" x14ac:dyDescent="0.25">
      <c r="A23" t="s">
        <v>77</v>
      </c>
      <c r="B23">
        <v>-130.30062885000001</v>
      </c>
      <c r="C23">
        <f t="shared" si="3"/>
        <v>0.56886601790197588</v>
      </c>
      <c r="D23">
        <f t="shared" si="4"/>
        <v>0.32360854632365116</v>
      </c>
      <c r="F23" s="2">
        <v>1.0558700000000001</v>
      </c>
      <c r="G23" s="2">
        <v>1.34128</v>
      </c>
      <c r="H23" s="2">
        <v>1.9516899999999999</v>
      </c>
      <c r="I23" s="2">
        <v>108.42453</v>
      </c>
      <c r="J23" s="2">
        <f t="shared" si="9"/>
        <v>1.9953092151</v>
      </c>
      <c r="K23" s="2">
        <f t="shared" si="10"/>
        <v>2.5346570543999998</v>
      </c>
      <c r="L23" s="2">
        <f t="shared" si="11"/>
        <v>3.6881671436999999</v>
      </c>
      <c r="M23" s="2">
        <f t="shared" si="12"/>
        <v>1.8923650384273676</v>
      </c>
      <c r="O23" s="4">
        <f t="shared" si="13"/>
        <v>0</v>
      </c>
      <c r="P23" s="4">
        <f t="shared" si="14"/>
        <v>0.58636704791811955</v>
      </c>
      <c r="Q23" s="4">
        <f t="shared" si="15"/>
        <v>0</v>
      </c>
      <c r="R23" s="4">
        <f t="shared" si="16"/>
        <v>0.58636704791811955</v>
      </c>
      <c r="S23" s="4">
        <f t="shared" si="17"/>
        <v>3.0628605162596171E-4</v>
      </c>
    </row>
    <row r="24" spans="1:19" x14ac:dyDescent="0.25">
      <c r="A24" t="s">
        <v>51</v>
      </c>
      <c r="B24">
        <v>-130.31827698999999</v>
      </c>
      <c r="C24">
        <f t="shared" si="3"/>
        <v>8.8635421106594295E-2</v>
      </c>
      <c r="D24">
        <f t="shared" si="4"/>
        <v>7.8562378747433007E-3</v>
      </c>
      <c r="F24" s="2">
        <v>0.98587000000000002</v>
      </c>
      <c r="G24" s="2">
        <v>1.2012799999999999</v>
      </c>
      <c r="H24" s="2">
        <v>1.7786599999999999</v>
      </c>
      <c r="I24" s="2">
        <v>108.42453</v>
      </c>
      <c r="J24" s="2">
        <f t="shared" si="5"/>
        <v>1.8630281150999999</v>
      </c>
      <c r="K24" s="2">
        <f t="shared" si="5"/>
        <v>2.2700948543999999</v>
      </c>
      <c r="L24" s="2">
        <f t="shared" si="5"/>
        <v>3.3611871617999998</v>
      </c>
      <c r="M24" s="2">
        <f t="shared" si="6"/>
        <v>1.8923650384273676</v>
      </c>
      <c r="O24" s="4">
        <f t="shared" si="7"/>
        <v>9.0978264996965236E-2</v>
      </c>
      <c r="P24" s="4">
        <f t="shared" si="8"/>
        <v>0</v>
      </c>
      <c r="Q24" s="4">
        <f t="shared" si="0"/>
        <v>0</v>
      </c>
      <c r="R24" s="4">
        <f t="shared" si="1"/>
        <v>9.0978264996965236E-2</v>
      </c>
      <c r="S24" s="4">
        <f t="shared" si="2"/>
        <v>5.4889174946484455E-6</v>
      </c>
    </row>
    <row r="25" spans="1:19" x14ac:dyDescent="0.25">
      <c r="A25" t="s">
        <v>52</v>
      </c>
      <c r="B25">
        <v>-130.3086754</v>
      </c>
      <c r="C25">
        <f t="shared" si="3"/>
        <v>0.34990812723227843</v>
      </c>
      <c r="D25">
        <f t="shared" si="4"/>
        <v>0.12243569750320035</v>
      </c>
      <c r="F25" s="2">
        <v>0.98587000000000002</v>
      </c>
      <c r="G25" s="2">
        <v>1.1312800000000001</v>
      </c>
      <c r="H25" s="2">
        <v>1.7195100000000001</v>
      </c>
      <c r="I25" s="2">
        <v>108.42453</v>
      </c>
      <c r="J25" s="2">
        <f t="shared" si="5"/>
        <v>1.8630281150999999</v>
      </c>
      <c r="K25" s="2">
        <f t="shared" si="5"/>
        <v>2.1378137544000002</v>
      </c>
      <c r="L25" s="2">
        <f t="shared" si="5"/>
        <v>3.2494096322999999</v>
      </c>
      <c r="M25" s="2">
        <f t="shared" si="6"/>
        <v>1.8923650384273676</v>
      </c>
      <c r="O25" s="4">
        <f t="shared" si="7"/>
        <v>9.0978264996965236E-2</v>
      </c>
      <c r="P25" s="4">
        <f t="shared" si="8"/>
        <v>0.22680155273746208</v>
      </c>
      <c r="Q25" s="4">
        <f t="shared" si="0"/>
        <v>0</v>
      </c>
      <c r="R25" s="4">
        <f t="shared" si="1"/>
        <v>0.31777981773442732</v>
      </c>
      <c r="S25" s="4">
        <f t="shared" si="2"/>
        <v>1.0322282711897103E-3</v>
      </c>
    </row>
    <row r="26" spans="1:19" x14ac:dyDescent="0.25">
      <c r="A26" t="s">
        <v>53</v>
      </c>
      <c r="B26">
        <v>-130.27530655000001</v>
      </c>
      <c r="C26">
        <f t="shared" si="3"/>
        <v>1.2579212521219523</v>
      </c>
      <c r="D26">
        <f t="shared" si="4"/>
        <v>1.5823658765400601</v>
      </c>
      <c r="F26" s="2">
        <v>0.98587000000000002</v>
      </c>
      <c r="G26" s="2">
        <v>1.06128</v>
      </c>
      <c r="H26" s="2">
        <v>1.6612100000000001</v>
      </c>
      <c r="I26" s="2">
        <v>108.42453</v>
      </c>
      <c r="J26" s="2">
        <f t="shared" si="5"/>
        <v>1.8630281150999999</v>
      </c>
      <c r="K26" s="2">
        <f t="shared" si="5"/>
        <v>2.0055326544000001</v>
      </c>
      <c r="L26" s="2">
        <f t="shared" si="5"/>
        <v>3.1392383733</v>
      </c>
      <c r="M26" s="2">
        <f t="shared" si="6"/>
        <v>1.8923650384273676</v>
      </c>
      <c r="O26" s="4">
        <f t="shared" si="7"/>
        <v>9.0978264996965236E-2</v>
      </c>
      <c r="P26" s="4">
        <f t="shared" si="8"/>
        <v>1.0559960370976351</v>
      </c>
      <c r="Q26" s="4">
        <f t="shared" si="0"/>
        <v>0</v>
      </c>
      <c r="R26" s="4">
        <f t="shared" si="1"/>
        <v>1.1469743020946004</v>
      </c>
      <c r="S26" s="4">
        <f t="shared" si="2"/>
        <v>1.2309225720371717E-2</v>
      </c>
    </row>
    <row r="27" spans="1:19" x14ac:dyDescent="0.25">
      <c r="A27" t="s">
        <v>54</v>
      </c>
      <c r="B27">
        <v>-130.31295754999999</v>
      </c>
      <c r="C27">
        <f t="shared" si="3"/>
        <v>0.23338483072242686</v>
      </c>
      <c r="D27">
        <f t="shared" si="4"/>
        <v>5.4468479211335838E-2</v>
      </c>
      <c r="F27" s="2">
        <v>0.98587000000000002</v>
      </c>
      <c r="G27" s="2">
        <v>1.27128</v>
      </c>
      <c r="H27" s="2">
        <v>1.83857</v>
      </c>
      <c r="I27" s="2">
        <v>108.42453</v>
      </c>
      <c r="J27" s="2">
        <f t="shared" si="5"/>
        <v>1.8630281150999999</v>
      </c>
      <c r="K27" s="2">
        <f t="shared" si="5"/>
        <v>2.4023759543999996</v>
      </c>
      <c r="L27" s="2">
        <f t="shared" si="5"/>
        <v>3.4744008860999998</v>
      </c>
      <c r="M27" s="2">
        <f t="shared" si="6"/>
        <v>1.8923650384273676</v>
      </c>
      <c r="O27" s="4">
        <f t="shared" si="7"/>
        <v>9.0978264996965236E-2</v>
      </c>
      <c r="P27" s="4">
        <f t="shared" si="8"/>
        <v>0.16899917743281759</v>
      </c>
      <c r="Q27" s="4">
        <f t="shared" si="0"/>
        <v>0</v>
      </c>
      <c r="R27" s="4">
        <f t="shared" si="1"/>
        <v>0.25997744242978282</v>
      </c>
      <c r="S27" s="4">
        <f t="shared" si="2"/>
        <v>7.0716699741820571E-4</v>
      </c>
    </row>
    <row r="28" spans="1:19" x14ac:dyDescent="0.25">
      <c r="A28" t="s">
        <v>55</v>
      </c>
      <c r="B28">
        <v>-130.29855653999999</v>
      </c>
      <c r="C28">
        <f t="shared" si="3"/>
        <v>0.62525647423643416</v>
      </c>
      <c r="D28">
        <f t="shared" si="4"/>
        <v>0.39094565857457664</v>
      </c>
      <c r="F28" s="2">
        <v>0.98587000000000002</v>
      </c>
      <c r="G28" s="2">
        <v>1.34128</v>
      </c>
      <c r="H28" s="2">
        <v>1.89917</v>
      </c>
      <c r="I28" s="2">
        <v>108.42453</v>
      </c>
      <c r="J28" s="2">
        <f t="shared" si="5"/>
        <v>1.8630281150999999</v>
      </c>
      <c r="K28" s="2">
        <f t="shared" si="5"/>
        <v>2.5346570543999998</v>
      </c>
      <c r="L28" s="2">
        <f t="shared" si="5"/>
        <v>3.5889185240999999</v>
      </c>
      <c r="M28" s="2">
        <f t="shared" si="6"/>
        <v>1.8923650384273676</v>
      </c>
      <c r="O28" s="4">
        <f t="shared" si="7"/>
        <v>9.0978264996965236E-2</v>
      </c>
      <c r="P28" s="4">
        <f t="shared" si="8"/>
        <v>0.58636704791811955</v>
      </c>
      <c r="Q28" s="4">
        <f t="shared" si="0"/>
        <v>0</v>
      </c>
      <c r="R28" s="4">
        <f t="shared" si="1"/>
        <v>0.67734531291508482</v>
      </c>
      <c r="S28" s="4">
        <f t="shared" si="2"/>
        <v>2.7132471148904932E-3</v>
      </c>
    </row>
    <row r="29" spans="1:19" x14ac:dyDescent="0.25">
      <c r="A29" t="s">
        <v>56</v>
      </c>
      <c r="B29">
        <v>-130.30602723000001</v>
      </c>
      <c r="C29">
        <f t="shared" si="3"/>
        <v>0.42196854036990544</v>
      </c>
      <c r="D29">
        <f t="shared" si="4"/>
        <v>0.17805744906190851</v>
      </c>
      <c r="F29" s="2">
        <v>0.91586999999999996</v>
      </c>
      <c r="G29" s="2">
        <v>1.2012799999999999</v>
      </c>
      <c r="H29" s="2">
        <v>1.7255</v>
      </c>
      <c r="I29" s="2">
        <v>108.42453</v>
      </c>
      <c r="J29" s="2">
        <f t="shared" si="5"/>
        <v>1.7307470151</v>
      </c>
      <c r="K29" s="2">
        <f t="shared" si="5"/>
        <v>2.2700948543999999</v>
      </c>
      <c r="L29" s="2">
        <f t="shared" si="5"/>
        <v>3.2607291149999997</v>
      </c>
      <c r="M29" s="2">
        <f t="shared" si="6"/>
        <v>1.8923650384273676</v>
      </c>
      <c r="O29" s="4">
        <f t="shared" si="7"/>
        <v>0.42333300673721908</v>
      </c>
      <c r="P29" s="4">
        <f t="shared" si="8"/>
        <v>0</v>
      </c>
      <c r="Q29" s="4">
        <f t="shared" si="0"/>
        <v>0</v>
      </c>
      <c r="R29" s="4">
        <f t="shared" si="1"/>
        <v>0.42333300673721908</v>
      </c>
      <c r="S29" s="4">
        <f t="shared" si="2"/>
        <v>1.8617684675300609E-6</v>
      </c>
    </row>
    <row r="30" spans="1:19" x14ac:dyDescent="0.25">
      <c r="A30" t="s">
        <v>57</v>
      </c>
      <c r="B30">
        <v>-130.29546513</v>
      </c>
      <c r="C30">
        <f t="shared" si="3"/>
        <v>0.7093780683103289</v>
      </c>
      <c r="D30">
        <f t="shared" si="4"/>
        <v>0.50321724379969368</v>
      </c>
      <c r="F30" s="2">
        <v>0.91586999999999996</v>
      </c>
      <c r="G30" s="2">
        <v>1.1312800000000001</v>
      </c>
      <c r="H30" s="2">
        <v>1.6654</v>
      </c>
      <c r="I30" s="2">
        <v>108.42453</v>
      </c>
      <c r="J30" s="2">
        <f t="shared" si="5"/>
        <v>1.7307470151</v>
      </c>
      <c r="K30" s="2">
        <f t="shared" si="5"/>
        <v>2.1378137544000002</v>
      </c>
      <c r="L30" s="2">
        <f t="shared" si="5"/>
        <v>3.1471563419999997</v>
      </c>
      <c r="M30" s="2">
        <f t="shared" si="6"/>
        <v>1.8923650384273676</v>
      </c>
      <c r="O30" s="4">
        <f t="shared" si="7"/>
        <v>0.42333300673721908</v>
      </c>
      <c r="P30" s="4">
        <f t="shared" si="8"/>
        <v>0.22680155273746208</v>
      </c>
      <c r="Q30" s="4">
        <f t="shared" si="0"/>
        <v>0</v>
      </c>
      <c r="R30" s="4">
        <f t="shared" si="1"/>
        <v>0.65013455947468113</v>
      </c>
      <c r="S30" s="4">
        <f t="shared" si="2"/>
        <v>3.5097933391594759E-3</v>
      </c>
    </row>
    <row r="31" spans="1:19" x14ac:dyDescent="0.25">
      <c r="A31" t="s">
        <v>58</v>
      </c>
      <c r="B31">
        <v>-130.2605739</v>
      </c>
      <c r="C31">
        <f t="shared" si="3"/>
        <v>1.6588172843323152</v>
      </c>
      <c r="D31">
        <f t="shared" si="4"/>
        <v>2.7516747827996371</v>
      </c>
      <c r="F31" s="2">
        <v>0.91586999999999996</v>
      </c>
      <c r="G31" s="2">
        <v>1.06128</v>
      </c>
      <c r="H31" s="2">
        <v>1.6061000000000001</v>
      </c>
      <c r="I31" s="2">
        <v>108.42453</v>
      </c>
      <c r="J31" s="2">
        <f t="shared" si="5"/>
        <v>1.7307470151</v>
      </c>
      <c r="K31" s="2">
        <f t="shared" si="5"/>
        <v>2.0055326544000001</v>
      </c>
      <c r="L31" s="2">
        <f t="shared" si="5"/>
        <v>3.035095353</v>
      </c>
      <c r="M31" s="2">
        <f t="shared" si="6"/>
        <v>1.8923650384273676</v>
      </c>
      <c r="O31" s="4">
        <f t="shared" si="7"/>
        <v>0.42333300673721908</v>
      </c>
      <c r="P31" s="4">
        <f t="shared" si="8"/>
        <v>1.0559960370976351</v>
      </c>
      <c r="Q31" s="4">
        <f t="shared" si="0"/>
        <v>0</v>
      </c>
      <c r="R31" s="4">
        <f t="shared" si="1"/>
        <v>1.4793290438348543</v>
      </c>
      <c r="S31" s="4">
        <f t="shared" si="2"/>
        <v>3.2216028476874374E-2</v>
      </c>
    </row>
    <row r="32" spans="1:19" x14ac:dyDescent="0.25">
      <c r="A32" t="s">
        <v>59</v>
      </c>
      <c r="B32">
        <v>-130.30128096000001</v>
      </c>
      <c r="C32">
        <f t="shared" si="3"/>
        <v>0.55112119184785857</v>
      </c>
      <c r="D32">
        <f t="shared" si="4"/>
        <v>0.30373456810380411</v>
      </c>
      <c r="F32" s="2">
        <v>0.91586999999999996</v>
      </c>
      <c r="G32" s="2">
        <v>1.27128</v>
      </c>
      <c r="H32" s="2">
        <v>1.7863199999999999</v>
      </c>
      <c r="I32" s="2">
        <v>108.42453</v>
      </c>
      <c r="J32" s="2">
        <f t="shared" si="5"/>
        <v>1.7307470151</v>
      </c>
      <c r="K32" s="2">
        <f t="shared" si="5"/>
        <v>2.4023759543999996</v>
      </c>
      <c r="L32" s="2">
        <f t="shared" si="5"/>
        <v>3.3756624935999997</v>
      </c>
      <c r="M32" s="2">
        <f t="shared" si="6"/>
        <v>1.8923650384273676</v>
      </c>
      <c r="O32" s="4">
        <f t="shared" si="7"/>
        <v>0.42333300673721908</v>
      </c>
      <c r="P32" s="4">
        <f t="shared" si="8"/>
        <v>0.16899917743281759</v>
      </c>
      <c r="Q32" s="4">
        <f t="shared" si="0"/>
        <v>0</v>
      </c>
      <c r="R32" s="4">
        <f t="shared" si="1"/>
        <v>0.59233218417003664</v>
      </c>
      <c r="S32" s="4">
        <f t="shared" si="2"/>
        <v>1.6983458881786194E-3</v>
      </c>
    </row>
    <row r="33" spans="1:19" x14ac:dyDescent="0.25">
      <c r="A33" t="s">
        <v>60</v>
      </c>
      <c r="B33">
        <v>-130.28719147999999</v>
      </c>
      <c r="C33">
        <f t="shared" si="3"/>
        <v>0.93451566792051077</v>
      </c>
      <c r="D33">
        <f t="shared" si="4"/>
        <v>0.87331953358891834</v>
      </c>
      <c r="F33" s="2">
        <v>0.91586999999999996</v>
      </c>
      <c r="G33" s="2">
        <v>1.34128</v>
      </c>
      <c r="H33" s="2">
        <v>1.8478000000000001</v>
      </c>
      <c r="I33" s="2">
        <v>108.42453</v>
      </c>
      <c r="J33" s="2">
        <f t="shared" si="5"/>
        <v>1.7307470151</v>
      </c>
      <c r="K33" s="2">
        <f t="shared" si="5"/>
        <v>2.5346570543999998</v>
      </c>
      <c r="L33" s="2">
        <f t="shared" si="5"/>
        <v>3.491843094</v>
      </c>
      <c r="M33" s="2">
        <f t="shared" si="6"/>
        <v>1.8923650384273676</v>
      </c>
      <c r="O33" s="4">
        <f t="shared" si="7"/>
        <v>0.42333300673721908</v>
      </c>
      <c r="P33" s="4">
        <f t="shared" si="8"/>
        <v>0.58636704791811955</v>
      </c>
      <c r="Q33" s="4">
        <f t="shared" si="0"/>
        <v>0</v>
      </c>
      <c r="R33" s="4">
        <f t="shared" si="1"/>
        <v>1.0097000546553385</v>
      </c>
      <c r="S33" s="4">
        <f t="shared" si="2"/>
        <v>5.6526920086921425E-3</v>
      </c>
    </row>
    <row r="34" spans="1:19" x14ac:dyDescent="0.25">
      <c r="A34" t="s">
        <v>61</v>
      </c>
      <c r="B34">
        <v>-130.31922829999999</v>
      </c>
      <c r="C34">
        <f t="shared" si="3"/>
        <v>6.2748944172460311E-2</v>
      </c>
      <c r="D34">
        <f t="shared" si="4"/>
        <v>3.9374299947585404E-3</v>
      </c>
      <c r="F34" s="2">
        <v>1.1258699999999999</v>
      </c>
      <c r="G34" s="2">
        <v>1.2012799999999999</v>
      </c>
      <c r="H34" s="2">
        <v>1.8882699999999999</v>
      </c>
      <c r="I34" s="2">
        <v>108.42453</v>
      </c>
      <c r="J34" s="2">
        <f t="shared" si="5"/>
        <v>2.1275903151</v>
      </c>
      <c r="K34" s="2">
        <f t="shared" si="5"/>
        <v>2.2700948543999999</v>
      </c>
      <c r="L34" s="2">
        <f t="shared" si="5"/>
        <v>3.5683204670999995</v>
      </c>
      <c r="M34" s="2">
        <f t="shared" si="6"/>
        <v>1.8923650384273676</v>
      </c>
      <c r="O34" s="4">
        <f t="shared" si="7"/>
        <v>6.7871401136187809E-2</v>
      </c>
      <c r="P34" s="4">
        <f t="shared" si="8"/>
        <v>0</v>
      </c>
      <c r="Q34" s="4">
        <f t="shared" si="0"/>
        <v>0</v>
      </c>
      <c r="R34" s="4">
        <f t="shared" si="1"/>
        <v>6.7871401136187809E-2</v>
      </c>
      <c r="S34" s="4">
        <f t="shared" si="2"/>
        <v>2.6239565345240339E-5</v>
      </c>
    </row>
    <row r="35" spans="1:19" x14ac:dyDescent="0.25">
      <c r="A35" t="s">
        <v>62</v>
      </c>
      <c r="B35">
        <v>-130.31216491999999</v>
      </c>
      <c r="C35">
        <f t="shared" si="3"/>
        <v>0.25495340270460404</v>
      </c>
      <c r="D35">
        <f t="shared" si="4"/>
        <v>6.5001237550655996E-2</v>
      </c>
      <c r="F35" s="2">
        <v>1.1258699999999999</v>
      </c>
      <c r="G35" s="2">
        <v>1.1312800000000001</v>
      </c>
      <c r="H35" s="2">
        <v>1.8309800000000001</v>
      </c>
      <c r="I35" s="2">
        <v>108.42453</v>
      </c>
      <c r="J35" s="2">
        <f t="shared" si="5"/>
        <v>2.1275903151</v>
      </c>
      <c r="K35" s="2">
        <f t="shared" si="5"/>
        <v>2.1378137544000002</v>
      </c>
      <c r="L35" s="2">
        <f t="shared" si="5"/>
        <v>3.4600578353999998</v>
      </c>
      <c r="M35" s="2">
        <f t="shared" si="6"/>
        <v>1.8923650384273676</v>
      </c>
      <c r="O35" s="4">
        <f t="shared" si="7"/>
        <v>6.7871401136187809E-2</v>
      </c>
      <c r="P35" s="4">
        <f t="shared" si="8"/>
        <v>0.22680155273746208</v>
      </c>
      <c r="Q35" s="4">
        <f t="shared" si="0"/>
        <v>0</v>
      </c>
      <c r="R35" s="4">
        <f t="shared" si="1"/>
        <v>0.29467295387364989</v>
      </c>
      <c r="S35" s="4">
        <f t="shared" si="2"/>
        <v>1.5776427450704517E-3</v>
      </c>
    </row>
    <row r="36" spans="1:19" x14ac:dyDescent="0.25">
      <c r="A36" t="s">
        <v>63</v>
      </c>
      <c r="B36">
        <v>-130.28258324000001</v>
      </c>
      <c r="C36">
        <f t="shared" si="3"/>
        <v>1.0599123298560165</v>
      </c>
      <c r="D36">
        <f t="shared" si="4"/>
        <v>1.123414146980809</v>
      </c>
      <c r="F36" s="2">
        <v>1.1258699999999999</v>
      </c>
      <c r="G36" s="2">
        <v>1.06128</v>
      </c>
      <c r="H36" s="2">
        <v>1.7745899999999999</v>
      </c>
      <c r="I36" s="2">
        <v>108.42453</v>
      </c>
      <c r="J36" s="2">
        <f t="shared" ref="J36:L43" si="18">F36*$A$2</f>
        <v>2.1275903151</v>
      </c>
      <c r="K36" s="2">
        <f t="shared" si="18"/>
        <v>2.0055326544000001</v>
      </c>
      <c r="L36" s="2">
        <f t="shared" si="18"/>
        <v>3.3534959606999997</v>
      </c>
      <c r="M36" s="2">
        <f t="shared" si="6"/>
        <v>1.8923650384273676</v>
      </c>
      <c r="O36" s="4">
        <f t="shared" si="7"/>
        <v>6.7871401136187809E-2</v>
      </c>
      <c r="P36" s="4">
        <f t="shared" si="8"/>
        <v>1.0559960370976351</v>
      </c>
      <c r="Q36" s="4">
        <f t="shared" si="0"/>
        <v>0</v>
      </c>
      <c r="R36" s="4">
        <f t="shared" si="1"/>
        <v>1.123867438233823</v>
      </c>
      <c r="S36" s="4">
        <f t="shared" si="2"/>
        <v>4.090255887616974E-3</v>
      </c>
    </row>
    <row r="37" spans="1:19" x14ac:dyDescent="0.25">
      <c r="A37" t="s">
        <v>64</v>
      </c>
      <c r="B37">
        <v>-130.31227067</v>
      </c>
      <c r="C37">
        <f t="shared" si="3"/>
        <v>0.25207579715413536</v>
      </c>
      <c r="D37">
        <f t="shared" si="4"/>
        <v>6.3542207510892804E-2</v>
      </c>
      <c r="F37" s="2">
        <v>1.1258699999999999</v>
      </c>
      <c r="G37" s="2">
        <v>1.27128</v>
      </c>
      <c r="H37" s="2">
        <v>1.9463999999999999</v>
      </c>
      <c r="I37" s="2">
        <v>108.42453</v>
      </c>
      <c r="J37" s="2">
        <f t="shared" si="18"/>
        <v>2.1275903151</v>
      </c>
      <c r="K37" s="2">
        <f t="shared" si="18"/>
        <v>2.4023759543999996</v>
      </c>
      <c r="L37" s="2">
        <f t="shared" si="18"/>
        <v>3.6781704719999997</v>
      </c>
      <c r="M37" s="2">
        <f t="shared" si="6"/>
        <v>1.8923650384273676</v>
      </c>
      <c r="O37" s="4">
        <f t="shared" si="7"/>
        <v>6.7871401136187809E-2</v>
      </c>
      <c r="P37" s="4">
        <f t="shared" si="8"/>
        <v>0.16899917743281759</v>
      </c>
      <c r="Q37" s="4">
        <f t="shared" si="0"/>
        <v>0</v>
      </c>
      <c r="R37" s="4">
        <f t="shared" si="1"/>
        <v>0.2368705785690054</v>
      </c>
      <c r="S37" s="4">
        <f t="shared" si="2"/>
        <v>2.3119867222158168E-4</v>
      </c>
    </row>
    <row r="38" spans="1:19" x14ac:dyDescent="0.25">
      <c r="A38" t="s">
        <v>65</v>
      </c>
      <c r="B38">
        <v>-130.29686239</v>
      </c>
      <c r="C38">
        <f t="shared" si="3"/>
        <v>0.67135666754620626</v>
      </c>
      <c r="D38">
        <f t="shared" si="4"/>
        <v>0.45071977505874733</v>
      </c>
      <c r="F38" s="2">
        <v>1.1258699999999999</v>
      </c>
      <c r="G38" s="2">
        <v>1.34128</v>
      </c>
      <c r="H38" s="2">
        <v>2.00529</v>
      </c>
      <c r="I38" s="2">
        <v>108.42453</v>
      </c>
      <c r="J38" s="2">
        <f t="shared" si="18"/>
        <v>2.1275903151</v>
      </c>
      <c r="K38" s="2">
        <f t="shared" si="18"/>
        <v>2.5346570543999998</v>
      </c>
      <c r="L38" s="2">
        <f t="shared" si="18"/>
        <v>3.7894566717</v>
      </c>
      <c r="M38" s="2">
        <f t="shared" si="6"/>
        <v>1.8923650384273676</v>
      </c>
      <c r="O38" s="4">
        <f t="shared" si="7"/>
        <v>6.7871401136187809E-2</v>
      </c>
      <c r="P38" s="4">
        <f t="shared" si="8"/>
        <v>0.58636704791811955</v>
      </c>
      <c r="Q38" s="4">
        <f t="shared" si="0"/>
        <v>0</v>
      </c>
      <c r="R38" s="4">
        <f t="shared" si="1"/>
        <v>0.65423844905430739</v>
      </c>
      <c r="S38" s="4">
        <f t="shared" si="2"/>
        <v>2.9303340433638853E-4</v>
      </c>
    </row>
    <row r="39" spans="1:19" x14ac:dyDescent="0.25">
      <c r="A39" t="s">
        <v>66</v>
      </c>
      <c r="B39">
        <v>-130.31362716000001</v>
      </c>
      <c r="C39">
        <f t="shared" si="3"/>
        <v>0.21516380516796499</v>
      </c>
      <c r="D39">
        <f t="shared" si="4"/>
        <v>4.6295463054357999E-2</v>
      </c>
      <c r="F39" s="2">
        <v>1.19587</v>
      </c>
      <c r="G39" s="2">
        <v>1.2012799999999999</v>
      </c>
      <c r="H39" s="2">
        <v>1.9445399999999999</v>
      </c>
      <c r="I39" s="2">
        <v>108.42453</v>
      </c>
      <c r="J39" s="2">
        <f t="shared" si="18"/>
        <v>2.2598714150999997</v>
      </c>
      <c r="K39" s="2">
        <f t="shared" si="18"/>
        <v>2.2700948543999999</v>
      </c>
      <c r="L39" s="2">
        <f t="shared" si="18"/>
        <v>3.6746555741999996</v>
      </c>
      <c r="M39" s="2">
        <f t="shared" si="6"/>
        <v>1.8923650384273676</v>
      </c>
      <c r="O39" s="4">
        <f t="shared" si="7"/>
        <v>0.23561895985872855</v>
      </c>
      <c r="P39" s="4">
        <f t="shared" si="8"/>
        <v>0</v>
      </c>
      <c r="Q39" s="4">
        <f t="shared" si="0"/>
        <v>0</v>
      </c>
      <c r="R39" s="4">
        <f t="shared" si="1"/>
        <v>0.23561895985872855</v>
      </c>
      <c r="S39" s="4">
        <f t="shared" si="2"/>
        <v>4.184133534230665E-4</v>
      </c>
    </row>
    <row r="40" spans="1:19" x14ac:dyDescent="0.25">
      <c r="A40" t="s">
        <v>67</v>
      </c>
      <c r="B40">
        <v>-130.30805855</v>
      </c>
      <c r="C40">
        <f t="shared" si="3"/>
        <v>0.36669347932228147</v>
      </c>
      <c r="D40">
        <f t="shared" si="4"/>
        <v>0.13446410777748047</v>
      </c>
      <c r="F40" s="2">
        <v>1.19587</v>
      </c>
      <c r="G40" s="2">
        <v>1.1312800000000001</v>
      </c>
      <c r="H40" s="2">
        <v>1.8881399999999999</v>
      </c>
      <c r="I40" s="2">
        <v>108.42453</v>
      </c>
      <c r="J40" s="2">
        <f t="shared" si="18"/>
        <v>2.2598714150999997</v>
      </c>
      <c r="K40" s="2">
        <f t="shared" si="18"/>
        <v>2.1378137544000002</v>
      </c>
      <c r="L40" s="2">
        <f t="shared" si="18"/>
        <v>3.5680748021999995</v>
      </c>
      <c r="M40" s="2">
        <f t="shared" si="6"/>
        <v>1.8923650384273676</v>
      </c>
      <c r="O40" s="4">
        <f t="shared" si="7"/>
        <v>0.23561895985872855</v>
      </c>
      <c r="P40" s="4">
        <f t="shared" si="8"/>
        <v>0.22680155273746208</v>
      </c>
      <c r="Q40" s="4">
        <f t="shared" si="0"/>
        <v>0</v>
      </c>
      <c r="R40" s="4">
        <f t="shared" si="1"/>
        <v>0.46242051259619066</v>
      </c>
      <c r="S40" s="4">
        <f t="shared" si="2"/>
        <v>9.163664899424117E-3</v>
      </c>
    </row>
    <row r="41" spans="1:19" x14ac:dyDescent="0.25">
      <c r="A41" t="s">
        <v>68</v>
      </c>
      <c r="B41">
        <v>-130.28058931000001</v>
      </c>
      <c r="C41">
        <f t="shared" si="3"/>
        <v>1.1141699566579508</v>
      </c>
      <c r="D41">
        <f t="shared" si="4"/>
        <v>1.24137469231918</v>
      </c>
      <c r="F41" s="2">
        <v>1.19587</v>
      </c>
      <c r="G41" s="2">
        <v>1.06128</v>
      </c>
      <c r="H41" s="2">
        <v>1.83267</v>
      </c>
      <c r="I41" s="2">
        <v>108.42453</v>
      </c>
      <c r="J41" s="2">
        <f t="shared" si="18"/>
        <v>2.2598714150999997</v>
      </c>
      <c r="K41" s="2">
        <f t="shared" si="18"/>
        <v>2.0055326544000001</v>
      </c>
      <c r="L41" s="2">
        <f t="shared" si="18"/>
        <v>3.4632514790999998</v>
      </c>
      <c r="M41" s="2">
        <f t="shared" si="6"/>
        <v>1.8923650384273676</v>
      </c>
      <c r="O41" s="4">
        <f t="shared" si="7"/>
        <v>0.23561895985872855</v>
      </c>
      <c r="P41" s="4">
        <f t="shared" si="8"/>
        <v>1.0559960370976351</v>
      </c>
      <c r="Q41" s="4">
        <f t="shared" si="0"/>
        <v>0</v>
      </c>
      <c r="R41" s="4">
        <f t="shared" si="1"/>
        <v>1.2916149969563637</v>
      </c>
      <c r="S41" s="4">
        <f t="shared" si="2"/>
        <v>3.1486742326505376E-2</v>
      </c>
    </row>
    <row r="42" spans="1:19" x14ac:dyDescent="0.25">
      <c r="A42" t="s">
        <v>69</v>
      </c>
      <c r="B42">
        <v>-130.30564742999999</v>
      </c>
      <c r="C42">
        <f t="shared" si="3"/>
        <v>0.43230343009041716</v>
      </c>
      <c r="D42">
        <f t="shared" si="4"/>
        <v>0.1868862556679402</v>
      </c>
      <c r="F42" s="2">
        <v>1.19587</v>
      </c>
      <c r="G42" s="2">
        <v>1.27128</v>
      </c>
      <c r="H42" s="2">
        <v>2.0018099999999999</v>
      </c>
      <c r="I42" s="2">
        <v>108.42453</v>
      </c>
      <c r="J42" s="2">
        <f t="shared" si="18"/>
        <v>2.2598714150999997</v>
      </c>
      <c r="K42" s="2">
        <f t="shared" si="18"/>
        <v>2.4023759543999996</v>
      </c>
      <c r="L42" s="2">
        <f t="shared" si="18"/>
        <v>3.7828804112999994</v>
      </c>
      <c r="M42" s="2">
        <f t="shared" si="6"/>
        <v>1.8923650384273676</v>
      </c>
      <c r="O42" s="4">
        <f t="shared" si="7"/>
        <v>0.23561895985872855</v>
      </c>
      <c r="P42" s="4">
        <f t="shared" si="8"/>
        <v>0.16899917743281759</v>
      </c>
      <c r="Q42" s="4">
        <f t="shared" si="0"/>
        <v>0</v>
      </c>
      <c r="R42" s="4">
        <f t="shared" si="1"/>
        <v>0.40461813729154616</v>
      </c>
      <c r="S42" s="4">
        <f t="shared" si="2"/>
        <v>7.6647543735921825E-4</v>
      </c>
    </row>
    <row r="43" spans="1:19" x14ac:dyDescent="0.25">
      <c r="A43" t="s">
        <v>70</v>
      </c>
      <c r="B43">
        <v>-130.28956471000001</v>
      </c>
      <c r="C43">
        <f t="shared" si="3"/>
        <v>0.86993675709803031</v>
      </c>
      <c r="D43">
        <f t="shared" si="4"/>
        <v>0.75678996135023735</v>
      </c>
      <c r="F43" s="2">
        <v>1.19587</v>
      </c>
      <c r="G43" s="2">
        <v>1.34128</v>
      </c>
      <c r="H43" s="2">
        <v>2.05986</v>
      </c>
      <c r="I43" s="2">
        <v>108.42453</v>
      </c>
      <c r="J43" s="2">
        <f t="shared" si="18"/>
        <v>2.2598714150999997</v>
      </c>
      <c r="K43" s="2">
        <f t="shared" si="18"/>
        <v>2.5346570543999998</v>
      </c>
      <c r="L43" s="2">
        <f t="shared" si="18"/>
        <v>3.8925792377999997</v>
      </c>
      <c r="M43" s="2">
        <f t="shared" si="6"/>
        <v>1.8923650384273676</v>
      </c>
      <c r="O43" s="4">
        <f t="shared" si="7"/>
        <v>0.23561895985872855</v>
      </c>
      <c r="P43" s="4">
        <f t="shared" si="8"/>
        <v>0.58636704791811955</v>
      </c>
      <c r="Q43" s="4">
        <f t="shared" si="0"/>
        <v>0</v>
      </c>
      <c r="R43" s="4">
        <f t="shared" si="1"/>
        <v>0.82198600777684816</v>
      </c>
      <c r="S43" s="4">
        <f t="shared" si="2"/>
        <v>2.2992743604628506E-3</v>
      </c>
    </row>
    <row r="44" spans="1:19" x14ac:dyDescent="0.25">
      <c r="C44" s="1" t="s">
        <v>26</v>
      </c>
      <c r="D44">
        <f>SUM(D9:D43)</f>
        <v>16.297036473395899</v>
      </c>
      <c r="R44" s="5" t="s">
        <v>28</v>
      </c>
      <c r="S44" s="4">
        <f>SUM(S9:S43)</f>
        <v>0.1603441382868058</v>
      </c>
    </row>
    <row r="45" spans="1:19" x14ac:dyDescent="0.25">
      <c r="B45" s="1" t="s">
        <v>9</v>
      </c>
      <c r="F45" s="3" t="s">
        <v>1</v>
      </c>
      <c r="G45" s="3" t="s">
        <v>2</v>
      </c>
      <c r="H45" s="3" t="s">
        <v>19</v>
      </c>
      <c r="I45" s="3" t="s">
        <v>3</v>
      </c>
      <c r="J45" s="3" t="s">
        <v>1</v>
      </c>
      <c r="K45" s="3" t="s">
        <v>2</v>
      </c>
      <c r="L45" s="3" t="s">
        <v>19</v>
      </c>
      <c r="M45" s="3" t="s">
        <v>3</v>
      </c>
      <c r="R45" s="5" t="s">
        <v>29</v>
      </c>
      <c r="S45" s="4">
        <f>1-S44/D44</f>
        <v>0.99016114748539963</v>
      </c>
    </row>
    <row r="46" spans="1:19" x14ac:dyDescent="0.25">
      <c r="A46" s="1" t="s">
        <v>11</v>
      </c>
      <c r="B46" t="s">
        <v>10</v>
      </c>
      <c r="E46" s="1"/>
      <c r="F46" s="2" t="s">
        <v>4</v>
      </c>
      <c r="G46" s="2" t="s">
        <v>4</v>
      </c>
      <c r="H46" s="2" t="s">
        <v>4</v>
      </c>
      <c r="I46" s="2" t="s">
        <v>5</v>
      </c>
      <c r="J46" s="2" t="s">
        <v>7</v>
      </c>
      <c r="K46" s="2" t="s">
        <v>7</v>
      </c>
      <c r="L46" s="2" t="s">
        <v>7</v>
      </c>
      <c r="M46" s="2" t="s">
        <v>8</v>
      </c>
    </row>
    <row r="47" spans="1:19" x14ac:dyDescent="0.25">
      <c r="A47" t="s">
        <v>32</v>
      </c>
      <c r="B47">
        <v>-130.31905255999999</v>
      </c>
      <c r="C47">
        <f>(B47-$B$9)*$A$1</f>
        <v>6.753107560854435E-2</v>
      </c>
      <c r="D47">
        <f t="shared" ref="D47:D55" si="19">C47^2</f>
        <v>4.5604461728469339E-3</v>
      </c>
      <c r="F47" s="2">
        <v>1.002</v>
      </c>
      <c r="G47" s="2">
        <v>1.212</v>
      </c>
      <c r="H47" s="2">
        <v>1.7569399999999999</v>
      </c>
      <c r="I47" s="2">
        <v>104.64</v>
      </c>
      <c r="J47" s="2">
        <f>F47*$A$2</f>
        <v>1.89350946</v>
      </c>
      <c r="K47" s="2">
        <f>G47*$A$2</f>
        <v>2.2903527599999998</v>
      </c>
      <c r="L47" s="2">
        <f>H47*$A$2</f>
        <v>3.3201422261999998</v>
      </c>
      <c r="M47" s="2">
        <f>I47*PI()/180</f>
        <v>1.8263125292868665</v>
      </c>
      <c r="O47" s="4">
        <f t="shared" si="7"/>
        <v>5.2058678856958425E-2</v>
      </c>
      <c r="P47" s="4">
        <f t="shared" si="8"/>
        <v>4.48223456631997E-3</v>
      </c>
      <c r="Q47" s="4">
        <f t="shared" ref="Q47:Q55" si="20">Q$3*2*(COS(M47)-COS(M$9))^2/(SIN(M47)^2+3*(SIN(M$9)^2)*(TANH(2*SIN(M47/2))/TANH(2*SIN(M$9/2))))</f>
        <v>1.7869711461433742E-2</v>
      </c>
      <c r="R47" s="4">
        <f t="shared" ref="R47:R55" si="21">SUM(O47:Q47)</f>
        <v>7.4410624884712145E-2</v>
      </c>
      <c r="S47" s="4">
        <f t="shared" ref="S47:S55" si="22">(R47-C47)^2</f>
        <v>4.7328198243220842E-5</v>
      </c>
    </row>
    <row r="48" spans="1:19" x14ac:dyDescent="0.25">
      <c r="A48" t="s">
        <v>33</v>
      </c>
      <c r="B48">
        <v>-130.3042671</v>
      </c>
      <c r="C48">
        <f t="shared" ref="C48:C55" si="23">(B48-$B$9)*$A$1</f>
        <v>0.46986414185212522</v>
      </c>
      <c r="D48">
        <f t="shared" si="19"/>
        <v>0.22077231179843404</v>
      </c>
      <c r="F48" s="2">
        <v>1.0589999999999999</v>
      </c>
      <c r="G48" s="2">
        <v>1.1459999999999999</v>
      </c>
      <c r="H48" s="2">
        <v>1.9674199999999999</v>
      </c>
      <c r="I48" s="2">
        <v>126.27</v>
      </c>
      <c r="J48" s="2">
        <f t="shared" ref="J48:L55" si="24">F48*$A$2</f>
        <v>2.0012240699999997</v>
      </c>
      <c r="K48" s="2">
        <f t="shared" si="24"/>
        <v>2.1656305799999997</v>
      </c>
      <c r="L48" s="2">
        <f t="shared" si="24"/>
        <v>3.7178925965999996</v>
      </c>
      <c r="M48" s="2">
        <f t="shared" ref="M48:M55" si="25">I48*PI()/180</f>
        <v>2.2038272464932396</v>
      </c>
      <c r="O48" s="4">
        <f t="shared" si="7"/>
        <v>1.5583656791248732E-4</v>
      </c>
      <c r="P48" s="4">
        <f t="shared" si="8"/>
        <v>0.13705382050076226</v>
      </c>
      <c r="Q48" s="4">
        <f t="shared" si="20"/>
        <v>0.3593156182698003</v>
      </c>
      <c r="R48" s="4">
        <f t="shared" si="21"/>
        <v>0.49652527533847501</v>
      </c>
      <c r="S48" s="4">
        <f t="shared" si="22"/>
        <v>7.1081603877696251E-4</v>
      </c>
    </row>
    <row r="49" spans="1:19" x14ac:dyDescent="0.25">
      <c r="A49" t="s">
        <v>34</v>
      </c>
      <c r="B49">
        <v>-130.31002839000001</v>
      </c>
      <c r="C49">
        <f t="shared" si="23"/>
        <v>0.3130913751458676</v>
      </c>
      <c r="D49">
        <f t="shared" si="19"/>
        <v>9.8026209190730407E-2</v>
      </c>
      <c r="F49" s="2">
        <v>1.0109999999999999</v>
      </c>
      <c r="G49" s="2">
        <v>1.2589999999999999</v>
      </c>
      <c r="H49" s="2">
        <v>1.95875</v>
      </c>
      <c r="I49" s="2">
        <v>118.88</v>
      </c>
      <c r="J49" s="2">
        <f t="shared" si="24"/>
        <v>1.9105170299999996</v>
      </c>
      <c r="K49" s="2">
        <f t="shared" si="24"/>
        <v>2.3791700699999998</v>
      </c>
      <c r="L49" s="2">
        <f t="shared" si="24"/>
        <v>3.7015086374999999</v>
      </c>
      <c r="M49" s="2">
        <f t="shared" si="25"/>
        <v>2.0748474147708587</v>
      </c>
      <c r="O49" s="4">
        <f t="shared" si="7"/>
        <v>3.5432812119904192E-2</v>
      </c>
      <c r="P49" s="4">
        <f t="shared" si="8"/>
        <v>0.11784843465626497</v>
      </c>
      <c r="Q49" s="4">
        <f t="shared" si="20"/>
        <v>0.12824912425233978</v>
      </c>
      <c r="R49" s="4">
        <f t="shared" si="21"/>
        <v>0.28153037102850897</v>
      </c>
      <c r="S49" s="4">
        <f t="shared" si="22"/>
        <v>9.960969808959282E-4</v>
      </c>
    </row>
    <row r="50" spans="1:19" x14ac:dyDescent="0.25">
      <c r="A50" t="s">
        <v>35</v>
      </c>
      <c r="B50">
        <v>-130.31694723000001</v>
      </c>
      <c r="C50">
        <f t="shared" si="23"/>
        <v>0.12482005236994059</v>
      </c>
      <c r="D50">
        <f t="shared" si="19"/>
        <v>1.5580045473634712E-2</v>
      </c>
      <c r="F50" s="2">
        <v>1.018</v>
      </c>
      <c r="G50" s="2">
        <v>1.238</v>
      </c>
      <c r="H50" s="2">
        <v>1.7397100000000001</v>
      </c>
      <c r="I50" s="2">
        <v>100.46</v>
      </c>
      <c r="J50" s="2">
        <f t="shared" si="24"/>
        <v>1.9237451399999999</v>
      </c>
      <c r="K50" s="2">
        <f t="shared" si="24"/>
        <v>2.3394857399999998</v>
      </c>
      <c r="L50" s="2">
        <f t="shared" si="24"/>
        <v>3.2875821783000001</v>
      </c>
      <c r="M50" s="2">
        <f t="shared" si="25"/>
        <v>1.7533577665535034</v>
      </c>
      <c r="O50" s="4">
        <f t="shared" si="7"/>
        <v>2.4867939008094427E-2</v>
      </c>
      <c r="P50" s="4">
        <f t="shared" si="8"/>
        <v>4.9814778356305003E-2</v>
      </c>
      <c r="Q50" s="4">
        <f t="shared" si="20"/>
        <v>8.0451501950818127E-2</v>
      </c>
      <c r="R50" s="4">
        <f t="shared" si="21"/>
        <v>0.15513421931521756</v>
      </c>
      <c r="S50" s="4">
        <f t="shared" si="22"/>
        <v>9.1894871758612295E-4</v>
      </c>
    </row>
    <row r="51" spans="1:19" x14ac:dyDescent="0.25">
      <c r="A51" t="s">
        <v>36</v>
      </c>
      <c r="B51">
        <v>-130.30020741000001</v>
      </c>
      <c r="C51">
        <f t="shared" si="23"/>
        <v>0.58033399031788513</v>
      </c>
      <c r="D51">
        <f t="shared" si="19"/>
        <v>0.33678754031827918</v>
      </c>
      <c r="F51" s="2">
        <v>1.0029999999999999</v>
      </c>
      <c r="G51" s="2">
        <v>1.151</v>
      </c>
      <c r="H51" s="2">
        <v>1.5784400000000001</v>
      </c>
      <c r="I51" s="2">
        <v>93.99</v>
      </c>
      <c r="J51" s="2">
        <f t="shared" si="24"/>
        <v>1.8953991899999998</v>
      </c>
      <c r="K51" s="2">
        <f t="shared" si="24"/>
        <v>2.1750792300000001</v>
      </c>
      <c r="L51" s="2">
        <f t="shared" si="24"/>
        <v>2.9828254211999998</v>
      </c>
      <c r="M51" s="2">
        <f t="shared" si="25"/>
        <v>1.6404349639494702</v>
      </c>
      <c r="O51" s="4">
        <f t="shared" si="7"/>
        <v>5.0037296325964903E-2</v>
      </c>
      <c r="P51" s="4">
        <f t="shared" si="8"/>
        <v>0.11217800823281912</v>
      </c>
      <c r="Q51" s="4">
        <f t="shared" si="20"/>
        <v>0.27098287540792987</v>
      </c>
      <c r="R51" s="4">
        <f t="shared" si="21"/>
        <v>0.43319817996671389</v>
      </c>
      <c r="S51" s="4">
        <f t="shared" si="22"/>
        <v>2.164894668769583E-2</v>
      </c>
    </row>
    <row r="52" spans="1:19" x14ac:dyDescent="0.25">
      <c r="A52" t="s">
        <v>37</v>
      </c>
      <c r="B52">
        <v>-130.30457745000001</v>
      </c>
      <c r="C52">
        <f t="shared" si="23"/>
        <v>0.46141908386194658</v>
      </c>
      <c r="D52">
        <f t="shared" si="19"/>
        <v>0.21290757095199808</v>
      </c>
      <c r="F52" s="2">
        <v>1.0569999999999999</v>
      </c>
      <c r="G52" s="2">
        <v>1.1559999999999999</v>
      </c>
      <c r="H52" s="2">
        <v>1.98072</v>
      </c>
      <c r="I52" s="2">
        <v>126.97</v>
      </c>
      <c r="J52" s="2">
        <f t="shared" si="24"/>
        <v>1.9974446099999998</v>
      </c>
      <c r="K52" s="2">
        <f t="shared" si="24"/>
        <v>2.1845278799999996</v>
      </c>
      <c r="L52" s="2">
        <f t="shared" si="24"/>
        <v>3.7430260056</v>
      </c>
      <c r="M52" s="2">
        <f t="shared" si="25"/>
        <v>2.2160445512572</v>
      </c>
      <c r="O52" s="4">
        <f t="shared" si="7"/>
        <v>2.0396437724685209E-5</v>
      </c>
      <c r="P52" s="4">
        <f t="shared" si="8"/>
        <v>9.0011746778726906E-2</v>
      </c>
      <c r="Q52" s="4">
        <f t="shared" si="20"/>
        <v>0.38647836810879688</v>
      </c>
      <c r="R52" s="4">
        <f t="shared" si="21"/>
        <v>0.47651051132524846</v>
      </c>
      <c r="S52" s="4">
        <f t="shared" si="22"/>
        <v>2.2775118288010244E-4</v>
      </c>
    </row>
    <row r="53" spans="1:19" x14ac:dyDescent="0.25">
      <c r="A53" t="s">
        <v>38</v>
      </c>
      <c r="B53">
        <v>-130.31895598</v>
      </c>
      <c r="C53">
        <f t="shared" si="23"/>
        <v>7.015915262028187E-2</v>
      </c>
      <c r="D53">
        <f t="shared" si="19"/>
        <v>4.9223066963960047E-3</v>
      </c>
      <c r="F53" s="2">
        <v>1.0429999999999999</v>
      </c>
      <c r="G53" s="2">
        <v>1.163</v>
      </c>
      <c r="H53" s="2">
        <v>1.78901</v>
      </c>
      <c r="I53" s="2">
        <v>108.26</v>
      </c>
      <c r="J53" s="2">
        <f t="shared" si="24"/>
        <v>1.9709883899999998</v>
      </c>
      <c r="K53" s="2">
        <f t="shared" si="24"/>
        <v>2.1977559900000001</v>
      </c>
      <c r="L53" s="2">
        <f t="shared" si="24"/>
        <v>3.3807458672999999</v>
      </c>
      <c r="M53" s="2">
        <f t="shared" si="25"/>
        <v>1.8894934482090611</v>
      </c>
      <c r="O53" s="4">
        <f t="shared" si="7"/>
        <v>2.7246034574388875E-3</v>
      </c>
      <c r="P53" s="4">
        <f t="shared" si="8"/>
        <v>6.3380974728709918E-2</v>
      </c>
      <c r="Q53" s="4">
        <f t="shared" si="20"/>
        <v>3.328545059656429E-5</v>
      </c>
      <c r="R53" s="4">
        <f t="shared" si="21"/>
        <v>6.6138863636745371E-2</v>
      </c>
      <c r="S53" s="4">
        <f t="shared" si="22"/>
        <v>1.6162723511144936E-5</v>
      </c>
    </row>
    <row r="54" spans="1:19" x14ac:dyDescent="0.25">
      <c r="A54" t="s">
        <v>39</v>
      </c>
      <c r="B54">
        <v>-130.29046387</v>
      </c>
      <c r="C54">
        <f t="shared" si="23"/>
        <v>0.84546935467433515</v>
      </c>
      <c r="D54">
        <f t="shared" si="19"/>
        <v>0.71481842969343667</v>
      </c>
      <c r="F54" s="2">
        <v>1.101</v>
      </c>
      <c r="G54" s="2">
        <v>1.224</v>
      </c>
      <c r="H54" s="2">
        <v>2.1440999999999999</v>
      </c>
      <c r="I54" s="2">
        <v>134.43</v>
      </c>
      <c r="J54" s="2">
        <f t="shared" si="24"/>
        <v>2.0805927299999998</v>
      </c>
      <c r="K54" s="2">
        <f t="shared" si="24"/>
        <v>2.3130295199999997</v>
      </c>
      <c r="L54" s="2">
        <f t="shared" si="24"/>
        <v>4.051770093</v>
      </c>
      <c r="M54" s="2">
        <f t="shared" si="25"/>
        <v>2.3462461134559773</v>
      </c>
      <c r="O54" s="4">
        <f t="shared" si="7"/>
        <v>2.9690770508249167E-2</v>
      </c>
      <c r="P54" s="4">
        <f t="shared" si="8"/>
        <v>1.9634843485150478E-2</v>
      </c>
      <c r="Q54" s="4">
        <f t="shared" si="20"/>
        <v>0.72381786545542603</v>
      </c>
      <c r="R54" s="4">
        <f t="shared" si="21"/>
        <v>0.77314347944882567</v>
      </c>
      <c r="S54" s="4">
        <f t="shared" si="22"/>
        <v>5.2310322271359663E-3</v>
      </c>
    </row>
    <row r="55" spans="1:19" x14ac:dyDescent="0.25">
      <c r="A55" t="s">
        <v>40</v>
      </c>
      <c r="B55">
        <v>-130.29553758</v>
      </c>
      <c r="C55">
        <f t="shared" si="23"/>
        <v>0.70740660238020203</v>
      </c>
      <c r="D55">
        <f t="shared" si="19"/>
        <v>0.50042410109110125</v>
      </c>
      <c r="F55" s="2">
        <v>1.0569999999999999</v>
      </c>
      <c r="G55" s="2">
        <v>1.2569999999999999</v>
      </c>
      <c r="H55" s="2">
        <v>1.5809599999999999</v>
      </c>
      <c r="I55" s="2">
        <v>85.73</v>
      </c>
      <c r="J55" s="2">
        <f t="shared" si="24"/>
        <v>1.9974446099999998</v>
      </c>
      <c r="K55" s="2">
        <f t="shared" si="24"/>
        <v>2.3753906099999997</v>
      </c>
      <c r="L55" s="2">
        <f t="shared" si="24"/>
        <v>2.9875875407999999</v>
      </c>
      <c r="M55" s="2">
        <f t="shared" si="25"/>
        <v>1.4962707677347387</v>
      </c>
      <c r="O55" s="4">
        <f t="shared" si="7"/>
        <v>2.0396437724685209E-5</v>
      </c>
      <c r="P55" s="4">
        <f t="shared" si="8"/>
        <v>0.11027731835801896</v>
      </c>
      <c r="Q55" s="4">
        <f t="shared" si="20"/>
        <v>0.69248093573082403</v>
      </c>
      <c r="R55" s="4">
        <f t="shared" si="21"/>
        <v>0.80277865052656772</v>
      </c>
      <c r="S55" s="4">
        <f t="shared" si="22"/>
        <v>9.0958275676326934E-3</v>
      </c>
    </row>
    <row r="56" spans="1:19" x14ac:dyDescent="0.25">
      <c r="C56" s="1" t="s">
        <v>26</v>
      </c>
      <c r="D56">
        <f>SUM(D47:D55)</f>
        <v>2.1087989613868574</v>
      </c>
      <c r="R56" s="5" t="s">
        <v>28</v>
      </c>
      <c r="S56" s="4">
        <f>SUM(S47:S55)</f>
        <v>3.8892910324357967E-2</v>
      </c>
    </row>
    <row r="57" spans="1:19" x14ac:dyDescent="0.25">
      <c r="R57" s="5" t="s">
        <v>29</v>
      </c>
      <c r="S57" s="4">
        <f>1-S56/D56</f>
        <v>0.98155684300091839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7"/>
  <sheetViews>
    <sheetView zoomScale="160" zoomScaleNormal="160" workbookViewId="0">
      <selection activeCell="A20" sqref="A20:XFD20"/>
    </sheetView>
  </sheetViews>
  <sheetFormatPr defaultRowHeight="15" x14ac:dyDescent="0.25"/>
  <cols>
    <col min="1" max="1" width="34.5703125" customWidth="1"/>
    <col min="2" max="2" width="14.5703125" customWidth="1"/>
    <col min="3" max="5" width="8.140625" customWidth="1"/>
    <col min="6" max="13" width="9.140625" style="2"/>
    <col min="15" max="15" width="13.140625" style="4" customWidth="1"/>
    <col min="16" max="16" width="13.85546875" style="4" customWidth="1"/>
    <col min="17" max="17" width="10.42578125" style="4" customWidth="1"/>
    <col min="18" max="18" width="9.140625" style="4"/>
    <col min="19" max="19" width="10" style="4" customWidth="1"/>
    <col min="20" max="20" width="9.140625" style="4"/>
  </cols>
  <sheetData>
    <row r="1" spans="1:20" x14ac:dyDescent="0.25">
      <c r="A1">
        <v>27.211400000000001</v>
      </c>
      <c r="B1" t="s">
        <v>15</v>
      </c>
    </row>
    <row r="2" spans="1:20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20</v>
      </c>
      <c r="R2" s="5" t="s">
        <v>18</v>
      </c>
    </row>
    <row r="3" spans="1:20" x14ac:dyDescent="0.25">
      <c r="O3" s="4">
        <v>8.5522807035636088</v>
      </c>
      <c r="P3" s="4">
        <v>21.885007200814918</v>
      </c>
      <c r="Q3" s="4">
        <v>0.61400721466788233</v>
      </c>
      <c r="R3" s="4">
        <v>6.2275147733221221</v>
      </c>
    </row>
    <row r="4" spans="1:20" x14ac:dyDescent="0.25">
      <c r="O4" s="4" t="s">
        <v>71</v>
      </c>
      <c r="Q4" s="4" t="s">
        <v>71</v>
      </c>
      <c r="R4" s="4" t="s">
        <v>13</v>
      </c>
    </row>
    <row r="5" spans="1:20" x14ac:dyDescent="0.25">
      <c r="N5" t="s">
        <v>30</v>
      </c>
      <c r="O5" s="2">
        <v>1.246</v>
      </c>
      <c r="P5" s="2">
        <v>1.2509999999999999</v>
      </c>
      <c r="Q5" s="2">
        <v>1.212</v>
      </c>
    </row>
    <row r="6" spans="1:20" x14ac:dyDescent="0.25">
      <c r="O6" s="4" t="s">
        <v>31</v>
      </c>
      <c r="Q6" s="4" t="s">
        <v>31</v>
      </c>
    </row>
    <row r="7" spans="1:20" x14ac:dyDescent="0.25">
      <c r="B7" s="1" t="s">
        <v>9</v>
      </c>
      <c r="C7" s="1" t="s">
        <v>12</v>
      </c>
      <c r="D7" s="1"/>
      <c r="E7" s="1"/>
      <c r="F7" s="3" t="s">
        <v>1</v>
      </c>
      <c r="G7" s="3" t="s">
        <v>2</v>
      </c>
      <c r="H7" s="3" t="s">
        <v>19</v>
      </c>
      <c r="I7" s="3" t="s">
        <v>3</v>
      </c>
      <c r="J7" s="3" t="s">
        <v>1</v>
      </c>
      <c r="K7" s="3" t="s">
        <v>2</v>
      </c>
      <c r="L7" s="3" t="s">
        <v>19</v>
      </c>
      <c r="M7" s="3" t="s">
        <v>3</v>
      </c>
      <c r="O7" s="5" t="s">
        <v>21</v>
      </c>
      <c r="P7" s="5" t="s">
        <v>22</v>
      </c>
      <c r="Q7" s="5" t="s">
        <v>23</v>
      </c>
      <c r="R7" s="5" t="s">
        <v>24</v>
      </c>
      <c r="S7" s="5" t="s">
        <v>25</v>
      </c>
      <c r="T7" s="5" t="s">
        <v>27</v>
      </c>
    </row>
    <row r="8" spans="1:20" x14ac:dyDescent="0.25">
      <c r="A8" s="1" t="s">
        <v>0</v>
      </c>
      <c r="B8" t="s">
        <v>10</v>
      </c>
      <c r="C8" t="s">
        <v>13</v>
      </c>
      <c r="D8" s="1" t="s">
        <v>14</v>
      </c>
      <c r="E8" s="1"/>
      <c r="F8" s="2" t="s">
        <v>4</v>
      </c>
      <c r="G8" s="2" t="s">
        <v>4</v>
      </c>
      <c r="H8" s="2" t="s">
        <v>4</v>
      </c>
      <c r="I8" s="2" t="s">
        <v>5</v>
      </c>
      <c r="J8" s="2" t="s">
        <v>7</v>
      </c>
      <c r="K8" s="2" t="s">
        <v>7</v>
      </c>
      <c r="L8" s="2" t="s">
        <v>7</v>
      </c>
      <c r="M8" s="2" t="s">
        <v>8</v>
      </c>
      <c r="O8" s="4" t="s">
        <v>13</v>
      </c>
      <c r="P8" s="4" t="s">
        <v>13</v>
      </c>
      <c r="Q8" s="4" t="s">
        <v>13</v>
      </c>
      <c r="R8" s="4" t="s">
        <v>13</v>
      </c>
      <c r="S8" s="4" t="s">
        <v>13</v>
      </c>
      <c r="T8" s="4" t="s">
        <v>13</v>
      </c>
    </row>
    <row r="9" spans="1:20" x14ac:dyDescent="0.25">
      <c r="A9" t="s">
        <v>6</v>
      </c>
      <c r="B9">
        <v>-130.32153428000001</v>
      </c>
      <c r="C9">
        <f>(B9-$B$9)*$A$1</f>
        <v>0</v>
      </c>
      <c r="D9">
        <f>C9^2</f>
        <v>0</v>
      </c>
      <c r="F9" s="2">
        <v>1.0558700000000001</v>
      </c>
      <c r="G9" s="2">
        <v>1.2012799999999999</v>
      </c>
      <c r="H9" s="2">
        <v>1.8329500000000001</v>
      </c>
      <c r="I9" s="2">
        <v>108.42453</v>
      </c>
      <c r="J9" s="2">
        <f>F9*$A$2</f>
        <v>1.9953092151</v>
      </c>
      <c r="K9" s="2">
        <f>G9*$A$2</f>
        <v>2.2700948543999999</v>
      </c>
      <c r="L9" s="2">
        <f>H9*$A$2</f>
        <v>3.4637806035000001</v>
      </c>
      <c r="M9" s="2">
        <f>I9*PI()/180</f>
        <v>1.8923650384273676</v>
      </c>
      <c r="O9" s="4">
        <f>(3*O$3/(5*$O$5^2))*(1-2.5*EXP(-$O$5*(J9-J$9))+1.5*EXP(-(5/3)*$O$5*(J9-J$9)))</f>
        <v>0</v>
      </c>
      <c r="P9" s="4">
        <f>(3*P$3/(5*$P$5^2))*(1-2.5*EXP(-$P$5*(K9-K$9))+1.5*EXP(-(5/3)*$P$5*(K9-K$9)))</f>
        <v>0</v>
      </c>
      <c r="Q9" s="4">
        <f>(3*Q$3/(5*Q$5^2))*(1-2.5*EXP(-Q$5*(L9-L$9))+1.5*EXP(-(5/3)*Q$5*(L9-L$9)))</f>
        <v>0</v>
      </c>
      <c r="R9" s="4">
        <f t="shared" ref="R9:R35" si="0">R$3*2*(COS(M9)-COS(M$9))^2/(SIN(M9)^2+3*(SIN(M$9)^2)*(TANH(2*SIN(M9/2))/TANH(2*SIN(M$9/2))))</f>
        <v>0</v>
      </c>
      <c r="S9" s="4">
        <f t="shared" ref="S9:S35" si="1">SUM(O9:R9)</f>
        <v>0</v>
      </c>
      <c r="T9" s="4">
        <f t="shared" ref="T9:T35" si="2">(S9-C9)^2</f>
        <v>0</v>
      </c>
    </row>
    <row r="10" spans="1:20" x14ac:dyDescent="0.25">
      <c r="A10" t="s">
        <v>41</v>
      </c>
      <c r="B10">
        <v>-130.27605732999999</v>
      </c>
      <c r="C10">
        <f t="shared" ref="C10:C43" si="3">(B10-$B$9)*$A$1</f>
        <v>1.2374914772306123</v>
      </c>
      <c r="D10">
        <f t="shared" ref="D10:D43" si="4">C10^2</f>
        <v>1.5313851562184029</v>
      </c>
      <c r="F10" s="2">
        <v>1.0558700000000001</v>
      </c>
      <c r="G10" s="2">
        <v>1.2012799999999999</v>
      </c>
      <c r="H10" s="2">
        <v>1.4551400000000001</v>
      </c>
      <c r="I10" s="2">
        <v>80</v>
      </c>
      <c r="J10" s="2">
        <f t="shared" ref="J10:L35" si="5">F10*$A$2</f>
        <v>1.9953092151</v>
      </c>
      <c r="K10" s="2">
        <f t="shared" si="5"/>
        <v>2.2700948543999999</v>
      </c>
      <c r="L10" s="2">
        <f t="shared" si="5"/>
        <v>2.7498217122000002</v>
      </c>
      <c r="M10" s="2">
        <f t="shared" ref="M10:M35" si="6">I10*PI()/180</f>
        <v>1.3962634015954636</v>
      </c>
      <c r="O10" s="4">
        <f t="shared" ref="O10:O55" si="7">(3*O$3/(5*$O$5^2))*(1-2.5*EXP(-$O$5*(J10-J$9))+1.5*EXP(-(5/3)*$O$5*(J10-J$9)))</f>
        <v>0</v>
      </c>
      <c r="P10" s="4">
        <f t="shared" ref="P10:P55" si="8">(3*P$3/(5*$P$5^2))*(1-2.5*EXP(-$P$5*(K10-K$9))+1.5*EXP(-(5/3)*$P$5*(K10-K$9)))</f>
        <v>0</v>
      </c>
      <c r="Q10" s="4">
        <f t="shared" ref="Q10:Q55" si="9">(3*Q$3/(5*Q$5^2))*(1-2.5*EXP(-Q$5*(L10-L$9))+1.5*EXP(-(5/3)*Q$5*(L10-L$9)))</f>
        <v>0.35250876287832039</v>
      </c>
      <c r="R10" s="4">
        <f t="shared" si="0"/>
        <v>0.85962922541347064</v>
      </c>
      <c r="S10" s="4">
        <f t="shared" si="1"/>
        <v>1.2121379882917911</v>
      </c>
      <c r="T10" s="4">
        <f t="shared" si="2"/>
        <v>6.4279940137092727E-4</v>
      </c>
    </row>
    <row r="11" spans="1:20" x14ac:dyDescent="0.25">
      <c r="A11" t="s">
        <v>42</v>
      </c>
      <c r="B11">
        <v>-130.28131278000001</v>
      </c>
      <c r="C11">
        <f t="shared" si="3"/>
        <v>1.0944833251000339</v>
      </c>
      <c r="D11">
        <f t="shared" si="4"/>
        <v>1.1978937489220265</v>
      </c>
      <c r="F11" s="2">
        <v>1.0456300000000001</v>
      </c>
      <c r="G11" s="2">
        <v>1.26566</v>
      </c>
      <c r="H11" s="2">
        <v>1.4952000000000001</v>
      </c>
      <c r="I11" s="2">
        <v>80</v>
      </c>
      <c r="J11" s="2">
        <f t="shared" si="5"/>
        <v>1.9759583799</v>
      </c>
      <c r="K11" s="2">
        <f t="shared" si="5"/>
        <v>2.3917556717999999</v>
      </c>
      <c r="L11" s="2">
        <f t="shared" si="5"/>
        <v>2.8255242960000002</v>
      </c>
      <c r="M11" s="2">
        <f t="shared" si="6"/>
        <v>1.3962634015954636</v>
      </c>
      <c r="O11" s="4">
        <f t="shared" si="7"/>
        <v>1.6359650874619707E-3</v>
      </c>
      <c r="P11" s="4">
        <f t="shared" si="8"/>
        <v>0.1416627458581137</v>
      </c>
      <c r="Q11" s="4">
        <f t="shared" si="9"/>
        <v>0.25745088993985588</v>
      </c>
      <c r="R11" s="4">
        <f t="shared" si="0"/>
        <v>0.85962922541347064</v>
      </c>
      <c r="S11" s="4">
        <f t="shared" si="1"/>
        <v>1.2603788262989022</v>
      </c>
      <c r="T11" s="4">
        <f t="shared" si="2"/>
        <v>2.7521317318023718E-2</v>
      </c>
    </row>
    <row r="12" spans="1:20" x14ac:dyDescent="0.25">
      <c r="A12" t="s">
        <v>43</v>
      </c>
      <c r="B12">
        <v>-130.30303018000001</v>
      </c>
      <c r="C12">
        <f t="shared" si="3"/>
        <v>0.50352246674003387</v>
      </c>
      <c r="D12">
        <f t="shared" si="4"/>
        <v>0.25353487451196849</v>
      </c>
      <c r="F12" s="2">
        <v>1.0558700000000001</v>
      </c>
      <c r="G12" s="2">
        <v>1.2012799999999999</v>
      </c>
      <c r="H12" s="2">
        <v>1.59935</v>
      </c>
      <c r="I12" s="2">
        <v>90</v>
      </c>
      <c r="J12" s="2">
        <f t="shared" si="5"/>
        <v>1.9953092151</v>
      </c>
      <c r="K12" s="2">
        <f t="shared" si="5"/>
        <v>2.2700948543999999</v>
      </c>
      <c r="L12" s="2">
        <f t="shared" si="5"/>
        <v>3.0223396755</v>
      </c>
      <c r="M12" s="2">
        <f t="shared" si="6"/>
        <v>1.5707963267948966</v>
      </c>
      <c r="O12" s="4">
        <f t="shared" si="7"/>
        <v>0</v>
      </c>
      <c r="P12" s="4">
        <f t="shared" si="8"/>
        <v>0</v>
      </c>
      <c r="Q12" s="4">
        <f t="shared" si="9"/>
        <v>9.7864127978116722E-2</v>
      </c>
      <c r="R12" s="4">
        <f t="shared" si="0"/>
        <v>0.34621806359870239</v>
      </c>
      <c r="S12" s="4">
        <f t="shared" si="1"/>
        <v>0.44408219157681911</v>
      </c>
      <c r="T12" s="4">
        <f t="shared" si="2"/>
        <v>3.5331463114786858E-3</v>
      </c>
    </row>
    <row r="13" spans="1:20" x14ac:dyDescent="0.25">
      <c r="A13" t="s">
        <v>44</v>
      </c>
      <c r="B13">
        <v>-130.30454559</v>
      </c>
      <c r="C13">
        <f t="shared" si="3"/>
        <v>0.46228603906613974</v>
      </c>
      <c r="D13">
        <f t="shared" si="4"/>
        <v>0.21370838191546049</v>
      </c>
      <c r="F13" s="2">
        <v>1.04939</v>
      </c>
      <c r="G13" s="2">
        <v>1.23492</v>
      </c>
      <c r="H13" s="2">
        <v>1.6205700000000001</v>
      </c>
      <c r="I13" s="2">
        <v>90</v>
      </c>
      <c r="J13" s="2">
        <f t="shared" si="5"/>
        <v>1.9830637647</v>
      </c>
      <c r="K13" s="2">
        <f t="shared" si="5"/>
        <v>2.3336653716</v>
      </c>
      <c r="L13" s="2">
        <f t="shared" si="5"/>
        <v>3.0624397460999999</v>
      </c>
      <c r="M13" s="2">
        <f t="shared" si="6"/>
        <v>1.5707963267948966</v>
      </c>
      <c r="O13" s="4">
        <f t="shared" si="7"/>
        <v>6.4997631511246208E-4</v>
      </c>
      <c r="P13" s="4">
        <f t="shared" si="8"/>
        <v>4.1218205088783703E-2</v>
      </c>
      <c r="Q13" s="4">
        <f t="shared" si="9"/>
        <v>7.7250898433672235E-2</v>
      </c>
      <c r="R13" s="4">
        <f t="shared" si="0"/>
        <v>0.34621806359870239</v>
      </c>
      <c r="S13" s="4">
        <f t="shared" si="1"/>
        <v>0.46533714343627075</v>
      </c>
      <c r="T13" s="4">
        <f t="shared" si="2"/>
        <v>9.3092378774325363E-6</v>
      </c>
    </row>
    <row r="14" spans="1:20" x14ac:dyDescent="0.25">
      <c r="A14" t="s">
        <v>45</v>
      </c>
      <c r="B14">
        <v>-130.31784456</v>
      </c>
      <c r="C14">
        <f t="shared" si="3"/>
        <v>0.10040244680830533</v>
      </c>
      <c r="D14">
        <f t="shared" si="4"/>
        <v>1.0080651325094581E-2</v>
      </c>
      <c r="F14" s="2">
        <v>1.0558700000000001</v>
      </c>
      <c r="G14" s="2">
        <v>1.2012799999999999</v>
      </c>
      <c r="H14" s="2">
        <v>1.7316</v>
      </c>
      <c r="I14" s="2">
        <v>100</v>
      </c>
      <c r="J14" s="2">
        <f t="shared" si="5"/>
        <v>1.9953092151</v>
      </c>
      <c r="K14" s="2">
        <f t="shared" si="5"/>
        <v>2.2700948543999999</v>
      </c>
      <c r="L14" s="2">
        <f t="shared" si="5"/>
        <v>3.2722564679999997</v>
      </c>
      <c r="M14" s="2">
        <f t="shared" si="6"/>
        <v>1.7453292519943295</v>
      </c>
      <c r="O14" s="4">
        <f t="shared" si="7"/>
        <v>0</v>
      </c>
      <c r="P14" s="4">
        <f t="shared" si="8"/>
        <v>0</v>
      </c>
      <c r="Q14" s="4">
        <f t="shared" si="9"/>
        <v>1.3885633766911444E-2</v>
      </c>
      <c r="R14" s="4">
        <f t="shared" si="0"/>
        <v>6.9606545670905698E-2</v>
      </c>
      <c r="S14" s="4">
        <f t="shared" si="1"/>
        <v>8.3492179437817143E-2</v>
      </c>
      <c r="T14" s="4">
        <f t="shared" si="2"/>
        <v>2.8595714254139751E-4</v>
      </c>
    </row>
    <row r="15" spans="1:20" x14ac:dyDescent="0.25">
      <c r="A15" t="s">
        <v>46</v>
      </c>
      <c r="B15">
        <v>-130.31804708999999</v>
      </c>
      <c r="C15">
        <f t="shared" si="3"/>
        <v>9.4891321966422235E-2</v>
      </c>
      <c r="D15">
        <f t="shared" si="4"/>
        <v>9.004362984535207E-3</v>
      </c>
      <c r="F15" s="2">
        <v>1.0539499999999999</v>
      </c>
      <c r="G15" s="2">
        <v>1.21329</v>
      </c>
      <c r="H15" s="2">
        <v>1.7398199999999999</v>
      </c>
      <c r="I15" s="2">
        <v>100</v>
      </c>
      <c r="J15" s="2">
        <f t="shared" si="5"/>
        <v>1.9916809334999999</v>
      </c>
      <c r="K15" s="2">
        <f t="shared" si="5"/>
        <v>2.2927905116999998</v>
      </c>
      <c r="L15" s="2">
        <f t="shared" si="5"/>
        <v>3.2877900485999998</v>
      </c>
      <c r="M15" s="2">
        <f t="shared" si="6"/>
        <v>1.7453292519943295</v>
      </c>
      <c r="O15" s="4">
        <f t="shared" si="7"/>
        <v>5.6519676443537881E-5</v>
      </c>
      <c r="P15" s="4">
        <f t="shared" si="8"/>
        <v>5.4961962740221887E-3</v>
      </c>
      <c r="Q15" s="4">
        <f t="shared" si="9"/>
        <v>1.1524382482926591E-2</v>
      </c>
      <c r="R15" s="4">
        <f t="shared" si="0"/>
        <v>6.9606545670905698E-2</v>
      </c>
      <c r="S15" s="4">
        <f t="shared" si="1"/>
        <v>8.6683644104298019E-2</v>
      </c>
      <c r="T15" s="4">
        <f t="shared" si="2"/>
        <v>6.7365975888403944E-5</v>
      </c>
    </row>
    <row r="16" spans="1:20" x14ac:dyDescent="0.25">
      <c r="A16" t="s">
        <v>47</v>
      </c>
      <c r="B16">
        <v>-130.31532816000001</v>
      </c>
      <c r="C16">
        <f t="shared" si="3"/>
        <v>0.16887721376804482</v>
      </c>
      <c r="D16">
        <f t="shared" si="4"/>
        <v>2.8519513330057908E-2</v>
      </c>
      <c r="F16" s="2">
        <v>1.0558700000000001</v>
      </c>
      <c r="G16" s="2">
        <v>1.2012799999999999</v>
      </c>
      <c r="H16" s="2">
        <v>1.9560999999999999</v>
      </c>
      <c r="I16" s="2">
        <v>120</v>
      </c>
      <c r="J16" s="2">
        <f t="shared" si="5"/>
        <v>1.9953092151</v>
      </c>
      <c r="K16" s="2">
        <f t="shared" si="5"/>
        <v>2.2700948543999999</v>
      </c>
      <c r="L16" s="2">
        <f t="shared" si="5"/>
        <v>3.6965008529999999</v>
      </c>
      <c r="M16" s="2">
        <f t="shared" si="6"/>
        <v>2.0943951023931953</v>
      </c>
      <c r="O16" s="4">
        <f t="shared" si="7"/>
        <v>0</v>
      </c>
      <c r="P16" s="4">
        <f t="shared" si="8"/>
        <v>0</v>
      </c>
      <c r="Q16" s="4">
        <f t="shared" si="9"/>
        <v>1.3000627882878875E-2</v>
      </c>
      <c r="R16" s="4">
        <f t="shared" si="0"/>
        <v>0.12067725480168988</v>
      </c>
      <c r="S16" s="4">
        <f t="shared" si="1"/>
        <v>0.13367788268456876</v>
      </c>
      <c r="T16" s="4">
        <f t="shared" si="2"/>
        <v>1.238992908724164E-3</v>
      </c>
    </row>
    <row r="17" spans="1:20" x14ac:dyDescent="0.25">
      <c r="A17" t="s">
        <v>48</v>
      </c>
      <c r="B17">
        <v>-130.31544552</v>
      </c>
      <c r="C17">
        <f t="shared" si="3"/>
        <v>0.1656836838643119</v>
      </c>
      <c r="D17">
        <f t="shared" si="4"/>
        <v>2.7451083098849246E-2</v>
      </c>
      <c r="F17" s="2">
        <v>1.05751</v>
      </c>
      <c r="G17" s="2">
        <v>1.1923299999999999</v>
      </c>
      <c r="H17" s="2">
        <v>1.9495899999999999</v>
      </c>
      <c r="I17" s="2">
        <v>120</v>
      </c>
      <c r="J17" s="2">
        <f t="shared" si="5"/>
        <v>1.9984083722999999</v>
      </c>
      <c r="K17" s="2">
        <f t="shared" si="5"/>
        <v>2.2531817708999995</v>
      </c>
      <c r="L17" s="2">
        <f t="shared" si="5"/>
        <v>3.6841987106999996</v>
      </c>
      <c r="M17" s="2">
        <f t="shared" si="6"/>
        <v>2.0943951023931953</v>
      </c>
      <c r="O17" s="4">
        <f t="shared" si="7"/>
        <v>4.0930667906759681E-5</v>
      </c>
      <c r="P17" s="4">
        <f t="shared" si="8"/>
        <v>3.1896395516340221E-3</v>
      </c>
      <c r="Q17" s="4">
        <f t="shared" si="9"/>
        <v>1.1812347296685958E-2</v>
      </c>
      <c r="R17" s="4">
        <f t="shared" si="0"/>
        <v>0.12067725480168988</v>
      </c>
      <c r="S17" s="4">
        <f t="shared" si="1"/>
        <v>0.13572017231791661</v>
      </c>
      <c r="T17" s="4">
        <f t="shared" si="2"/>
        <v>8.978120241909638E-4</v>
      </c>
    </row>
    <row r="18" spans="1:20" x14ac:dyDescent="0.25">
      <c r="A18" t="s">
        <v>49</v>
      </c>
      <c r="B18">
        <v>-130.30136372000001</v>
      </c>
      <c r="C18">
        <f t="shared" si="3"/>
        <v>0.54886917638391408</v>
      </c>
      <c r="D18">
        <f t="shared" si="4"/>
        <v>0.30125737278435621</v>
      </c>
      <c r="F18" s="2">
        <v>1.0558700000000001</v>
      </c>
      <c r="G18" s="2">
        <v>1.2012799999999999</v>
      </c>
      <c r="H18" s="2">
        <v>2.0466000000000002</v>
      </c>
      <c r="I18" s="2">
        <v>130</v>
      </c>
      <c r="J18" s="2">
        <f t="shared" si="5"/>
        <v>1.9953092151</v>
      </c>
      <c r="K18" s="2">
        <f t="shared" si="5"/>
        <v>2.2700948543999999</v>
      </c>
      <c r="L18" s="2">
        <f t="shared" si="5"/>
        <v>3.8675214180000004</v>
      </c>
      <c r="M18" s="2">
        <f t="shared" si="6"/>
        <v>2.2689280275926285</v>
      </c>
      <c r="O18" s="4">
        <f t="shared" si="7"/>
        <v>0</v>
      </c>
      <c r="P18" s="4">
        <f t="shared" si="8"/>
        <v>0</v>
      </c>
      <c r="Q18" s="4">
        <f t="shared" si="9"/>
        <v>3.2854964988340125E-2</v>
      </c>
      <c r="R18" s="4">
        <f t="shared" si="0"/>
        <v>0.39635011015529242</v>
      </c>
      <c r="S18" s="4">
        <f t="shared" si="1"/>
        <v>0.42920507514363254</v>
      </c>
      <c r="T18" s="4">
        <f t="shared" si="2"/>
        <v>1.431949712564435E-2</v>
      </c>
    </row>
    <row r="19" spans="1:20" x14ac:dyDescent="0.25">
      <c r="A19" t="s">
        <v>50</v>
      </c>
      <c r="B19">
        <v>-130.30155563</v>
      </c>
      <c r="C19">
        <f t="shared" si="3"/>
        <v>0.54364703661035307</v>
      </c>
      <c r="D19">
        <f t="shared" si="4"/>
        <v>0.29555210041521857</v>
      </c>
      <c r="F19" s="2">
        <v>1.05646</v>
      </c>
      <c r="G19" s="2">
        <v>1.18988</v>
      </c>
      <c r="H19" s="2">
        <v>2.0366599999999999</v>
      </c>
      <c r="I19" s="2">
        <v>130</v>
      </c>
      <c r="J19" s="2">
        <f t="shared" si="5"/>
        <v>1.9964241557999998</v>
      </c>
      <c r="K19" s="2">
        <f t="shared" si="5"/>
        <v>2.2485519323999998</v>
      </c>
      <c r="L19" s="2">
        <f t="shared" si="5"/>
        <v>3.8487375017999996</v>
      </c>
      <c r="M19" s="2">
        <f t="shared" si="6"/>
        <v>2.2689280275926285</v>
      </c>
      <c r="O19" s="4">
        <f t="shared" si="7"/>
        <v>5.309079720165372E-6</v>
      </c>
      <c r="P19" s="4">
        <f t="shared" si="8"/>
        <v>5.2017352447347089E-3</v>
      </c>
      <c r="Q19" s="4">
        <f t="shared" si="9"/>
        <v>3.0440177443579689E-2</v>
      </c>
      <c r="R19" s="4">
        <f t="shared" si="0"/>
        <v>0.39635011015529242</v>
      </c>
      <c r="S19" s="4">
        <f t="shared" si="1"/>
        <v>0.43199733192332701</v>
      </c>
      <c r="T19" s="4">
        <f t="shared" si="2"/>
        <v>1.2465656556700129E-2</v>
      </c>
    </row>
    <row r="20" spans="1:20" x14ac:dyDescent="0.25">
      <c r="A20" t="s">
        <v>74</v>
      </c>
      <c r="B20">
        <v>-130.31311036</v>
      </c>
      <c r="C20">
        <f t="shared" si="3"/>
        <v>0.22922665668834522</v>
      </c>
      <c r="D20">
        <f t="shared" si="4"/>
        <v>5.2544860136516477E-2</v>
      </c>
      <c r="F20" s="2">
        <v>1.0558700000000001</v>
      </c>
      <c r="G20" s="2">
        <v>1.1312800000000001</v>
      </c>
      <c r="H20" s="2">
        <v>1.77474</v>
      </c>
      <c r="I20" s="2">
        <v>108.42453</v>
      </c>
      <c r="J20" s="2">
        <f t="shared" ref="J20:J23" si="10">F20*$A$2</f>
        <v>1.9953092151</v>
      </c>
      <c r="K20" s="2">
        <f t="shared" ref="K20:K23" si="11">G20*$A$2</f>
        <v>2.1378137544000002</v>
      </c>
      <c r="L20" s="2">
        <f t="shared" ref="L20:L23" si="12">H20*$A$2</f>
        <v>3.3537794202</v>
      </c>
      <c r="M20" s="2">
        <f t="shared" ref="M20:M23" si="13">I20*PI()/180</f>
        <v>1.8923650384273676</v>
      </c>
      <c r="O20" s="4">
        <f t="shared" si="7"/>
        <v>0</v>
      </c>
      <c r="P20" s="4">
        <f t="shared" ref="P20:P23" si="14">(3*P$3/(5*$P$5^2))*(1-2.5*EXP(-$P$5*(K20-K$9))+1.5*EXP(-(5/3)*$P$5*(K20-K$9)))</f>
        <v>0.22217251534144503</v>
      </c>
      <c r="Q20" s="4">
        <f t="shared" ref="Q20:Q23" si="15">(3*Q$3/(5*Q$5^2))*(1-2.5*EXP(-Q$5*(L20-L$9))+1.5*EXP(-(5/3)*Q$5*(L20-L$9)))</f>
        <v>4.1865555190606536E-3</v>
      </c>
      <c r="R20" s="4">
        <f t="shared" ref="R20:R23" si="16">R$3*2*(COS(M20)-COS(M$9))^2/(SIN(M20)^2+3*(SIN(M$9)^2)*(TANH(2*SIN(M20/2))/TANH(2*SIN(M$9/2))))</f>
        <v>0</v>
      </c>
      <c r="S20" s="4">
        <f t="shared" ref="S20:S23" si="17">SUM(O20:R20)</f>
        <v>0.22635907086050569</v>
      </c>
      <c r="T20" s="4">
        <f t="shared" ref="T20:T23" si="18">(S20-C20)^2</f>
        <v>8.2230484800260941E-6</v>
      </c>
    </row>
    <row r="21" spans="1:20" x14ac:dyDescent="0.25">
      <c r="A21" t="s">
        <v>75</v>
      </c>
      <c r="B21">
        <v>-130.28153348999999</v>
      </c>
      <c r="C21">
        <f t="shared" si="3"/>
        <v>1.0884774970065954</v>
      </c>
      <c r="D21">
        <f t="shared" si="4"/>
        <v>1.1847832614897429</v>
      </c>
      <c r="F21" s="2">
        <v>1.0558700000000001</v>
      </c>
      <c r="G21" s="2">
        <v>1.06128</v>
      </c>
      <c r="H21" s="2">
        <v>1.7174100000000001</v>
      </c>
      <c r="I21" s="2">
        <v>108.42453</v>
      </c>
      <c r="J21" s="2">
        <f t="shared" si="10"/>
        <v>1.9953092151</v>
      </c>
      <c r="K21" s="2">
        <f t="shared" si="11"/>
        <v>2.0055326544000001</v>
      </c>
      <c r="L21" s="2">
        <f t="shared" si="12"/>
        <v>3.2454411993000001</v>
      </c>
      <c r="M21" s="2">
        <f t="shared" si="13"/>
        <v>1.8923650384273676</v>
      </c>
      <c r="O21" s="4">
        <f t="shared" si="7"/>
        <v>0</v>
      </c>
      <c r="P21" s="4">
        <f t="shared" si="14"/>
        <v>1.034443075547018</v>
      </c>
      <c r="Q21" s="4">
        <f t="shared" si="15"/>
        <v>1.8592456839546842E-2</v>
      </c>
      <c r="R21" s="4">
        <f t="shared" si="16"/>
        <v>0</v>
      </c>
      <c r="S21" s="4">
        <f t="shared" si="17"/>
        <v>1.0530355323865648</v>
      </c>
      <c r="T21" s="4">
        <f t="shared" si="18"/>
        <v>1.2561328561274991E-3</v>
      </c>
    </row>
    <row r="22" spans="1:20" x14ac:dyDescent="0.25">
      <c r="A22" t="s">
        <v>76</v>
      </c>
      <c r="B22">
        <v>-130.31547212000001</v>
      </c>
      <c r="C22">
        <f t="shared" si="3"/>
        <v>0.16495986062397386</v>
      </c>
      <c r="D22">
        <f t="shared" si="4"/>
        <v>2.721175561708088E-2</v>
      </c>
      <c r="F22" s="2">
        <v>1.0558700000000001</v>
      </c>
      <c r="G22" s="2">
        <v>1.27128</v>
      </c>
      <c r="H22" s="2">
        <v>1.8919600000000001</v>
      </c>
      <c r="I22" s="2">
        <v>108.42453</v>
      </c>
      <c r="J22" s="2">
        <f t="shared" si="10"/>
        <v>1.9953092151</v>
      </c>
      <c r="K22" s="2">
        <f t="shared" si="11"/>
        <v>2.4023759543999996</v>
      </c>
      <c r="L22" s="2">
        <f t="shared" si="12"/>
        <v>3.5752935708</v>
      </c>
      <c r="M22" s="2">
        <f t="shared" si="13"/>
        <v>1.8923650384273676</v>
      </c>
      <c r="O22" s="4">
        <f t="shared" si="7"/>
        <v>0</v>
      </c>
      <c r="P22" s="4">
        <f t="shared" si="14"/>
        <v>0.16554989102895334</v>
      </c>
      <c r="Q22" s="4">
        <f t="shared" si="15"/>
        <v>3.3891132142934125E-3</v>
      </c>
      <c r="R22" s="4">
        <f t="shared" si="16"/>
        <v>0</v>
      </c>
      <c r="S22" s="4">
        <f t="shared" si="17"/>
        <v>0.16893900424324676</v>
      </c>
      <c r="T22" s="4">
        <f t="shared" si="18"/>
        <v>1.5833583942800244E-5</v>
      </c>
    </row>
    <row r="23" spans="1:20" x14ac:dyDescent="0.25">
      <c r="A23" t="s">
        <v>77</v>
      </c>
      <c r="B23">
        <v>-130.30062885000001</v>
      </c>
      <c r="C23">
        <f t="shared" si="3"/>
        <v>0.56886601790197588</v>
      </c>
      <c r="D23">
        <f t="shared" si="4"/>
        <v>0.32360854632365116</v>
      </c>
      <c r="F23" s="2">
        <v>1.0558700000000001</v>
      </c>
      <c r="G23" s="2">
        <v>1.34128</v>
      </c>
      <c r="H23" s="2">
        <v>1.9516899999999999</v>
      </c>
      <c r="I23" s="2">
        <v>108.42453</v>
      </c>
      <c r="J23" s="2">
        <f t="shared" si="10"/>
        <v>1.9953092151</v>
      </c>
      <c r="K23" s="2">
        <f t="shared" si="11"/>
        <v>2.5346570543999998</v>
      </c>
      <c r="L23" s="2">
        <f t="shared" si="12"/>
        <v>3.6881671436999999</v>
      </c>
      <c r="M23" s="2">
        <f t="shared" si="13"/>
        <v>1.8923650384273676</v>
      </c>
      <c r="O23" s="4">
        <f t="shared" si="7"/>
        <v>0</v>
      </c>
      <c r="P23" s="4">
        <f t="shared" si="14"/>
        <v>0.57439925069696429</v>
      </c>
      <c r="Q23" s="4">
        <f t="shared" si="15"/>
        <v>1.2191161546344283E-2</v>
      </c>
      <c r="R23" s="4">
        <f t="shared" si="16"/>
        <v>0</v>
      </c>
      <c r="S23" s="4">
        <f t="shared" si="17"/>
        <v>0.58659041224330855</v>
      </c>
      <c r="T23" s="4">
        <f t="shared" si="18"/>
        <v>3.1415415476706524E-4</v>
      </c>
    </row>
    <row r="24" spans="1:20" x14ac:dyDescent="0.25">
      <c r="A24" t="s">
        <v>51</v>
      </c>
      <c r="B24">
        <v>-130.31827698999999</v>
      </c>
      <c r="C24">
        <f t="shared" si="3"/>
        <v>8.8635421106594295E-2</v>
      </c>
      <c r="D24">
        <f t="shared" si="4"/>
        <v>7.8562378747433007E-3</v>
      </c>
      <c r="F24" s="2">
        <v>0.98587000000000002</v>
      </c>
      <c r="G24" s="2">
        <v>1.2012799999999999</v>
      </c>
      <c r="H24" s="2">
        <v>1.7786599999999999</v>
      </c>
      <c r="I24" s="2">
        <v>108.42453</v>
      </c>
      <c r="J24" s="2">
        <f t="shared" si="5"/>
        <v>1.8630281150999999</v>
      </c>
      <c r="K24" s="2">
        <f t="shared" si="5"/>
        <v>2.2700948543999999</v>
      </c>
      <c r="L24" s="2">
        <f t="shared" si="5"/>
        <v>3.3611871617999998</v>
      </c>
      <c r="M24" s="2">
        <f t="shared" si="6"/>
        <v>1.8923650384273676</v>
      </c>
      <c r="O24" s="4">
        <f t="shared" si="7"/>
        <v>8.6769026367799068E-2</v>
      </c>
      <c r="P24" s="4">
        <f t="shared" si="8"/>
        <v>0</v>
      </c>
      <c r="Q24" s="4">
        <f t="shared" si="9"/>
        <v>3.6122412657271122E-3</v>
      </c>
      <c r="R24" s="4">
        <f t="shared" si="0"/>
        <v>0</v>
      </c>
      <c r="S24" s="4">
        <f t="shared" si="1"/>
        <v>9.0381267633526177E-2</v>
      </c>
      <c r="T24" s="4">
        <f t="shared" si="2"/>
        <v>3.0479800956001158E-6</v>
      </c>
    </row>
    <row r="25" spans="1:20" x14ac:dyDescent="0.25">
      <c r="A25" t="s">
        <v>52</v>
      </c>
      <c r="B25">
        <v>-130.3086754</v>
      </c>
      <c r="C25">
        <f t="shared" si="3"/>
        <v>0.34990812723227843</v>
      </c>
      <c r="D25">
        <f t="shared" si="4"/>
        <v>0.12243569750320035</v>
      </c>
      <c r="F25" s="2">
        <v>0.98587000000000002</v>
      </c>
      <c r="G25" s="2">
        <v>1.1312800000000001</v>
      </c>
      <c r="H25" s="2">
        <v>1.7195100000000001</v>
      </c>
      <c r="I25" s="2">
        <v>108.42453</v>
      </c>
      <c r="J25" s="2">
        <f t="shared" si="5"/>
        <v>1.8630281150999999</v>
      </c>
      <c r="K25" s="2">
        <f t="shared" si="5"/>
        <v>2.1378137544000002</v>
      </c>
      <c r="L25" s="2">
        <f t="shared" si="5"/>
        <v>3.2494096322999999</v>
      </c>
      <c r="M25" s="2">
        <f t="shared" si="6"/>
        <v>1.8923650384273676</v>
      </c>
      <c r="O25" s="4">
        <f t="shared" si="7"/>
        <v>8.6769026367799068E-2</v>
      </c>
      <c r="P25" s="4">
        <f t="shared" si="8"/>
        <v>0.22217251534144503</v>
      </c>
      <c r="Q25" s="4">
        <f t="shared" si="9"/>
        <v>1.7843666665585702E-2</v>
      </c>
      <c r="R25" s="4">
        <f t="shared" si="0"/>
        <v>0</v>
      </c>
      <c r="S25" s="4">
        <f t="shared" si="1"/>
        <v>0.32678520837482977</v>
      </c>
      <c r="T25" s="4">
        <f t="shared" si="2"/>
        <v>5.3466937648815487E-4</v>
      </c>
    </row>
    <row r="26" spans="1:20" x14ac:dyDescent="0.25">
      <c r="A26" t="s">
        <v>53</v>
      </c>
      <c r="B26">
        <v>-130.27530655000001</v>
      </c>
      <c r="C26">
        <f t="shared" si="3"/>
        <v>1.2579212521219523</v>
      </c>
      <c r="D26">
        <f t="shared" si="4"/>
        <v>1.5823658765400601</v>
      </c>
      <c r="F26" s="2">
        <v>0.98587000000000002</v>
      </c>
      <c r="G26" s="2">
        <v>1.06128</v>
      </c>
      <c r="H26" s="2">
        <v>1.6612100000000001</v>
      </c>
      <c r="I26" s="2">
        <v>108.42453</v>
      </c>
      <c r="J26" s="2">
        <f t="shared" si="5"/>
        <v>1.8630281150999999</v>
      </c>
      <c r="K26" s="2">
        <f t="shared" si="5"/>
        <v>2.0055326544000001</v>
      </c>
      <c r="L26" s="2">
        <f t="shared" si="5"/>
        <v>3.1392383733</v>
      </c>
      <c r="M26" s="2">
        <f t="shared" si="6"/>
        <v>1.8923650384273676</v>
      </c>
      <c r="O26" s="4">
        <f t="shared" si="7"/>
        <v>8.6769026367799068E-2</v>
      </c>
      <c r="P26" s="4">
        <f t="shared" si="8"/>
        <v>1.034443075547018</v>
      </c>
      <c r="Q26" s="4">
        <f t="shared" si="9"/>
        <v>4.6284526923292948E-2</v>
      </c>
      <c r="R26" s="4">
        <f t="shared" si="0"/>
        <v>0</v>
      </c>
      <c r="S26" s="4">
        <f t="shared" si="1"/>
        <v>1.1674966288381101</v>
      </c>
      <c r="T26" s="4">
        <f t="shared" si="2"/>
        <v>8.1766124960247679E-3</v>
      </c>
    </row>
    <row r="27" spans="1:20" x14ac:dyDescent="0.25">
      <c r="A27" t="s">
        <v>54</v>
      </c>
      <c r="B27">
        <v>-130.31295754999999</v>
      </c>
      <c r="C27">
        <f t="shared" si="3"/>
        <v>0.23338483072242686</v>
      </c>
      <c r="D27">
        <f t="shared" si="4"/>
        <v>5.4468479211335838E-2</v>
      </c>
      <c r="F27" s="2">
        <v>0.98587000000000002</v>
      </c>
      <c r="G27" s="2">
        <v>1.27128</v>
      </c>
      <c r="H27" s="2">
        <v>1.83857</v>
      </c>
      <c r="I27" s="2">
        <v>108.42453</v>
      </c>
      <c r="J27" s="2">
        <f t="shared" si="5"/>
        <v>1.8630281150999999</v>
      </c>
      <c r="K27" s="2">
        <f t="shared" si="5"/>
        <v>2.4023759543999996</v>
      </c>
      <c r="L27" s="2">
        <f t="shared" si="5"/>
        <v>3.4744008860999998</v>
      </c>
      <c r="M27" s="2">
        <f t="shared" si="6"/>
        <v>1.8923650384273676</v>
      </c>
      <c r="O27" s="4">
        <f t="shared" si="7"/>
        <v>8.6769026367799068E-2</v>
      </c>
      <c r="P27" s="4">
        <f t="shared" si="8"/>
        <v>0.16554989102895334</v>
      </c>
      <c r="Q27" s="4">
        <f t="shared" si="9"/>
        <v>3.4233462599819537E-5</v>
      </c>
      <c r="R27" s="4">
        <f t="shared" si="0"/>
        <v>0</v>
      </c>
      <c r="S27" s="4">
        <f t="shared" si="1"/>
        <v>0.25235315085935223</v>
      </c>
      <c r="T27" s="4">
        <f t="shared" si="2"/>
        <v>3.597971688168885E-4</v>
      </c>
    </row>
    <row r="28" spans="1:20" x14ac:dyDescent="0.25">
      <c r="A28" t="s">
        <v>55</v>
      </c>
      <c r="B28">
        <v>-130.29855653999999</v>
      </c>
      <c r="C28">
        <f t="shared" si="3"/>
        <v>0.62525647423643416</v>
      </c>
      <c r="D28">
        <f t="shared" si="4"/>
        <v>0.39094565857457664</v>
      </c>
      <c r="F28" s="2">
        <v>0.98587000000000002</v>
      </c>
      <c r="G28" s="2">
        <v>1.34128</v>
      </c>
      <c r="H28" s="2">
        <v>1.89917</v>
      </c>
      <c r="I28" s="2">
        <v>108.42453</v>
      </c>
      <c r="J28" s="2">
        <f t="shared" si="5"/>
        <v>1.8630281150999999</v>
      </c>
      <c r="K28" s="2">
        <f t="shared" si="5"/>
        <v>2.5346570543999998</v>
      </c>
      <c r="L28" s="2">
        <f t="shared" si="5"/>
        <v>3.5889185240999999</v>
      </c>
      <c r="M28" s="2">
        <f t="shared" si="6"/>
        <v>1.8923650384273676</v>
      </c>
      <c r="O28" s="4">
        <f t="shared" si="7"/>
        <v>8.6769026367799068E-2</v>
      </c>
      <c r="P28" s="4">
        <f t="shared" si="8"/>
        <v>0.57439925069696429</v>
      </c>
      <c r="Q28" s="4">
        <f t="shared" si="9"/>
        <v>4.2068741664840368E-3</v>
      </c>
      <c r="R28" s="4">
        <f t="shared" si="0"/>
        <v>0</v>
      </c>
      <c r="S28" s="4">
        <f t="shared" si="1"/>
        <v>0.66537515123124735</v>
      </c>
      <c r="T28" s="4">
        <f t="shared" si="2"/>
        <v>1.6095082438141535E-3</v>
      </c>
    </row>
    <row r="29" spans="1:20" x14ac:dyDescent="0.25">
      <c r="A29" t="s">
        <v>56</v>
      </c>
      <c r="B29">
        <v>-130.30602723000001</v>
      </c>
      <c r="C29">
        <f t="shared" si="3"/>
        <v>0.42196854036990544</v>
      </c>
      <c r="D29">
        <f t="shared" si="4"/>
        <v>0.17805744906190851</v>
      </c>
      <c r="F29" s="2">
        <v>0.91586999999999996</v>
      </c>
      <c r="G29" s="2">
        <v>1.2012799999999999</v>
      </c>
      <c r="H29" s="2">
        <v>1.7255</v>
      </c>
      <c r="I29" s="2">
        <v>108.42453</v>
      </c>
      <c r="J29" s="2">
        <f t="shared" si="5"/>
        <v>1.7307470151</v>
      </c>
      <c r="K29" s="2">
        <f t="shared" si="5"/>
        <v>2.2700948543999999</v>
      </c>
      <c r="L29" s="2">
        <f t="shared" si="5"/>
        <v>3.2607291149999997</v>
      </c>
      <c r="M29" s="2">
        <f t="shared" si="6"/>
        <v>1.8923650384273676</v>
      </c>
      <c r="O29" s="4">
        <f t="shared" si="7"/>
        <v>0.40374690400137547</v>
      </c>
      <c r="P29" s="4">
        <f t="shared" si="8"/>
        <v>0</v>
      </c>
      <c r="Q29" s="4">
        <f t="shared" si="9"/>
        <v>1.5808591367806494E-2</v>
      </c>
      <c r="R29" s="4">
        <f t="shared" si="0"/>
        <v>0</v>
      </c>
      <c r="S29" s="4">
        <f t="shared" si="1"/>
        <v>0.41955549536918196</v>
      </c>
      <c r="T29" s="4">
        <f t="shared" si="2"/>
        <v>5.8227861755165765E-6</v>
      </c>
    </row>
    <row r="30" spans="1:20" x14ac:dyDescent="0.25">
      <c r="A30" t="s">
        <v>57</v>
      </c>
      <c r="B30">
        <v>-130.29546513</v>
      </c>
      <c r="C30">
        <f t="shared" si="3"/>
        <v>0.7093780683103289</v>
      </c>
      <c r="D30">
        <f t="shared" si="4"/>
        <v>0.50321724379969368</v>
      </c>
      <c r="F30" s="2">
        <v>0.91586999999999996</v>
      </c>
      <c r="G30" s="2">
        <v>1.1312800000000001</v>
      </c>
      <c r="H30" s="2">
        <v>1.6654</v>
      </c>
      <c r="I30" s="2">
        <v>108.42453</v>
      </c>
      <c r="J30" s="2">
        <f t="shared" si="5"/>
        <v>1.7307470151</v>
      </c>
      <c r="K30" s="2">
        <f t="shared" si="5"/>
        <v>2.1378137544000002</v>
      </c>
      <c r="L30" s="2">
        <f t="shared" si="5"/>
        <v>3.1471563419999997</v>
      </c>
      <c r="M30" s="2">
        <f t="shared" si="6"/>
        <v>1.8923650384273676</v>
      </c>
      <c r="O30" s="4">
        <f t="shared" si="7"/>
        <v>0.40374690400137547</v>
      </c>
      <c r="P30" s="4">
        <f t="shared" si="8"/>
        <v>0.22217251534144503</v>
      </c>
      <c r="Q30" s="4">
        <f t="shared" si="9"/>
        <v>4.366062312815705E-2</v>
      </c>
      <c r="R30" s="4">
        <f t="shared" si="0"/>
        <v>0</v>
      </c>
      <c r="S30" s="4">
        <f t="shared" si="1"/>
        <v>0.66958004247097747</v>
      </c>
      <c r="T30" s="4">
        <f t="shared" si="2"/>
        <v>1.5838828607096845E-3</v>
      </c>
    </row>
    <row r="31" spans="1:20" x14ac:dyDescent="0.25">
      <c r="A31" t="s">
        <v>58</v>
      </c>
      <c r="B31">
        <v>-130.2605739</v>
      </c>
      <c r="C31">
        <f t="shared" si="3"/>
        <v>1.6588172843323152</v>
      </c>
      <c r="D31">
        <f t="shared" si="4"/>
        <v>2.7516747827996371</v>
      </c>
      <c r="F31" s="2">
        <v>0.91586999999999996</v>
      </c>
      <c r="G31" s="2">
        <v>1.06128</v>
      </c>
      <c r="H31" s="2">
        <v>1.6061000000000001</v>
      </c>
      <c r="I31" s="2">
        <v>108.42453</v>
      </c>
      <c r="J31" s="2">
        <f t="shared" si="5"/>
        <v>1.7307470151</v>
      </c>
      <c r="K31" s="2">
        <f t="shared" si="5"/>
        <v>2.0055326544000001</v>
      </c>
      <c r="L31" s="2">
        <f t="shared" si="5"/>
        <v>3.035095353</v>
      </c>
      <c r="M31" s="2">
        <f t="shared" si="6"/>
        <v>1.8923650384273676</v>
      </c>
      <c r="O31" s="4">
        <f t="shared" si="7"/>
        <v>0.40374690400137547</v>
      </c>
      <c r="P31" s="4">
        <f t="shared" si="8"/>
        <v>1.034443075547018</v>
      </c>
      <c r="Q31" s="4">
        <f t="shared" si="9"/>
        <v>9.0945351748917963E-2</v>
      </c>
      <c r="R31" s="4">
        <f t="shared" si="0"/>
        <v>0</v>
      </c>
      <c r="S31" s="4">
        <f t="shared" si="1"/>
        <v>1.5291353312973115</v>
      </c>
      <c r="T31" s="4">
        <f t="shared" si="2"/>
        <v>1.6817408942972914E-2</v>
      </c>
    </row>
    <row r="32" spans="1:20" x14ac:dyDescent="0.25">
      <c r="A32" t="s">
        <v>59</v>
      </c>
      <c r="B32">
        <v>-130.30128096000001</v>
      </c>
      <c r="C32">
        <f t="shared" si="3"/>
        <v>0.55112119184785857</v>
      </c>
      <c r="D32">
        <f t="shared" si="4"/>
        <v>0.30373456810380411</v>
      </c>
      <c r="F32" s="2">
        <v>0.91586999999999996</v>
      </c>
      <c r="G32" s="2">
        <v>1.27128</v>
      </c>
      <c r="H32" s="2">
        <v>1.7863199999999999</v>
      </c>
      <c r="I32" s="2">
        <v>108.42453</v>
      </c>
      <c r="J32" s="2">
        <f t="shared" si="5"/>
        <v>1.7307470151</v>
      </c>
      <c r="K32" s="2">
        <f t="shared" si="5"/>
        <v>2.4023759543999996</v>
      </c>
      <c r="L32" s="2">
        <f t="shared" si="5"/>
        <v>3.3756624935999997</v>
      </c>
      <c r="M32" s="2">
        <f t="shared" si="6"/>
        <v>1.8923650384273676</v>
      </c>
      <c r="O32" s="4">
        <f t="shared" si="7"/>
        <v>0.40374690400137547</v>
      </c>
      <c r="P32" s="4">
        <f t="shared" si="8"/>
        <v>0.16554989102895334</v>
      </c>
      <c r="Q32" s="4">
        <f t="shared" si="9"/>
        <v>2.6229638841567225E-3</v>
      </c>
      <c r="R32" s="4">
        <f t="shared" si="0"/>
        <v>0</v>
      </c>
      <c r="S32" s="4">
        <f t="shared" si="1"/>
        <v>0.57191975891448554</v>
      </c>
      <c r="T32" s="4">
        <f t="shared" si="2"/>
        <v>4.3258039202498009E-4</v>
      </c>
    </row>
    <row r="33" spans="1:20" x14ac:dyDescent="0.25">
      <c r="A33" t="s">
        <v>60</v>
      </c>
      <c r="B33">
        <v>-130.28719147999999</v>
      </c>
      <c r="C33">
        <f t="shared" si="3"/>
        <v>0.93451566792051077</v>
      </c>
      <c r="D33">
        <f t="shared" si="4"/>
        <v>0.87331953358891834</v>
      </c>
      <c r="F33" s="2">
        <v>0.91586999999999996</v>
      </c>
      <c r="G33" s="2">
        <v>1.34128</v>
      </c>
      <c r="H33" s="2">
        <v>1.8478000000000001</v>
      </c>
      <c r="I33" s="2">
        <v>108.42453</v>
      </c>
      <c r="J33" s="2">
        <f t="shared" si="5"/>
        <v>1.7307470151</v>
      </c>
      <c r="K33" s="2">
        <f t="shared" si="5"/>
        <v>2.5346570543999998</v>
      </c>
      <c r="L33" s="2">
        <f t="shared" si="5"/>
        <v>3.491843094</v>
      </c>
      <c r="M33" s="2">
        <f t="shared" si="6"/>
        <v>1.8923650384273676</v>
      </c>
      <c r="O33" s="4">
        <f t="shared" si="7"/>
        <v>0.40374690400137547</v>
      </c>
      <c r="P33" s="4">
        <f t="shared" si="8"/>
        <v>0.57439925069696429</v>
      </c>
      <c r="Q33" s="4">
        <f t="shared" si="9"/>
        <v>2.3458244482440328E-4</v>
      </c>
      <c r="R33" s="4">
        <f t="shared" si="0"/>
        <v>0</v>
      </c>
      <c r="S33" s="4">
        <f t="shared" si="1"/>
        <v>0.9783807371431642</v>
      </c>
      <c r="T33" s="4">
        <f t="shared" si="2"/>
        <v>1.9241442979081771E-3</v>
      </c>
    </row>
    <row r="34" spans="1:20" x14ac:dyDescent="0.25">
      <c r="A34" t="s">
        <v>61</v>
      </c>
      <c r="B34">
        <v>-130.31922829999999</v>
      </c>
      <c r="C34">
        <f t="shared" si="3"/>
        <v>6.2748944172460311E-2</v>
      </c>
      <c r="D34">
        <f t="shared" si="4"/>
        <v>3.9374299947585404E-3</v>
      </c>
      <c r="F34" s="2">
        <v>1.1258699999999999</v>
      </c>
      <c r="G34" s="2">
        <v>1.2012799999999999</v>
      </c>
      <c r="H34" s="2">
        <v>1.8882699999999999</v>
      </c>
      <c r="I34" s="2">
        <v>108.42453</v>
      </c>
      <c r="J34" s="2">
        <f t="shared" si="5"/>
        <v>2.1275903151</v>
      </c>
      <c r="K34" s="2">
        <f t="shared" si="5"/>
        <v>2.2700948543999999</v>
      </c>
      <c r="L34" s="2">
        <f t="shared" si="5"/>
        <v>3.5683204670999995</v>
      </c>
      <c r="M34" s="2">
        <f t="shared" si="6"/>
        <v>1.8923650384273676</v>
      </c>
      <c r="O34" s="4">
        <f t="shared" si="7"/>
        <v>6.4731234377813113E-2</v>
      </c>
      <c r="P34" s="4">
        <f t="shared" si="8"/>
        <v>0</v>
      </c>
      <c r="Q34" s="4">
        <f t="shared" si="9"/>
        <v>3.000579747590089E-3</v>
      </c>
      <c r="R34" s="4">
        <f t="shared" si="0"/>
        <v>0</v>
      </c>
      <c r="S34" s="4">
        <f t="shared" si="1"/>
        <v>6.7731814125403203E-2</v>
      </c>
      <c r="T34" s="4">
        <f t="shared" si="2"/>
        <v>2.48289929679411E-5</v>
      </c>
    </row>
    <row r="35" spans="1:20" x14ac:dyDescent="0.25">
      <c r="A35" t="s">
        <v>62</v>
      </c>
      <c r="B35">
        <v>-130.31216491999999</v>
      </c>
      <c r="C35">
        <f t="shared" si="3"/>
        <v>0.25495340270460404</v>
      </c>
      <c r="D35">
        <f t="shared" si="4"/>
        <v>6.5001237550655996E-2</v>
      </c>
      <c r="F35" s="2">
        <v>1.1258699999999999</v>
      </c>
      <c r="G35" s="2">
        <v>1.1312800000000001</v>
      </c>
      <c r="H35" s="2">
        <v>1.8309800000000001</v>
      </c>
      <c r="I35" s="2">
        <v>108.42453</v>
      </c>
      <c r="J35" s="2">
        <f t="shared" si="5"/>
        <v>2.1275903151</v>
      </c>
      <c r="K35" s="2">
        <f t="shared" si="5"/>
        <v>2.1378137544000002</v>
      </c>
      <c r="L35" s="2">
        <f t="shared" si="5"/>
        <v>3.4600578353999998</v>
      </c>
      <c r="M35" s="2">
        <f t="shared" si="6"/>
        <v>1.8923650384273676</v>
      </c>
      <c r="O35" s="4">
        <f t="shared" si="7"/>
        <v>6.4731234377813113E-2</v>
      </c>
      <c r="P35" s="4">
        <f t="shared" si="8"/>
        <v>0.22217251534144503</v>
      </c>
      <c r="Q35" s="4">
        <f t="shared" si="9"/>
        <v>4.271867493069634E-6</v>
      </c>
      <c r="R35" s="4">
        <f t="shared" si="0"/>
        <v>0</v>
      </c>
      <c r="S35" s="4">
        <f t="shared" si="1"/>
        <v>0.28690802158675122</v>
      </c>
      <c r="T35" s="4">
        <f t="shared" si="2"/>
        <v>1.0210976679032771E-3</v>
      </c>
    </row>
    <row r="36" spans="1:20" x14ac:dyDescent="0.25">
      <c r="A36" t="s">
        <v>63</v>
      </c>
      <c r="B36">
        <v>-130.28258324000001</v>
      </c>
      <c r="C36">
        <f t="shared" si="3"/>
        <v>1.0599123298560165</v>
      </c>
      <c r="D36">
        <f t="shared" si="4"/>
        <v>1.123414146980809</v>
      </c>
      <c r="F36" s="2">
        <v>1.1258699999999999</v>
      </c>
      <c r="G36" s="2">
        <v>1.06128</v>
      </c>
      <c r="H36" s="2">
        <v>1.7745899999999999</v>
      </c>
      <c r="I36" s="2">
        <v>108.42453</v>
      </c>
      <c r="J36" s="2">
        <f t="shared" ref="J36:J43" si="19">F36*$A$2</f>
        <v>2.1275903151</v>
      </c>
      <c r="K36" s="2">
        <f t="shared" ref="K36:K43" si="20">G36*$A$2</f>
        <v>2.0055326544000001</v>
      </c>
      <c r="L36" s="2">
        <f t="shared" ref="L36:L43" si="21">H36*$A$2</f>
        <v>3.3534959606999997</v>
      </c>
      <c r="M36" s="2">
        <f t="shared" ref="M36:M43" si="22">I36*PI()/180</f>
        <v>1.8923650384273676</v>
      </c>
      <c r="O36" s="4">
        <f t="shared" ref="O36:O43" si="23">(3*O$3/(5*$O$5^2))*(1-2.5*EXP(-$O$5*(J36-J$9))+1.5*EXP(-(5/3)*$O$5*(J36-J$9)))</f>
        <v>6.4731234377813113E-2</v>
      </c>
      <c r="P36" s="4">
        <f t="shared" si="8"/>
        <v>1.034443075547018</v>
      </c>
      <c r="Q36" s="4">
        <f t="shared" ref="Q36:Q43" si="24">(3*Q$3/(5*Q$5^2))*(1-2.5*EXP(-Q$5*(L36-L$9))+1.5*EXP(-(5/3)*Q$5*(L36-L$9)))</f>
        <v>4.2094676189327008E-3</v>
      </c>
      <c r="R36" s="4">
        <f t="shared" ref="R36:R43" si="25">R$3*2*(COS(M36)-COS(M$9))^2/(SIN(M36)^2+3*(SIN(M$9)^2)*(TANH(2*SIN(M36/2))/TANH(2*SIN(M$9/2))))</f>
        <v>0</v>
      </c>
      <c r="S36" s="4">
        <f t="shared" ref="S36:S43" si="26">SUM(O36:R36)</f>
        <v>1.1033837775437636</v>
      </c>
      <c r="T36" s="4">
        <f t="shared" ref="T36:T43" si="27">(S36-C36)^2</f>
        <v>1.8897667640685356E-3</v>
      </c>
    </row>
    <row r="37" spans="1:20" x14ac:dyDescent="0.25">
      <c r="A37" t="s">
        <v>64</v>
      </c>
      <c r="B37">
        <v>-130.31227067</v>
      </c>
      <c r="C37">
        <f t="shared" si="3"/>
        <v>0.25207579715413536</v>
      </c>
      <c r="D37">
        <f t="shared" si="4"/>
        <v>6.3542207510892804E-2</v>
      </c>
      <c r="F37" s="2">
        <v>1.1258699999999999</v>
      </c>
      <c r="G37" s="2">
        <v>1.27128</v>
      </c>
      <c r="H37" s="2">
        <v>1.9463999999999999</v>
      </c>
      <c r="I37" s="2">
        <v>108.42453</v>
      </c>
      <c r="J37" s="2">
        <f t="shared" si="19"/>
        <v>2.1275903151</v>
      </c>
      <c r="K37" s="2">
        <f t="shared" si="20"/>
        <v>2.4023759543999996</v>
      </c>
      <c r="L37" s="2">
        <f t="shared" si="21"/>
        <v>3.6781704719999997</v>
      </c>
      <c r="M37" s="2">
        <f t="shared" si="22"/>
        <v>1.8923650384273676</v>
      </c>
      <c r="O37" s="4">
        <f t="shared" si="23"/>
        <v>6.4731234377813113E-2</v>
      </c>
      <c r="P37" s="4">
        <f t="shared" si="8"/>
        <v>0.16554989102895334</v>
      </c>
      <c r="Q37" s="4">
        <f t="shared" si="24"/>
        <v>1.1245320947118526E-2</v>
      </c>
      <c r="R37" s="4">
        <f t="shared" si="25"/>
        <v>0</v>
      </c>
      <c r="S37" s="4">
        <f t="shared" si="26"/>
        <v>0.24152644635388498</v>
      </c>
      <c r="T37" s="4">
        <f t="shared" si="27"/>
        <v>1.1128880230674331E-4</v>
      </c>
    </row>
    <row r="38" spans="1:20" x14ac:dyDescent="0.25">
      <c r="A38" t="s">
        <v>65</v>
      </c>
      <c r="B38">
        <v>-130.29686239</v>
      </c>
      <c r="C38">
        <f t="shared" si="3"/>
        <v>0.67135666754620626</v>
      </c>
      <c r="D38">
        <f t="shared" si="4"/>
        <v>0.45071977505874733</v>
      </c>
      <c r="F38" s="2">
        <v>1.1258699999999999</v>
      </c>
      <c r="G38" s="2">
        <v>1.34128</v>
      </c>
      <c r="H38" s="2">
        <v>2.00529</v>
      </c>
      <c r="I38" s="2">
        <v>108.42453</v>
      </c>
      <c r="J38" s="2">
        <f t="shared" si="19"/>
        <v>2.1275903151</v>
      </c>
      <c r="K38" s="2">
        <f t="shared" si="20"/>
        <v>2.5346570543999998</v>
      </c>
      <c r="L38" s="2">
        <f t="shared" si="21"/>
        <v>3.7894566717</v>
      </c>
      <c r="M38" s="2">
        <f t="shared" si="22"/>
        <v>1.8923650384273676</v>
      </c>
      <c r="O38" s="4">
        <f t="shared" si="23"/>
        <v>6.4731234377813113E-2</v>
      </c>
      <c r="P38" s="4">
        <f t="shared" si="8"/>
        <v>0.57439925069696429</v>
      </c>
      <c r="Q38" s="4">
        <f t="shared" si="24"/>
        <v>2.3138558653170917E-2</v>
      </c>
      <c r="R38" s="4">
        <f t="shared" si="25"/>
        <v>0</v>
      </c>
      <c r="S38" s="4">
        <f t="shared" si="26"/>
        <v>0.66226904372794837</v>
      </c>
      <c r="T38" s="4">
        <f t="shared" si="27"/>
        <v>8.2584906662168202E-5</v>
      </c>
    </row>
    <row r="39" spans="1:20" x14ac:dyDescent="0.25">
      <c r="A39" t="s">
        <v>66</v>
      </c>
      <c r="B39">
        <v>-130.31362716000001</v>
      </c>
      <c r="C39">
        <f t="shared" si="3"/>
        <v>0.21516380516796499</v>
      </c>
      <c r="D39">
        <f t="shared" si="4"/>
        <v>4.6295463054357999E-2</v>
      </c>
      <c r="F39" s="2">
        <v>1.19587</v>
      </c>
      <c r="G39" s="2">
        <v>1.2012799999999999</v>
      </c>
      <c r="H39" s="2">
        <v>1.9445399999999999</v>
      </c>
      <c r="I39" s="2">
        <v>108.42453</v>
      </c>
      <c r="J39" s="2">
        <f t="shared" si="19"/>
        <v>2.2598714150999997</v>
      </c>
      <c r="K39" s="2">
        <f t="shared" si="20"/>
        <v>2.2700948543999999</v>
      </c>
      <c r="L39" s="2">
        <f t="shared" si="21"/>
        <v>3.6746555741999996</v>
      </c>
      <c r="M39" s="2">
        <f t="shared" si="22"/>
        <v>1.8923650384273676</v>
      </c>
      <c r="O39" s="4">
        <f t="shared" si="23"/>
        <v>0.22471771407618482</v>
      </c>
      <c r="P39" s="4">
        <f t="shared" si="8"/>
        <v>0</v>
      </c>
      <c r="Q39" s="4">
        <f t="shared" si="24"/>
        <v>1.0919471326634813E-2</v>
      </c>
      <c r="R39" s="4">
        <f t="shared" si="25"/>
        <v>0</v>
      </c>
      <c r="S39" s="4">
        <f t="shared" si="26"/>
        <v>0.23563718540281964</v>
      </c>
      <c r="T39" s="4">
        <f t="shared" si="27"/>
        <v>4.19159298240937E-4</v>
      </c>
    </row>
    <row r="40" spans="1:20" x14ac:dyDescent="0.25">
      <c r="A40" t="s">
        <v>67</v>
      </c>
      <c r="B40">
        <v>-130.30805855</v>
      </c>
      <c r="C40">
        <f t="shared" si="3"/>
        <v>0.36669347932228147</v>
      </c>
      <c r="D40">
        <f t="shared" si="4"/>
        <v>0.13446410777748047</v>
      </c>
      <c r="F40" s="2">
        <v>1.19587</v>
      </c>
      <c r="G40" s="2">
        <v>1.1312800000000001</v>
      </c>
      <c r="H40" s="2">
        <v>1.8881399999999999</v>
      </c>
      <c r="I40" s="2">
        <v>108.42453</v>
      </c>
      <c r="J40" s="2">
        <f t="shared" si="19"/>
        <v>2.2598714150999997</v>
      </c>
      <c r="K40" s="2">
        <f t="shared" si="20"/>
        <v>2.1378137544000002</v>
      </c>
      <c r="L40" s="2">
        <f t="shared" si="21"/>
        <v>3.5680748021999995</v>
      </c>
      <c r="M40" s="2">
        <f t="shared" si="22"/>
        <v>1.8923650384273676</v>
      </c>
      <c r="O40" s="4">
        <f t="shared" si="23"/>
        <v>0.22471771407618482</v>
      </c>
      <c r="P40" s="4">
        <f t="shared" si="8"/>
        <v>0.22217251534144503</v>
      </c>
      <c r="Q40" s="4">
        <f t="shared" si="24"/>
        <v>2.9872710748836688E-3</v>
      </c>
      <c r="R40" s="4">
        <f t="shared" si="25"/>
        <v>0</v>
      </c>
      <c r="S40" s="4">
        <f t="shared" si="26"/>
        <v>0.44987750049251352</v>
      </c>
      <c r="T40" s="4">
        <f t="shared" si="27"/>
        <v>6.9195813780496135E-3</v>
      </c>
    </row>
    <row r="41" spans="1:20" x14ac:dyDescent="0.25">
      <c r="A41" t="s">
        <v>68</v>
      </c>
      <c r="B41">
        <v>-130.28058931000001</v>
      </c>
      <c r="C41">
        <f t="shared" si="3"/>
        <v>1.1141699566579508</v>
      </c>
      <c r="D41">
        <f t="shared" si="4"/>
        <v>1.24137469231918</v>
      </c>
      <c r="F41" s="2">
        <v>1.19587</v>
      </c>
      <c r="G41" s="2">
        <v>1.06128</v>
      </c>
      <c r="H41" s="2">
        <v>1.83267</v>
      </c>
      <c r="I41" s="2">
        <v>108.42453</v>
      </c>
      <c r="J41" s="2">
        <f t="shared" si="19"/>
        <v>2.2598714150999997</v>
      </c>
      <c r="K41" s="2">
        <f t="shared" si="20"/>
        <v>2.0055326544000001</v>
      </c>
      <c r="L41" s="2">
        <f t="shared" si="21"/>
        <v>3.4632514790999998</v>
      </c>
      <c r="M41" s="2">
        <f t="shared" si="22"/>
        <v>1.8923650384273676</v>
      </c>
      <c r="O41" s="4">
        <f t="shared" si="23"/>
        <v>0.22471771407618482</v>
      </c>
      <c r="P41" s="4">
        <f t="shared" si="8"/>
        <v>1.034443075547018</v>
      </c>
      <c r="Q41" s="4">
        <f t="shared" si="24"/>
        <v>8.600162039119579E-8</v>
      </c>
      <c r="R41" s="4">
        <f t="shared" si="25"/>
        <v>0</v>
      </c>
      <c r="S41" s="4">
        <f t="shared" si="26"/>
        <v>1.2591608756248234</v>
      </c>
      <c r="T41" s="4">
        <f t="shared" si="27"/>
        <v>2.1022366582858203E-2</v>
      </c>
    </row>
    <row r="42" spans="1:20" x14ac:dyDescent="0.25">
      <c r="A42" t="s">
        <v>69</v>
      </c>
      <c r="B42">
        <v>-130.30564742999999</v>
      </c>
      <c r="C42">
        <f t="shared" si="3"/>
        <v>0.43230343009041716</v>
      </c>
      <c r="D42">
        <f t="shared" si="4"/>
        <v>0.1868862556679402</v>
      </c>
      <c r="F42" s="2">
        <v>1.19587</v>
      </c>
      <c r="G42" s="2">
        <v>1.27128</v>
      </c>
      <c r="H42" s="2">
        <v>2.0018099999999999</v>
      </c>
      <c r="I42" s="2">
        <v>108.42453</v>
      </c>
      <c r="J42" s="2">
        <f t="shared" si="19"/>
        <v>2.2598714150999997</v>
      </c>
      <c r="K42" s="2">
        <f t="shared" si="20"/>
        <v>2.4023759543999996</v>
      </c>
      <c r="L42" s="2">
        <f t="shared" si="21"/>
        <v>3.7828804112999994</v>
      </c>
      <c r="M42" s="2">
        <f t="shared" si="22"/>
        <v>1.8923650384273676</v>
      </c>
      <c r="O42" s="4">
        <f t="shared" si="23"/>
        <v>0.22471771407618482</v>
      </c>
      <c r="P42" s="4">
        <f t="shared" si="8"/>
        <v>0.16554989102895334</v>
      </c>
      <c r="Q42" s="4">
        <f t="shared" si="24"/>
        <v>2.2363214607305289E-2</v>
      </c>
      <c r="R42" s="4">
        <f t="shared" si="25"/>
        <v>0</v>
      </c>
      <c r="S42" s="4">
        <f t="shared" si="26"/>
        <v>0.41263081971244342</v>
      </c>
      <c r="T42" s="4">
        <f t="shared" si="27"/>
        <v>3.870115990835602E-4</v>
      </c>
    </row>
    <row r="43" spans="1:20" x14ac:dyDescent="0.25">
      <c r="A43" t="s">
        <v>70</v>
      </c>
      <c r="B43">
        <v>-130.28956471000001</v>
      </c>
      <c r="C43">
        <f t="shared" si="3"/>
        <v>0.86993675709803031</v>
      </c>
      <c r="D43">
        <f t="shared" si="4"/>
        <v>0.75678996135023735</v>
      </c>
      <c r="F43" s="2">
        <v>1.19587</v>
      </c>
      <c r="G43" s="2">
        <v>1.34128</v>
      </c>
      <c r="H43" s="2">
        <v>2.05986</v>
      </c>
      <c r="I43" s="2">
        <v>108.42453</v>
      </c>
      <c r="J43" s="2">
        <f t="shared" si="19"/>
        <v>2.2598714150999997</v>
      </c>
      <c r="K43" s="2">
        <f t="shared" si="20"/>
        <v>2.5346570543999998</v>
      </c>
      <c r="L43" s="2">
        <f t="shared" si="21"/>
        <v>3.8925792377999997</v>
      </c>
      <c r="M43" s="2">
        <f t="shared" si="22"/>
        <v>1.8923650384273676</v>
      </c>
      <c r="O43" s="4">
        <f t="shared" si="23"/>
        <v>0.22471771407618482</v>
      </c>
      <c r="P43" s="4">
        <f t="shared" si="8"/>
        <v>0.57439925069696429</v>
      </c>
      <c r="Q43" s="4">
        <f t="shared" si="24"/>
        <v>3.6138433738491418E-2</v>
      </c>
      <c r="R43" s="4">
        <f t="shared" si="25"/>
        <v>0</v>
      </c>
      <c r="S43" s="4">
        <f t="shared" si="26"/>
        <v>0.83525539851164055</v>
      </c>
      <c r="T43" s="4">
        <f t="shared" si="27"/>
        <v>1.202796633397751E-3</v>
      </c>
    </row>
    <row r="44" spans="1:20" x14ac:dyDescent="0.25">
      <c r="C44" s="1" t="s">
        <v>26</v>
      </c>
      <c r="D44">
        <f>SUM(D9:D43)</f>
        <v>16.297036473395899</v>
      </c>
      <c r="S44" s="5" t="s">
        <v>28</v>
      </c>
      <c r="T44" s="4">
        <f>SUM(T9:T43)</f>
        <v>0.12710415481632711</v>
      </c>
    </row>
    <row r="45" spans="1:20" x14ac:dyDescent="0.25">
      <c r="B45" s="1" t="s">
        <v>9</v>
      </c>
      <c r="F45" s="3" t="s">
        <v>1</v>
      </c>
      <c r="G45" s="3" t="s">
        <v>2</v>
      </c>
      <c r="H45" s="3" t="s">
        <v>19</v>
      </c>
      <c r="I45" s="3" t="s">
        <v>3</v>
      </c>
      <c r="J45" s="3" t="s">
        <v>1</v>
      </c>
      <c r="K45" s="3" t="s">
        <v>2</v>
      </c>
      <c r="L45" s="3" t="s">
        <v>19</v>
      </c>
      <c r="M45" s="3" t="s">
        <v>3</v>
      </c>
      <c r="S45" s="5" t="s">
        <v>29</v>
      </c>
      <c r="T45" s="4">
        <f>1-T44/D44</f>
        <v>0.99220078110374121</v>
      </c>
    </row>
    <row r="46" spans="1:20" x14ac:dyDescent="0.25">
      <c r="A46" s="1" t="s">
        <v>11</v>
      </c>
      <c r="B46" t="s">
        <v>10</v>
      </c>
      <c r="E46" s="1"/>
      <c r="F46" s="2" t="s">
        <v>4</v>
      </c>
      <c r="G46" s="2" t="s">
        <v>4</v>
      </c>
      <c r="H46" s="2" t="s">
        <v>4</v>
      </c>
      <c r="I46" s="2" t="s">
        <v>5</v>
      </c>
      <c r="J46" s="2" t="s">
        <v>7</v>
      </c>
      <c r="K46" s="2" t="s">
        <v>7</v>
      </c>
      <c r="L46" s="2" t="s">
        <v>7</v>
      </c>
      <c r="M46" s="2" t="s">
        <v>8</v>
      </c>
    </row>
    <row r="47" spans="1:20" x14ac:dyDescent="0.25">
      <c r="A47" t="s">
        <v>32</v>
      </c>
      <c r="B47">
        <v>-130.31905255999999</v>
      </c>
      <c r="C47">
        <f>(B47-$B$9)*$A$1</f>
        <v>6.753107560854435E-2</v>
      </c>
      <c r="D47">
        <f t="shared" ref="D47:D55" si="28">C47^2</f>
        <v>4.5604461728469339E-3</v>
      </c>
      <c r="F47" s="2">
        <v>1.002</v>
      </c>
      <c r="G47" s="2">
        <v>1.212</v>
      </c>
      <c r="H47" s="2">
        <v>1.7569399999999999</v>
      </c>
      <c r="I47" s="2">
        <v>104.64</v>
      </c>
      <c r="J47" s="2">
        <f>F47*$A$2</f>
        <v>1.89350946</v>
      </c>
      <c r="K47" s="2">
        <f>G47*$A$2</f>
        <v>2.2903527599999998</v>
      </c>
      <c r="L47" s="2">
        <f>H47*$A$2</f>
        <v>3.3201422261999998</v>
      </c>
      <c r="M47" s="2">
        <f>I47*PI()/180</f>
        <v>1.8263125292868665</v>
      </c>
      <c r="O47" s="4">
        <f t="shared" si="7"/>
        <v>4.9650110150626481E-2</v>
      </c>
      <c r="P47" s="4">
        <f t="shared" si="8"/>
        <v>4.3907518089279464E-3</v>
      </c>
      <c r="Q47" s="4">
        <f t="shared" si="9"/>
        <v>7.4072800436341723E-3</v>
      </c>
      <c r="R47" s="4">
        <f t="shared" ref="R47:R55" si="29">R$3*2*(COS(M47)-COS(M$9))^2/(SIN(M47)^2+3*(SIN(M$9)^2)*(TANH(2*SIN(M47/2))/TANH(2*SIN(M$9/2))))</f>
        <v>1.3793855624388885E-2</v>
      </c>
      <c r="S47" s="4">
        <f t="shared" ref="S47:S55" si="30">SUM(O47:R47)</f>
        <v>7.5241997627577481E-2</v>
      </c>
      <c r="T47" s="4">
        <f t="shared" ref="T47:T55" si="31">(S47-C47)^2</f>
        <v>5.9458318383609982E-5</v>
      </c>
    </row>
    <row r="48" spans="1:20" x14ac:dyDescent="0.25">
      <c r="A48" t="s">
        <v>33</v>
      </c>
      <c r="B48">
        <v>-130.3042671</v>
      </c>
      <c r="C48">
        <f t="shared" ref="C48:C55" si="32">(B48-$B$9)*$A$1</f>
        <v>0.46986414185212522</v>
      </c>
      <c r="D48">
        <f t="shared" si="28"/>
        <v>0.22077231179843404</v>
      </c>
      <c r="F48" s="2">
        <v>1.0589999999999999</v>
      </c>
      <c r="G48" s="2">
        <v>1.1459999999999999</v>
      </c>
      <c r="H48" s="2">
        <v>1.9674199999999999</v>
      </c>
      <c r="I48" s="2">
        <v>126.27</v>
      </c>
      <c r="J48" s="2">
        <f t="shared" ref="J48:L55" si="33">F48*$A$2</f>
        <v>2.0012240699999997</v>
      </c>
      <c r="K48" s="2">
        <f t="shared" si="33"/>
        <v>2.1656305799999997</v>
      </c>
      <c r="L48" s="2">
        <f t="shared" si="33"/>
        <v>3.7178925965999996</v>
      </c>
      <c r="M48" s="2">
        <f t="shared" ref="M48:M55" si="34">I48*PI()/180</f>
        <v>2.2038272464932396</v>
      </c>
      <c r="O48" s="4">
        <f t="shared" si="7"/>
        <v>1.4862656779305442E-4</v>
      </c>
      <c r="P48" s="4">
        <f t="shared" si="8"/>
        <v>0.13425654132560852</v>
      </c>
      <c r="Q48" s="4">
        <f t="shared" si="9"/>
        <v>1.5161092478292615E-2</v>
      </c>
      <c r="R48" s="4">
        <f t="shared" si="29"/>
        <v>0.27736025691844002</v>
      </c>
      <c r="S48" s="4">
        <f t="shared" si="30"/>
        <v>0.4269265172901342</v>
      </c>
      <c r="T48" s="4">
        <f t="shared" si="31"/>
        <v>1.8436396030264942E-3</v>
      </c>
    </row>
    <row r="49" spans="1:20" x14ac:dyDescent="0.25">
      <c r="A49" t="s">
        <v>34</v>
      </c>
      <c r="B49">
        <v>-130.31002839000001</v>
      </c>
      <c r="C49">
        <f t="shared" si="32"/>
        <v>0.3130913751458676</v>
      </c>
      <c r="D49">
        <f t="shared" si="28"/>
        <v>9.8026209190730407E-2</v>
      </c>
      <c r="F49" s="2">
        <v>1.0109999999999999</v>
      </c>
      <c r="G49" s="2">
        <v>1.2589999999999999</v>
      </c>
      <c r="H49" s="2">
        <v>1.95875</v>
      </c>
      <c r="I49" s="2">
        <v>118.88</v>
      </c>
      <c r="J49" s="2">
        <f t="shared" si="33"/>
        <v>1.9105170299999996</v>
      </c>
      <c r="K49" s="2">
        <f t="shared" si="33"/>
        <v>2.3791700699999998</v>
      </c>
      <c r="L49" s="2">
        <f t="shared" si="33"/>
        <v>3.7015086374999999</v>
      </c>
      <c r="M49" s="2">
        <f t="shared" si="34"/>
        <v>2.0748474147708587</v>
      </c>
      <c r="O49" s="4">
        <f t="shared" si="7"/>
        <v>3.3793462748710285E-2</v>
      </c>
      <c r="P49" s="4">
        <f t="shared" si="8"/>
        <v>0.11544313890541355</v>
      </c>
      <c r="Q49" s="4">
        <f t="shared" si="9"/>
        <v>1.3495923515845446E-2</v>
      </c>
      <c r="R49" s="4">
        <f t="shared" si="29"/>
        <v>9.8997116305377081E-2</v>
      </c>
      <c r="S49" s="4">
        <f t="shared" si="30"/>
        <v>0.26172964147534639</v>
      </c>
      <c r="T49" s="4">
        <f t="shared" si="31"/>
        <v>2.6380276856415525E-3</v>
      </c>
    </row>
    <row r="50" spans="1:20" x14ac:dyDescent="0.25">
      <c r="A50" t="s">
        <v>35</v>
      </c>
      <c r="B50">
        <v>-130.31694723000001</v>
      </c>
      <c r="C50">
        <f t="shared" si="32"/>
        <v>0.12482005236994059</v>
      </c>
      <c r="D50">
        <f t="shared" si="28"/>
        <v>1.5580045473634712E-2</v>
      </c>
      <c r="F50" s="2">
        <v>1.018</v>
      </c>
      <c r="G50" s="2">
        <v>1.238</v>
      </c>
      <c r="H50" s="2">
        <v>1.7397100000000001</v>
      </c>
      <c r="I50" s="2">
        <v>100.46</v>
      </c>
      <c r="J50" s="2">
        <f t="shared" si="33"/>
        <v>1.9237451399999999</v>
      </c>
      <c r="K50" s="2">
        <f t="shared" si="33"/>
        <v>2.3394857399999998</v>
      </c>
      <c r="L50" s="2">
        <f t="shared" si="33"/>
        <v>3.2875821783000001</v>
      </c>
      <c r="M50" s="2">
        <f t="shared" si="34"/>
        <v>1.7533577665535034</v>
      </c>
      <c r="O50" s="4">
        <f t="shared" si="7"/>
        <v>2.3717388494693112E-2</v>
      </c>
      <c r="P50" s="4">
        <f t="shared" si="8"/>
        <v>4.8798054841397834E-2</v>
      </c>
      <c r="Q50" s="4">
        <f t="shared" si="9"/>
        <v>1.1554282029057911E-2</v>
      </c>
      <c r="R50" s="4">
        <f t="shared" si="29"/>
        <v>6.2101528895407723E-2</v>
      </c>
      <c r="S50" s="4">
        <f t="shared" si="30"/>
        <v>0.14617125426055658</v>
      </c>
      <c r="T50" s="4">
        <f t="shared" si="31"/>
        <v>4.5587382217384358E-4</v>
      </c>
    </row>
    <row r="51" spans="1:20" x14ac:dyDescent="0.25">
      <c r="A51" t="s">
        <v>36</v>
      </c>
      <c r="B51">
        <v>-130.30020741000001</v>
      </c>
      <c r="C51">
        <f t="shared" si="32"/>
        <v>0.58033399031788513</v>
      </c>
      <c r="D51">
        <f t="shared" si="28"/>
        <v>0.33678754031827918</v>
      </c>
      <c r="F51" s="2">
        <v>1.0029999999999999</v>
      </c>
      <c r="G51" s="2">
        <v>1.151</v>
      </c>
      <c r="H51" s="2">
        <v>1.5784400000000001</v>
      </c>
      <c r="I51" s="2">
        <v>93.99</v>
      </c>
      <c r="J51" s="2">
        <f t="shared" si="33"/>
        <v>1.8953991899999998</v>
      </c>
      <c r="K51" s="2">
        <f t="shared" si="33"/>
        <v>2.1750792300000001</v>
      </c>
      <c r="L51" s="2">
        <f t="shared" si="33"/>
        <v>2.9828254211999998</v>
      </c>
      <c r="M51" s="2">
        <f t="shared" si="34"/>
        <v>1.6404349639494702</v>
      </c>
      <c r="O51" s="4">
        <f t="shared" si="7"/>
        <v>4.7722249753013535E-2</v>
      </c>
      <c r="P51" s="4">
        <f t="shared" si="8"/>
        <v>0.10988844632791663</v>
      </c>
      <c r="Q51" s="4">
        <f t="shared" si="9"/>
        <v>0.12159322916731409</v>
      </c>
      <c r="R51" s="4">
        <f t="shared" si="29"/>
        <v>0.20917509877682394</v>
      </c>
      <c r="S51" s="4">
        <f t="shared" si="30"/>
        <v>0.48837902402506816</v>
      </c>
      <c r="T51" s="4">
        <f t="shared" si="31"/>
        <v>8.4557158259131043E-3</v>
      </c>
    </row>
    <row r="52" spans="1:20" x14ac:dyDescent="0.25">
      <c r="A52" t="s">
        <v>37</v>
      </c>
      <c r="B52">
        <v>-130.30457745000001</v>
      </c>
      <c r="C52">
        <f t="shared" si="32"/>
        <v>0.46141908386194658</v>
      </c>
      <c r="D52">
        <f t="shared" si="28"/>
        <v>0.21290757095199808</v>
      </c>
      <c r="F52" s="2">
        <v>1.0569999999999999</v>
      </c>
      <c r="G52" s="2">
        <v>1.1559999999999999</v>
      </c>
      <c r="H52" s="2">
        <v>1.98072</v>
      </c>
      <c r="I52" s="2">
        <v>126.97</v>
      </c>
      <c r="J52" s="2">
        <f t="shared" si="33"/>
        <v>1.9974446099999998</v>
      </c>
      <c r="K52" s="2">
        <f t="shared" si="33"/>
        <v>2.1845278799999996</v>
      </c>
      <c r="L52" s="2">
        <f t="shared" si="33"/>
        <v>3.7430260056</v>
      </c>
      <c r="M52" s="2">
        <f t="shared" si="34"/>
        <v>2.2160445512572</v>
      </c>
      <c r="O52" s="4">
        <f t="shared" si="7"/>
        <v>1.9452767568181448E-5</v>
      </c>
      <c r="P52" s="4">
        <f t="shared" si="8"/>
        <v>8.8174600000451256E-2</v>
      </c>
      <c r="Q52" s="4">
        <f t="shared" si="9"/>
        <v>1.7840169929591396E-2</v>
      </c>
      <c r="R52" s="4">
        <f t="shared" si="29"/>
        <v>0.29832752605701229</v>
      </c>
      <c r="S52" s="4">
        <f t="shared" si="30"/>
        <v>0.40436174875462311</v>
      </c>
      <c r="T52" s="4">
        <f t="shared" si="31"/>
        <v>3.2555394895494075E-3</v>
      </c>
    </row>
    <row r="53" spans="1:20" x14ac:dyDescent="0.25">
      <c r="A53" t="s">
        <v>38</v>
      </c>
      <c r="B53">
        <v>-130.31895598</v>
      </c>
      <c r="C53">
        <f t="shared" si="32"/>
        <v>7.015915262028187E-2</v>
      </c>
      <c r="D53">
        <f t="shared" si="28"/>
        <v>4.9223066963960047E-3</v>
      </c>
      <c r="F53" s="2">
        <v>1.0429999999999999</v>
      </c>
      <c r="G53" s="2">
        <v>1.163</v>
      </c>
      <c r="H53" s="2">
        <v>1.78901</v>
      </c>
      <c r="I53" s="2">
        <v>108.26</v>
      </c>
      <c r="J53" s="2">
        <f t="shared" si="33"/>
        <v>1.9709883899999998</v>
      </c>
      <c r="K53" s="2">
        <f t="shared" si="33"/>
        <v>2.1977559900000001</v>
      </c>
      <c r="L53" s="2">
        <f t="shared" si="33"/>
        <v>3.3807458672999999</v>
      </c>
      <c r="M53" s="2">
        <f t="shared" si="34"/>
        <v>1.8894934482090611</v>
      </c>
      <c r="O53" s="4">
        <f t="shared" si="7"/>
        <v>2.598545809245728E-3</v>
      </c>
      <c r="P53" s="4">
        <f t="shared" si="8"/>
        <v>6.2087364086833796E-2</v>
      </c>
      <c r="Q53" s="4">
        <f t="shared" si="9"/>
        <v>2.31617165492852E-3</v>
      </c>
      <c r="R53" s="4">
        <f t="shared" si="29"/>
        <v>2.5693459064106169E-5</v>
      </c>
      <c r="S53" s="4">
        <f t="shared" si="30"/>
        <v>6.7027775010072149E-2</v>
      </c>
      <c r="T53" s="4">
        <f t="shared" si="31"/>
        <v>9.8055257377227419E-6</v>
      </c>
    </row>
    <row r="54" spans="1:20" x14ac:dyDescent="0.25">
      <c r="A54" t="s">
        <v>39</v>
      </c>
      <c r="B54">
        <v>-130.29046387</v>
      </c>
      <c r="C54">
        <f t="shared" si="32"/>
        <v>0.84546935467433515</v>
      </c>
      <c r="D54">
        <f t="shared" si="28"/>
        <v>0.71481842969343667</v>
      </c>
      <c r="F54" s="2">
        <v>1.101</v>
      </c>
      <c r="G54" s="2">
        <v>1.224</v>
      </c>
      <c r="H54" s="2">
        <v>2.1440999999999999</v>
      </c>
      <c r="I54" s="2">
        <v>134.43</v>
      </c>
      <c r="J54" s="2">
        <f t="shared" si="33"/>
        <v>2.0805927299999998</v>
      </c>
      <c r="K54" s="2">
        <f t="shared" si="33"/>
        <v>2.3130295199999997</v>
      </c>
      <c r="L54" s="2">
        <f t="shared" si="33"/>
        <v>4.051770093</v>
      </c>
      <c r="M54" s="2">
        <f t="shared" si="34"/>
        <v>2.3462461134559773</v>
      </c>
      <c r="O54" s="4">
        <f t="shared" si="7"/>
        <v>2.8317084846545257E-2</v>
      </c>
      <c r="P54" s="4">
        <f t="shared" si="8"/>
        <v>1.923409479687798E-2</v>
      </c>
      <c r="Q54" s="4">
        <f t="shared" si="9"/>
        <v>5.8058876414741452E-2</v>
      </c>
      <c r="R54" s="4">
        <f t="shared" si="29"/>
        <v>0.55872413810337029</v>
      </c>
      <c r="S54" s="4">
        <f t="shared" si="30"/>
        <v>0.66433419416153494</v>
      </c>
      <c r="T54" s="4">
        <f t="shared" si="31"/>
        <v>3.2809946373997895E-2</v>
      </c>
    </row>
    <row r="55" spans="1:20" x14ac:dyDescent="0.25">
      <c r="A55" t="s">
        <v>40</v>
      </c>
      <c r="B55">
        <v>-130.29553758</v>
      </c>
      <c r="C55">
        <f t="shared" si="32"/>
        <v>0.70740660238020203</v>
      </c>
      <c r="D55">
        <f t="shared" si="28"/>
        <v>0.50042410109110125</v>
      </c>
      <c r="F55" s="2">
        <v>1.0569999999999999</v>
      </c>
      <c r="G55" s="2">
        <v>1.2569999999999999</v>
      </c>
      <c r="H55" s="2">
        <v>1.5809599999999999</v>
      </c>
      <c r="I55" s="2">
        <v>85.73</v>
      </c>
      <c r="J55" s="2">
        <f t="shared" si="33"/>
        <v>1.9974446099999998</v>
      </c>
      <c r="K55" s="2">
        <f t="shared" si="33"/>
        <v>2.3753906099999997</v>
      </c>
      <c r="L55" s="2">
        <f t="shared" si="33"/>
        <v>2.9875875407999999</v>
      </c>
      <c r="M55" s="2">
        <f t="shared" si="34"/>
        <v>1.4962707677347387</v>
      </c>
      <c r="O55" s="4">
        <f t="shared" si="7"/>
        <v>1.9452767568181448E-5</v>
      </c>
      <c r="P55" s="4">
        <f t="shared" si="8"/>
        <v>0.10802654968183331</v>
      </c>
      <c r="Q55" s="4">
        <f t="shared" si="9"/>
        <v>0.11854180774720957</v>
      </c>
      <c r="R55" s="4">
        <f t="shared" si="29"/>
        <v>0.5345347668722974</v>
      </c>
      <c r="S55" s="4">
        <f t="shared" si="30"/>
        <v>0.76112257706890851</v>
      </c>
      <c r="T55" s="4">
        <f t="shared" si="31"/>
        <v>2.8854059367577553E-3</v>
      </c>
    </row>
    <row r="56" spans="1:20" x14ac:dyDescent="0.25">
      <c r="C56" s="1" t="s">
        <v>26</v>
      </c>
      <c r="D56">
        <f>SUM(D47:D55)</f>
        <v>2.1087989613868574</v>
      </c>
      <c r="S56" s="5" t="s">
        <v>28</v>
      </c>
      <c r="T56" s="4">
        <f>SUM(T47:T55)</f>
        <v>5.241341258118138E-2</v>
      </c>
    </row>
    <row r="57" spans="1:20" x14ac:dyDescent="0.25">
      <c r="S57" s="5" t="s">
        <v>29</v>
      </c>
      <c r="T57" s="4">
        <f>1-T56/D56</f>
        <v>0.9751453725362651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5"/>
  <sheetViews>
    <sheetView topLeftCell="G1" zoomScale="180" zoomScaleNormal="180" workbookViewId="0">
      <selection activeCell="O6" sqref="O6:O7"/>
    </sheetView>
  </sheetViews>
  <sheetFormatPr defaultRowHeight="15" x14ac:dyDescent="0.25"/>
  <cols>
    <col min="1" max="1" width="34.5703125" customWidth="1"/>
    <col min="2" max="2" width="14.5703125" customWidth="1"/>
    <col min="3" max="5" width="8.140625" customWidth="1"/>
    <col min="6" max="13" width="9.140625" style="2"/>
    <col min="15" max="15" width="11" style="4" customWidth="1"/>
    <col min="16" max="16" width="10.85546875" style="4" customWidth="1"/>
    <col min="17" max="17" width="9.140625" style="4"/>
    <col min="18" max="18" width="10" style="4" customWidth="1"/>
    <col min="19" max="19" width="8.28515625" style="4" customWidth="1"/>
  </cols>
  <sheetData>
    <row r="1" spans="1:19" x14ac:dyDescent="0.25">
      <c r="A1">
        <v>27.211400000000001</v>
      </c>
      <c r="B1" t="s">
        <v>15</v>
      </c>
    </row>
    <row r="2" spans="1:19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18</v>
      </c>
    </row>
    <row r="3" spans="1:19" x14ac:dyDescent="0.25">
      <c r="O3" s="4">
        <v>9.0301318663880394</v>
      </c>
      <c r="P3" s="4">
        <v>23.450556761725316</v>
      </c>
      <c r="Q3" s="4">
        <v>7.98709323652748</v>
      </c>
    </row>
    <row r="4" spans="1:19" x14ac:dyDescent="0.25">
      <c r="O4" s="4" t="s">
        <v>71</v>
      </c>
      <c r="Q4" s="4" t="s">
        <v>13</v>
      </c>
    </row>
    <row r="5" spans="1:19" x14ac:dyDescent="0.2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19</v>
      </c>
      <c r="I5" s="3" t="s">
        <v>3</v>
      </c>
      <c r="J5" s="3" t="s">
        <v>1</v>
      </c>
      <c r="K5" s="3" t="s">
        <v>2</v>
      </c>
      <c r="L5" s="3" t="s">
        <v>19</v>
      </c>
      <c r="M5" s="3" t="s">
        <v>3</v>
      </c>
      <c r="O5" s="5" t="s">
        <v>21</v>
      </c>
      <c r="P5" s="5" t="s">
        <v>22</v>
      </c>
      <c r="Q5" s="5" t="s">
        <v>24</v>
      </c>
      <c r="R5" s="5" t="s">
        <v>25</v>
      </c>
      <c r="S5" s="5" t="s">
        <v>27</v>
      </c>
    </row>
    <row r="6" spans="1:19" x14ac:dyDescent="0.2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</row>
    <row r="7" spans="1:19" x14ac:dyDescent="0.25">
      <c r="A7" t="s">
        <v>6</v>
      </c>
      <c r="B7">
        <v>-130.32153428000001</v>
      </c>
      <c r="C7">
        <f t="shared" ref="C7:C41" si="0">(B7-$B$7)*$A$1</f>
        <v>0</v>
      </c>
      <c r="D7">
        <f>C7^2</f>
        <v>0</v>
      </c>
      <c r="F7" s="2">
        <v>1.0558700000000001</v>
      </c>
      <c r="G7" s="2">
        <v>1.2012799999999999</v>
      </c>
      <c r="H7" s="2">
        <v>1.8329500000000001</v>
      </c>
      <c r="I7" s="2">
        <v>108.42453</v>
      </c>
      <c r="J7" s="2">
        <f>F7*$A$2</f>
        <v>1.9953092151</v>
      </c>
      <c r="K7" s="2">
        <f>G7*$A$2</f>
        <v>2.2700948543999999</v>
      </c>
      <c r="L7" s="2">
        <f>H7*$A$2</f>
        <v>3.4637806035000001</v>
      </c>
      <c r="M7" s="2">
        <f>I7*PI()/180</f>
        <v>1.8923650384273676</v>
      </c>
      <c r="O7" s="4">
        <f>0.5*O$3*(J7-J$7)^2</f>
        <v>0</v>
      </c>
      <c r="P7" s="4">
        <f>0.5*P$3*(K7-K$7)^2</f>
        <v>0</v>
      </c>
      <c r="Q7" s="4">
        <f t="shared" ref="Q7:Q41" si="1">Q$3*2*(COS(M7)-COS(M$7))^2/(SIN(M7)^2+3*(SIN(M$7)^2)*(TANH(2*SIN(M7/2))/TANH(2*SIN(M$7/2))))</f>
        <v>0</v>
      </c>
      <c r="R7" s="4">
        <f t="shared" ref="R7:R41" si="2">SUM(O7:Q7)</f>
        <v>0</v>
      </c>
      <c r="S7" s="4">
        <f t="shared" ref="S7:S41" si="3">(R7-C7)^2</f>
        <v>0</v>
      </c>
    </row>
    <row r="8" spans="1:19" x14ac:dyDescent="0.25">
      <c r="A8" t="s">
        <v>41</v>
      </c>
      <c r="B8">
        <v>-130.27605732999999</v>
      </c>
      <c r="C8">
        <f t="shared" si="0"/>
        <v>1.2374914772306123</v>
      </c>
      <c r="D8">
        <f t="shared" ref="D8:D53" si="4">C8^2</f>
        <v>1.5313851562184029</v>
      </c>
      <c r="F8" s="2">
        <v>1.0558700000000001</v>
      </c>
      <c r="G8" s="2">
        <v>1.2012799999999999</v>
      </c>
      <c r="H8" s="2">
        <v>1.4551400000000001</v>
      </c>
      <c r="I8" s="2">
        <v>80</v>
      </c>
      <c r="J8" s="2">
        <f t="shared" ref="J8:L36" si="5">F8*$A$2</f>
        <v>1.9953092151</v>
      </c>
      <c r="K8" s="2">
        <f t="shared" si="5"/>
        <v>2.2700948543999999</v>
      </c>
      <c r="L8" s="2">
        <f t="shared" si="5"/>
        <v>2.7498217122000002</v>
      </c>
      <c r="M8" s="2">
        <f t="shared" ref="M8:M41" si="6">I8*PI()/180</f>
        <v>1.3962634015954636</v>
      </c>
      <c r="O8" s="4">
        <f t="shared" ref="O8:P36" si="7">0.5*O$3*(J8-J$7)^2</f>
        <v>0</v>
      </c>
      <c r="P8" s="4">
        <f t="shared" si="7"/>
        <v>0</v>
      </c>
      <c r="Q8" s="4">
        <f t="shared" si="1"/>
        <v>1.102516657468898</v>
      </c>
      <c r="R8" s="4">
        <f t="shared" si="2"/>
        <v>1.102516657468898</v>
      </c>
      <c r="S8" s="4">
        <f t="shared" si="3"/>
        <v>1.8218201969707238E-2</v>
      </c>
    </row>
    <row r="9" spans="1:19" x14ac:dyDescent="0.25">
      <c r="A9" t="s">
        <v>42</v>
      </c>
      <c r="B9">
        <v>-130.28131278000001</v>
      </c>
      <c r="C9">
        <f t="shared" si="0"/>
        <v>1.0944833251000339</v>
      </c>
      <c r="D9">
        <f t="shared" si="4"/>
        <v>1.1978937489220265</v>
      </c>
      <c r="F9" s="2">
        <v>1.0456300000000001</v>
      </c>
      <c r="G9" s="2">
        <v>1.26566</v>
      </c>
      <c r="H9" s="2">
        <v>1.4952000000000001</v>
      </c>
      <c r="I9" s="2">
        <v>80</v>
      </c>
      <c r="J9" s="2">
        <f t="shared" si="5"/>
        <v>1.9759583799</v>
      </c>
      <c r="K9" s="2">
        <f t="shared" si="5"/>
        <v>2.3917556717999999</v>
      </c>
      <c r="L9" s="2">
        <f t="shared" si="5"/>
        <v>2.8255242960000002</v>
      </c>
      <c r="M9" s="2">
        <f t="shared" si="6"/>
        <v>1.3962634015954636</v>
      </c>
      <c r="O9" s="4">
        <f t="shared" si="7"/>
        <v>1.6906882145655761E-3</v>
      </c>
      <c r="P9" s="4">
        <f t="shared" si="7"/>
        <v>0.17355000181419536</v>
      </c>
      <c r="Q9" s="4">
        <f t="shared" si="1"/>
        <v>1.102516657468898</v>
      </c>
      <c r="R9" s="4">
        <f t="shared" si="2"/>
        <v>1.2777573474976589</v>
      </c>
      <c r="S9" s="4">
        <f t="shared" si="3"/>
        <v>3.3589367285805159E-2</v>
      </c>
    </row>
    <row r="10" spans="1:19" x14ac:dyDescent="0.25">
      <c r="A10" t="s">
        <v>43</v>
      </c>
      <c r="B10">
        <v>-130.30303018000001</v>
      </c>
      <c r="C10">
        <f t="shared" si="0"/>
        <v>0.50352246674003387</v>
      </c>
      <c r="D10">
        <f t="shared" si="4"/>
        <v>0.25353487451196849</v>
      </c>
      <c r="F10" s="2">
        <v>1.0558700000000001</v>
      </c>
      <c r="G10" s="2">
        <v>1.2012799999999999</v>
      </c>
      <c r="H10" s="2">
        <v>1.59935</v>
      </c>
      <c r="I10" s="2">
        <v>90</v>
      </c>
      <c r="J10" s="2">
        <f t="shared" si="5"/>
        <v>1.9953092151</v>
      </c>
      <c r="K10" s="2">
        <f t="shared" si="5"/>
        <v>2.2700948543999999</v>
      </c>
      <c r="L10" s="2">
        <f t="shared" si="5"/>
        <v>3.0223396755</v>
      </c>
      <c r="M10" s="2">
        <f t="shared" si="6"/>
        <v>1.5707963267948966</v>
      </c>
      <c r="O10" s="4">
        <f t="shared" si="7"/>
        <v>0</v>
      </c>
      <c r="P10" s="4">
        <f t="shared" si="7"/>
        <v>0</v>
      </c>
      <c r="Q10" s="4">
        <f t="shared" si="1"/>
        <v>0.4440416530168545</v>
      </c>
      <c r="R10" s="4">
        <f t="shared" si="2"/>
        <v>0.4440416530168545</v>
      </c>
      <c r="S10" s="4">
        <f t="shared" si="3"/>
        <v>3.5379672011715633E-3</v>
      </c>
    </row>
    <row r="11" spans="1:19" x14ac:dyDescent="0.25">
      <c r="A11" t="s">
        <v>44</v>
      </c>
      <c r="B11">
        <v>-130.30454559</v>
      </c>
      <c r="C11">
        <f t="shared" si="0"/>
        <v>0.46228603906613974</v>
      </c>
      <c r="D11">
        <f t="shared" si="4"/>
        <v>0.21370838191546049</v>
      </c>
      <c r="F11" s="2">
        <v>1.04939</v>
      </c>
      <c r="G11" s="2">
        <v>1.23492</v>
      </c>
      <c r="H11" s="2">
        <v>1.6205700000000001</v>
      </c>
      <c r="I11" s="2">
        <v>90</v>
      </c>
      <c r="J11" s="2">
        <f t="shared" si="5"/>
        <v>1.9830637647</v>
      </c>
      <c r="K11" s="2">
        <f t="shared" si="5"/>
        <v>2.3336653716</v>
      </c>
      <c r="L11" s="2">
        <f t="shared" si="5"/>
        <v>3.0624397460999999</v>
      </c>
      <c r="M11" s="2">
        <f t="shared" si="6"/>
        <v>1.5707963267948966</v>
      </c>
      <c r="O11" s="4">
        <f t="shared" si="7"/>
        <v>6.770389023293919E-4</v>
      </c>
      <c r="P11" s="4">
        <f t="shared" si="7"/>
        <v>4.7384319949919186E-2</v>
      </c>
      <c r="Q11" s="4">
        <f t="shared" si="1"/>
        <v>0.4440416530168545</v>
      </c>
      <c r="R11" s="4">
        <f t="shared" si="2"/>
        <v>0.4921030118691031</v>
      </c>
      <c r="S11" s="4">
        <f t="shared" si="3"/>
        <v>8.8905186713265666E-4</v>
      </c>
    </row>
    <row r="12" spans="1:19" x14ac:dyDescent="0.25">
      <c r="A12" t="s">
        <v>45</v>
      </c>
      <c r="B12">
        <v>-130.31784456</v>
      </c>
      <c r="C12">
        <f t="shared" si="0"/>
        <v>0.10040244680830533</v>
      </c>
      <c r="D12">
        <f t="shared" si="4"/>
        <v>1.0080651325094581E-2</v>
      </c>
      <c r="F12" s="2">
        <v>1.0558700000000001</v>
      </c>
      <c r="G12" s="2">
        <v>1.2012799999999999</v>
      </c>
      <c r="H12" s="2">
        <v>1.7316</v>
      </c>
      <c r="I12" s="2">
        <v>100</v>
      </c>
      <c r="J12" s="2">
        <f t="shared" si="5"/>
        <v>1.9953092151</v>
      </c>
      <c r="K12" s="2">
        <f t="shared" si="5"/>
        <v>2.2700948543999999</v>
      </c>
      <c r="L12" s="2">
        <f t="shared" si="5"/>
        <v>3.2722564679999997</v>
      </c>
      <c r="M12" s="2">
        <f t="shared" si="6"/>
        <v>1.7453292519943295</v>
      </c>
      <c r="O12" s="4">
        <f t="shared" si="7"/>
        <v>0</v>
      </c>
      <c r="P12" s="4">
        <f t="shared" si="7"/>
        <v>0</v>
      </c>
      <c r="Q12" s="4">
        <f t="shared" si="1"/>
        <v>8.9273809919772129E-2</v>
      </c>
      <c r="R12" s="4">
        <f t="shared" si="2"/>
        <v>8.9273809919772129E-2</v>
      </c>
      <c r="S12" s="4">
        <f t="shared" si="3"/>
        <v>1.2384655899682197E-4</v>
      </c>
    </row>
    <row r="13" spans="1:19" x14ac:dyDescent="0.25">
      <c r="A13" t="s">
        <v>46</v>
      </c>
      <c r="B13">
        <v>-130.31804708999999</v>
      </c>
      <c r="C13">
        <f t="shared" si="0"/>
        <v>9.4891321966422235E-2</v>
      </c>
      <c r="D13">
        <f t="shared" si="4"/>
        <v>9.004362984535207E-3</v>
      </c>
      <c r="F13" s="2">
        <v>1.0539499999999999</v>
      </c>
      <c r="G13" s="2">
        <v>1.21329</v>
      </c>
      <c r="H13" s="2">
        <v>1.7398199999999999</v>
      </c>
      <c r="I13" s="2">
        <v>100</v>
      </c>
      <c r="J13" s="2">
        <f t="shared" si="5"/>
        <v>1.9916809334999999</v>
      </c>
      <c r="K13" s="2">
        <f t="shared" si="5"/>
        <v>2.2927905116999998</v>
      </c>
      <c r="L13" s="2">
        <f t="shared" si="5"/>
        <v>3.2877900485999998</v>
      </c>
      <c r="M13" s="2">
        <f t="shared" si="6"/>
        <v>1.7453292519943295</v>
      </c>
      <c r="O13" s="4">
        <f t="shared" si="7"/>
        <v>5.9438257543326491E-5</v>
      </c>
      <c r="P13" s="4">
        <f t="shared" si="7"/>
        <v>6.0396071787665205E-3</v>
      </c>
      <c r="Q13" s="4">
        <f t="shared" si="1"/>
        <v>8.9273809919772129E-2</v>
      </c>
      <c r="R13" s="4">
        <f t="shared" si="2"/>
        <v>9.5372855356081976E-2</v>
      </c>
      <c r="S13" s="4">
        <f t="shared" si="3"/>
        <v>2.3187440535720019E-7</v>
      </c>
    </row>
    <row r="14" spans="1:19" x14ac:dyDescent="0.25">
      <c r="A14" t="s">
        <v>47</v>
      </c>
      <c r="B14">
        <v>-130.31532816000001</v>
      </c>
      <c r="C14">
        <f t="shared" si="0"/>
        <v>0.16887721376804482</v>
      </c>
      <c r="D14">
        <f t="shared" si="4"/>
        <v>2.8519513330057908E-2</v>
      </c>
      <c r="F14" s="2">
        <v>1.0558700000000001</v>
      </c>
      <c r="G14" s="2">
        <v>1.2012799999999999</v>
      </c>
      <c r="H14" s="2">
        <v>1.9560999999999999</v>
      </c>
      <c r="I14" s="2">
        <v>120</v>
      </c>
      <c r="J14" s="2">
        <f t="shared" si="5"/>
        <v>1.9953092151</v>
      </c>
      <c r="K14" s="2">
        <f t="shared" si="5"/>
        <v>2.2700948543999999</v>
      </c>
      <c r="L14" s="2">
        <f t="shared" si="5"/>
        <v>3.6965008529999999</v>
      </c>
      <c r="M14" s="2">
        <f t="shared" si="6"/>
        <v>2.0943951023931953</v>
      </c>
      <c r="O14" s="4">
        <f t="shared" si="7"/>
        <v>0</v>
      </c>
      <c r="P14" s="4">
        <f t="shared" si="7"/>
        <v>0</v>
      </c>
      <c r="Q14" s="4">
        <f t="shared" si="1"/>
        <v>0.15477450005551749</v>
      </c>
      <c r="R14" s="4">
        <f t="shared" si="2"/>
        <v>0.15477450005551749</v>
      </c>
      <c r="S14" s="4">
        <f t="shared" si="3"/>
        <v>1.9888653405750642E-4</v>
      </c>
    </row>
    <row r="15" spans="1:19" x14ac:dyDescent="0.25">
      <c r="A15" t="s">
        <v>48</v>
      </c>
      <c r="B15">
        <v>-130.31544552</v>
      </c>
      <c r="C15">
        <f t="shared" si="0"/>
        <v>0.1656836838643119</v>
      </c>
      <c r="D15">
        <f t="shared" si="4"/>
        <v>2.7451083098849246E-2</v>
      </c>
      <c r="F15" s="2">
        <v>1.05751</v>
      </c>
      <c r="G15" s="2">
        <v>1.1923299999999999</v>
      </c>
      <c r="H15" s="2">
        <v>1.9495899999999999</v>
      </c>
      <c r="I15" s="2">
        <v>120</v>
      </c>
      <c r="J15" s="2">
        <f t="shared" si="5"/>
        <v>1.9984083722999999</v>
      </c>
      <c r="K15" s="2">
        <f t="shared" si="5"/>
        <v>2.2531817708999995</v>
      </c>
      <c r="L15" s="2">
        <f t="shared" si="5"/>
        <v>3.6841987106999996</v>
      </c>
      <c r="M15" s="2">
        <f t="shared" si="6"/>
        <v>2.0943951023931953</v>
      </c>
      <c r="O15" s="4">
        <f t="shared" si="7"/>
        <v>4.3366193980170981E-5</v>
      </c>
      <c r="P15" s="4">
        <f t="shared" si="7"/>
        <v>3.3540439450414554E-3</v>
      </c>
      <c r="Q15" s="4">
        <f t="shared" si="1"/>
        <v>0.15477450005551749</v>
      </c>
      <c r="R15" s="4">
        <f t="shared" si="2"/>
        <v>0.15817191019453911</v>
      </c>
      <c r="S15" s="4">
        <f t="shared" si="3"/>
        <v>5.6426743665891798E-5</v>
      </c>
    </row>
    <row r="16" spans="1:19" x14ac:dyDescent="0.25">
      <c r="A16" t="s">
        <v>49</v>
      </c>
      <c r="B16">
        <v>-130.30136372000001</v>
      </c>
      <c r="C16">
        <f t="shared" si="0"/>
        <v>0.54886917638391408</v>
      </c>
      <c r="D16">
        <f t="shared" si="4"/>
        <v>0.30125737278435621</v>
      </c>
      <c r="F16" s="2">
        <v>1.0558700000000001</v>
      </c>
      <c r="G16" s="2">
        <v>1.2012799999999999</v>
      </c>
      <c r="H16" s="2">
        <v>2.0466000000000002</v>
      </c>
      <c r="I16" s="2">
        <v>130</v>
      </c>
      <c r="J16" s="2">
        <f t="shared" si="5"/>
        <v>1.9953092151</v>
      </c>
      <c r="K16" s="2">
        <f t="shared" si="5"/>
        <v>2.2700948543999999</v>
      </c>
      <c r="L16" s="2">
        <f t="shared" si="5"/>
        <v>3.8675214180000004</v>
      </c>
      <c r="M16" s="2">
        <f t="shared" si="6"/>
        <v>2.2689280275926285</v>
      </c>
      <c r="O16" s="4">
        <f t="shared" si="7"/>
        <v>0</v>
      </c>
      <c r="P16" s="4">
        <f t="shared" si="7"/>
        <v>0</v>
      </c>
      <c r="Q16" s="4">
        <f t="shared" si="1"/>
        <v>0.50833846234771685</v>
      </c>
      <c r="R16" s="4">
        <f t="shared" si="2"/>
        <v>0.50833846234771685</v>
      </c>
      <c r="S16" s="4">
        <f t="shared" si="3"/>
        <v>1.6427387802839955E-3</v>
      </c>
    </row>
    <row r="17" spans="1:19" x14ac:dyDescent="0.25">
      <c r="A17" t="s">
        <v>50</v>
      </c>
      <c r="B17">
        <v>-130.30155563</v>
      </c>
      <c r="C17">
        <f t="shared" si="0"/>
        <v>0.54364703661035307</v>
      </c>
      <c r="D17">
        <f t="shared" si="4"/>
        <v>0.29555210041521857</v>
      </c>
      <c r="F17" s="2">
        <v>1.05646</v>
      </c>
      <c r="G17" s="2">
        <v>1.18988</v>
      </c>
      <c r="H17" s="2">
        <v>2.0366599999999999</v>
      </c>
      <c r="I17" s="2">
        <v>130</v>
      </c>
      <c r="J17" s="2">
        <f t="shared" si="5"/>
        <v>1.9964241557999998</v>
      </c>
      <c r="K17" s="2">
        <f t="shared" si="5"/>
        <v>2.2485519323999998</v>
      </c>
      <c r="L17" s="2">
        <f t="shared" si="5"/>
        <v>3.8487375017999996</v>
      </c>
      <c r="M17" s="2">
        <f t="shared" si="6"/>
        <v>2.2689280275926285</v>
      </c>
      <c r="O17" s="4">
        <f t="shared" si="7"/>
        <v>5.6126457928656968E-6</v>
      </c>
      <c r="P17" s="4">
        <f t="shared" si="7"/>
        <v>5.4416722461542227E-3</v>
      </c>
      <c r="Q17" s="4">
        <f t="shared" si="1"/>
        <v>0.50833846234771685</v>
      </c>
      <c r="R17" s="4">
        <f t="shared" si="2"/>
        <v>0.51378574723966397</v>
      </c>
      <c r="S17" s="4">
        <f t="shared" si="3"/>
        <v>8.9169660288003006E-4</v>
      </c>
    </row>
    <row r="18" spans="1:19" x14ac:dyDescent="0.25">
      <c r="A18" t="s">
        <v>74</v>
      </c>
      <c r="B18">
        <v>-130.31311036</v>
      </c>
      <c r="C18">
        <f t="shared" si="0"/>
        <v>0.22922665668834522</v>
      </c>
      <c r="D18">
        <f t="shared" si="4"/>
        <v>5.2544860136516477E-2</v>
      </c>
      <c r="F18" s="2">
        <v>1.0558700000000001</v>
      </c>
      <c r="G18" s="2">
        <v>1.1312800000000001</v>
      </c>
      <c r="H18" s="2">
        <v>1.77474</v>
      </c>
      <c r="I18" s="2">
        <v>108.42453</v>
      </c>
      <c r="J18" s="2">
        <f t="shared" ref="J18:J21" si="8">F18*$A$2</f>
        <v>1.9953092151</v>
      </c>
      <c r="K18" s="2">
        <f t="shared" ref="K18:K21" si="9">G18*$A$2</f>
        <v>2.1378137544000002</v>
      </c>
      <c r="L18" s="2">
        <f t="shared" ref="L18:L21" si="10">H18*$A$2</f>
        <v>3.3537794202</v>
      </c>
      <c r="M18" s="2">
        <f t="shared" ref="M18:M21" si="11">I18*PI()/180</f>
        <v>1.8923650384273676</v>
      </c>
      <c r="O18" s="4">
        <f t="shared" ref="O18:O21" si="12">0.5*O$3*(J18-J$7)^2</f>
        <v>0</v>
      </c>
      <c r="P18" s="4">
        <f t="shared" ref="P18:P21" si="13">0.5*P$3*(K18-K$7)^2</f>
        <v>0.20517231460568935</v>
      </c>
      <c r="Q18" s="4">
        <f t="shared" ref="Q18:Q21" si="14">Q$3*2*(COS(M18)-COS(M$7))^2/(SIN(M18)^2+3*(SIN(M$7)^2)*(TANH(2*SIN(M18/2))/TANH(2*SIN(M$7/2))))</f>
        <v>0</v>
      </c>
      <c r="R18" s="4">
        <f t="shared" ref="R18:R21" si="15">SUM(O18:Q18)</f>
        <v>0.20517231460568935</v>
      </c>
      <c r="S18" s="4">
        <f t="shared" ref="S18:S21" si="16">(R18-C18)^2</f>
        <v>5.7861137302942867E-4</v>
      </c>
    </row>
    <row r="19" spans="1:19" x14ac:dyDescent="0.25">
      <c r="A19" t="s">
        <v>75</v>
      </c>
      <c r="B19">
        <v>-130.28153348999999</v>
      </c>
      <c r="C19">
        <f t="shared" si="0"/>
        <v>1.0884774970065954</v>
      </c>
      <c r="D19">
        <f t="shared" si="4"/>
        <v>1.1847832614897429</v>
      </c>
      <c r="F19" s="2">
        <v>1.0558700000000001</v>
      </c>
      <c r="G19" s="2">
        <v>1.06128</v>
      </c>
      <c r="H19" s="2">
        <v>1.7174100000000001</v>
      </c>
      <c r="I19" s="2">
        <v>108.42453</v>
      </c>
      <c r="J19" s="2">
        <f t="shared" si="8"/>
        <v>1.9953092151</v>
      </c>
      <c r="K19" s="2">
        <f t="shared" si="9"/>
        <v>2.0055326544000001</v>
      </c>
      <c r="L19" s="2">
        <f t="shared" si="10"/>
        <v>3.2454411993000001</v>
      </c>
      <c r="M19" s="2">
        <f t="shared" si="11"/>
        <v>1.8923650384273676</v>
      </c>
      <c r="O19" s="4">
        <f t="shared" si="12"/>
        <v>0</v>
      </c>
      <c r="P19" s="4">
        <f t="shared" si="13"/>
        <v>0.82068925842276019</v>
      </c>
      <c r="Q19" s="4">
        <f t="shared" si="14"/>
        <v>0</v>
      </c>
      <c r="R19" s="4">
        <f t="shared" si="15"/>
        <v>0.82068925842276019</v>
      </c>
      <c r="S19" s="4">
        <f t="shared" si="16"/>
        <v>7.1710540723833024E-2</v>
      </c>
    </row>
    <row r="20" spans="1:19" x14ac:dyDescent="0.25">
      <c r="A20" t="s">
        <v>76</v>
      </c>
      <c r="B20">
        <v>-130.31547212000001</v>
      </c>
      <c r="C20">
        <f t="shared" si="0"/>
        <v>0.16495986062397386</v>
      </c>
      <c r="D20">
        <f t="shared" si="4"/>
        <v>2.721175561708088E-2</v>
      </c>
      <c r="F20" s="2">
        <v>1.0558700000000001</v>
      </c>
      <c r="G20" s="2">
        <v>1.27128</v>
      </c>
      <c r="H20" s="2">
        <v>1.8919600000000001</v>
      </c>
      <c r="I20" s="2">
        <v>108.42453</v>
      </c>
      <c r="J20" s="2">
        <f t="shared" si="8"/>
        <v>1.9953092151</v>
      </c>
      <c r="K20" s="2">
        <f t="shared" si="9"/>
        <v>2.4023759543999996</v>
      </c>
      <c r="L20" s="2">
        <f t="shared" si="10"/>
        <v>3.5752935708</v>
      </c>
      <c r="M20" s="2">
        <f t="shared" si="11"/>
        <v>1.8923650384273676</v>
      </c>
      <c r="O20" s="4">
        <f t="shared" si="12"/>
        <v>0</v>
      </c>
      <c r="P20" s="4">
        <f t="shared" si="13"/>
        <v>0.20517231460568935</v>
      </c>
      <c r="Q20" s="4">
        <f t="shared" si="14"/>
        <v>0</v>
      </c>
      <c r="R20" s="4">
        <f t="shared" si="15"/>
        <v>0.20517231460568935</v>
      </c>
      <c r="S20" s="4">
        <f t="shared" si="16"/>
        <v>1.6170414552315864E-3</v>
      </c>
    </row>
    <row r="21" spans="1:19" x14ac:dyDescent="0.25">
      <c r="A21" t="s">
        <v>77</v>
      </c>
      <c r="B21">
        <v>-130.30062885000001</v>
      </c>
      <c r="C21">
        <f t="shared" si="0"/>
        <v>0.56886601790197588</v>
      </c>
      <c r="D21">
        <f t="shared" si="4"/>
        <v>0.32360854632365116</v>
      </c>
      <c r="F21" s="2">
        <v>1.0558700000000001</v>
      </c>
      <c r="G21" s="2">
        <v>1.34128</v>
      </c>
      <c r="H21" s="2">
        <v>1.9516899999999999</v>
      </c>
      <c r="I21" s="2">
        <v>108.42453</v>
      </c>
      <c r="J21" s="2">
        <f t="shared" si="8"/>
        <v>1.9953092151</v>
      </c>
      <c r="K21" s="2">
        <f t="shared" si="9"/>
        <v>2.5346570543999998</v>
      </c>
      <c r="L21" s="2">
        <f t="shared" si="10"/>
        <v>3.6881671436999999</v>
      </c>
      <c r="M21" s="2">
        <f t="shared" si="11"/>
        <v>1.8923650384273676</v>
      </c>
      <c r="O21" s="4">
        <f t="shared" si="12"/>
        <v>0</v>
      </c>
      <c r="P21" s="4">
        <f t="shared" si="13"/>
        <v>0.82068925842276019</v>
      </c>
      <c r="Q21" s="4">
        <f t="shared" si="14"/>
        <v>0</v>
      </c>
      <c r="R21" s="4">
        <f t="shared" si="15"/>
        <v>0.82068925842276019</v>
      </c>
      <c r="S21" s="4">
        <f t="shared" si="16"/>
        <v>6.341494446638879E-2</v>
      </c>
    </row>
    <row r="22" spans="1:19" x14ac:dyDescent="0.25">
      <c r="A22" t="s">
        <v>51</v>
      </c>
      <c r="B22">
        <v>-130.31827698999999</v>
      </c>
      <c r="C22">
        <f t="shared" si="0"/>
        <v>8.8635421106594295E-2</v>
      </c>
      <c r="D22">
        <f t="shared" si="4"/>
        <v>7.8562378747433007E-3</v>
      </c>
      <c r="F22" s="2">
        <v>0.98587000000000002</v>
      </c>
      <c r="G22" s="2">
        <v>1.2012799999999999</v>
      </c>
      <c r="H22" s="2">
        <v>1.7786599999999999</v>
      </c>
      <c r="I22" s="2">
        <v>108.42453</v>
      </c>
      <c r="J22" s="2">
        <f t="shared" si="5"/>
        <v>1.8630281150999999</v>
      </c>
      <c r="K22" s="2">
        <f t="shared" si="5"/>
        <v>2.2700948543999999</v>
      </c>
      <c r="L22" s="2">
        <f t="shared" si="5"/>
        <v>3.3611871617999998</v>
      </c>
      <c r="M22" s="2">
        <f t="shared" si="6"/>
        <v>1.8923650384273676</v>
      </c>
      <c r="O22" s="4">
        <f t="shared" si="7"/>
        <v>7.9005930436814489E-2</v>
      </c>
      <c r="P22" s="4">
        <f t="shared" si="7"/>
        <v>0</v>
      </c>
      <c r="Q22" s="4">
        <f t="shared" si="1"/>
        <v>0</v>
      </c>
      <c r="R22" s="4">
        <f t="shared" si="2"/>
        <v>7.9005930436814489E-2</v>
      </c>
      <c r="S22" s="4">
        <f t="shared" si="3"/>
        <v>9.2727090559376331E-5</v>
      </c>
    </row>
    <row r="23" spans="1:19" x14ac:dyDescent="0.25">
      <c r="A23" t="s">
        <v>52</v>
      </c>
      <c r="B23">
        <v>-130.3086754</v>
      </c>
      <c r="C23">
        <f t="shared" si="0"/>
        <v>0.34990812723227843</v>
      </c>
      <c r="D23">
        <f t="shared" si="4"/>
        <v>0.12243569750320035</v>
      </c>
      <c r="F23" s="2">
        <v>0.98587000000000002</v>
      </c>
      <c r="G23" s="2">
        <v>1.1312800000000001</v>
      </c>
      <c r="H23" s="2">
        <v>1.7195100000000001</v>
      </c>
      <c r="I23" s="2">
        <v>108.42453</v>
      </c>
      <c r="J23" s="2">
        <f t="shared" si="5"/>
        <v>1.8630281150999999</v>
      </c>
      <c r="K23" s="2">
        <f t="shared" si="5"/>
        <v>2.1378137544000002</v>
      </c>
      <c r="L23" s="2">
        <f t="shared" si="5"/>
        <v>3.2494096322999999</v>
      </c>
      <c r="M23" s="2">
        <f t="shared" si="6"/>
        <v>1.8923650384273676</v>
      </c>
      <c r="O23" s="4">
        <f t="shared" si="7"/>
        <v>7.9005930436814489E-2</v>
      </c>
      <c r="P23" s="4">
        <f t="shared" si="7"/>
        <v>0.20517231460568935</v>
      </c>
      <c r="Q23" s="4">
        <f t="shared" si="1"/>
        <v>0</v>
      </c>
      <c r="R23" s="4">
        <f t="shared" si="2"/>
        <v>0.28417824504250383</v>
      </c>
      <c r="S23" s="4">
        <f t="shared" si="3"/>
        <v>4.3204174126816484E-3</v>
      </c>
    </row>
    <row r="24" spans="1:19" x14ac:dyDescent="0.25">
      <c r="A24" t="s">
        <v>53</v>
      </c>
      <c r="B24">
        <v>-130.27530655000001</v>
      </c>
      <c r="C24">
        <f t="shared" si="0"/>
        <v>1.2579212521219523</v>
      </c>
      <c r="D24">
        <f t="shared" si="4"/>
        <v>1.5823658765400601</v>
      </c>
      <c r="F24" s="2">
        <v>0.98587000000000002</v>
      </c>
      <c r="G24" s="2">
        <v>1.06128</v>
      </c>
      <c r="H24" s="2">
        <v>1.6612100000000001</v>
      </c>
      <c r="I24" s="2">
        <v>108.42453</v>
      </c>
      <c r="J24" s="2">
        <f t="shared" si="5"/>
        <v>1.8630281150999999</v>
      </c>
      <c r="K24" s="2">
        <f t="shared" si="5"/>
        <v>2.0055326544000001</v>
      </c>
      <c r="L24" s="2">
        <f t="shared" si="5"/>
        <v>3.1392383733</v>
      </c>
      <c r="M24" s="2">
        <f t="shared" si="6"/>
        <v>1.8923650384273676</v>
      </c>
      <c r="O24" s="4">
        <f t="shared" si="7"/>
        <v>7.9005930436814489E-2</v>
      </c>
      <c r="P24" s="4">
        <f t="shared" si="7"/>
        <v>0.82068925842276019</v>
      </c>
      <c r="Q24" s="4">
        <f t="shared" si="1"/>
        <v>0</v>
      </c>
      <c r="R24" s="4">
        <f t="shared" si="2"/>
        <v>0.89969518885957467</v>
      </c>
      <c r="S24" s="4">
        <f t="shared" si="3"/>
        <v>0.12832591240046096</v>
      </c>
    </row>
    <row r="25" spans="1:19" x14ac:dyDescent="0.25">
      <c r="A25" t="s">
        <v>54</v>
      </c>
      <c r="B25">
        <v>-130.31295754999999</v>
      </c>
      <c r="C25">
        <f t="shared" si="0"/>
        <v>0.23338483072242686</v>
      </c>
      <c r="D25">
        <f t="shared" si="4"/>
        <v>5.4468479211335838E-2</v>
      </c>
      <c r="F25" s="2">
        <v>0.98587000000000002</v>
      </c>
      <c r="G25" s="2">
        <v>1.27128</v>
      </c>
      <c r="H25" s="2">
        <v>1.83857</v>
      </c>
      <c r="I25" s="2">
        <v>108.42453</v>
      </c>
      <c r="J25" s="2">
        <f t="shared" si="5"/>
        <v>1.8630281150999999</v>
      </c>
      <c r="K25" s="2">
        <f t="shared" si="5"/>
        <v>2.4023759543999996</v>
      </c>
      <c r="L25" s="2">
        <f t="shared" si="5"/>
        <v>3.4744008860999998</v>
      </c>
      <c r="M25" s="2">
        <f t="shared" si="6"/>
        <v>1.8923650384273676</v>
      </c>
      <c r="O25" s="4">
        <f t="shared" si="7"/>
        <v>7.9005930436814489E-2</v>
      </c>
      <c r="P25" s="4">
        <f t="shared" si="7"/>
        <v>0.20517231460568935</v>
      </c>
      <c r="Q25" s="4">
        <f t="shared" si="1"/>
        <v>0</v>
      </c>
      <c r="R25" s="4">
        <f t="shared" si="2"/>
        <v>0.28417824504250383</v>
      </c>
      <c r="S25" s="4">
        <f t="shared" si="3"/>
        <v>2.5799709382910005E-3</v>
      </c>
    </row>
    <row r="26" spans="1:19" x14ac:dyDescent="0.25">
      <c r="A26" t="s">
        <v>55</v>
      </c>
      <c r="B26">
        <v>-130.29855653999999</v>
      </c>
      <c r="C26">
        <f t="shared" si="0"/>
        <v>0.62525647423643416</v>
      </c>
      <c r="D26">
        <f t="shared" si="4"/>
        <v>0.39094565857457664</v>
      </c>
      <c r="F26" s="2">
        <v>0.98587000000000002</v>
      </c>
      <c r="G26" s="2">
        <v>1.34128</v>
      </c>
      <c r="H26" s="2">
        <v>1.89917</v>
      </c>
      <c r="I26" s="2">
        <v>108.42453</v>
      </c>
      <c r="J26" s="2">
        <f t="shared" si="5"/>
        <v>1.8630281150999999</v>
      </c>
      <c r="K26" s="2">
        <f t="shared" si="5"/>
        <v>2.5346570543999998</v>
      </c>
      <c r="L26" s="2">
        <f t="shared" si="5"/>
        <v>3.5889185240999999</v>
      </c>
      <c r="M26" s="2">
        <f t="shared" si="6"/>
        <v>1.8923650384273676</v>
      </c>
      <c r="O26" s="4">
        <f t="shared" si="7"/>
        <v>7.9005930436814489E-2</v>
      </c>
      <c r="P26" s="4">
        <f t="shared" si="7"/>
        <v>0.82068925842276019</v>
      </c>
      <c r="Q26" s="4">
        <f t="shared" si="1"/>
        <v>0</v>
      </c>
      <c r="R26" s="4">
        <f t="shared" si="2"/>
        <v>0.89969518885957467</v>
      </c>
      <c r="S26" s="4">
        <f t="shared" si="3"/>
        <v>7.5316608084001563E-2</v>
      </c>
    </row>
    <row r="27" spans="1:19" x14ac:dyDescent="0.25">
      <c r="A27" t="s">
        <v>56</v>
      </c>
      <c r="B27">
        <v>-130.30602723000001</v>
      </c>
      <c r="C27">
        <f t="shared" si="0"/>
        <v>0.42196854036990544</v>
      </c>
      <c r="D27">
        <f t="shared" si="4"/>
        <v>0.17805744906190851</v>
      </c>
      <c r="F27" s="2">
        <v>0.91586999999999996</v>
      </c>
      <c r="G27" s="2">
        <v>1.2012799999999999</v>
      </c>
      <c r="H27" s="2">
        <v>1.7255</v>
      </c>
      <c r="I27" s="2">
        <v>108.42453</v>
      </c>
      <c r="J27" s="2">
        <f t="shared" si="5"/>
        <v>1.7307470151</v>
      </c>
      <c r="K27" s="2">
        <f t="shared" si="5"/>
        <v>2.2700948543999999</v>
      </c>
      <c r="L27" s="2">
        <f t="shared" si="5"/>
        <v>3.2607291149999997</v>
      </c>
      <c r="M27" s="2">
        <f t="shared" si="6"/>
        <v>1.8923650384273676</v>
      </c>
      <c r="O27" s="4">
        <f t="shared" si="7"/>
        <v>0.3160237217472574</v>
      </c>
      <c r="P27" s="4">
        <f t="shared" si="7"/>
        <v>0</v>
      </c>
      <c r="Q27" s="4">
        <f t="shared" si="1"/>
        <v>0</v>
      </c>
      <c r="R27" s="4">
        <f t="shared" si="2"/>
        <v>0.3160237217472574</v>
      </c>
      <c r="S27" s="4">
        <f t="shared" si="3"/>
        <v>1.1224304592985792E-2</v>
      </c>
    </row>
    <row r="28" spans="1:19" x14ac:dyDescent="0.25">
      <c r="A28" t="s">
        <v>57</v>
      </c>
      <c r="B28">
        <v>-130.29546513</v>
      </c>
      <c r="C28">
        <f t="shared" si="0"/>
        <v>0.7093780683103289</v>
      </c>
      <c r="D28">
        <f t="shared" si="4"/>
        <v>0.50321724379969368</v>
      </c>
      <c r="F28" s="2">
        <v>0.91586999999999996</v>
      </c>
      <c r="G28" s="2">
        <v>1.1312800000000001</v>
      </c>
      <c r="H28" s="2">
        <v>1.6654</v>
      </c>
      <c r="I28" s="2">
        <v>108.42453</v>
      </c>
      <c r="J28" s="2">
        <f t="shared" si="5"/>
        <v>1.7307470151</v>
      </c>
      <c r="K28" s="2">
        <f t="shared" si="5"/>
        <v>2.1378137544000002</v>
      </c>
      <c r="L28" s="2">
        <f t="shared" si="5"/>
        <v>3.1471563419999997</v>
      </c>
      <c r="M28" s="2">
        <f t="shared" si="6"/>
        <v>1.8923650384273676</v>
      </c>
      <c r="O28" s="4">
        <f t="shared" si="7"/>
        <v>0.3160237217472574</v>
      </c>
      <c r="P28" s="4">
        <f t="shared" si="7"/>
        <v>0.20517231460568935</v>
      </c>
      <c r="Q28" s="4">
        <f t="shared" si="1"/>
        <v>0</v>
      </c>
      <c r="R28" s="4">
        <f t="shared" si="2"/>
        <v>0.52119603635294676</v>
      </c>
      <c r="S28" s="4">
        <f t="shared" si="3"/>
        <v>3.5412477151609195E-2</v>
      </c>
    </row>
    <row r="29" spans="1:19" x14ac:dyDescent="0.25">
      <c r="A29" t="s">
        <v>58</v>
      </c>
      <c r="B29">
        <v>-130.2605739</v>
      </c>
      <c r="C29">
        <f t="shared" si="0"/>
        <v>1.6588172843323152</v>
      </c>
      <c r="D29">
        <f t="shared" si="4"/>
        <v>2.7516747827996371</v>
      </c>
      <c r="F29" s="2">
        <v>0.91586999999999996</v>
      </c>
      <c r="G29" s="2">
        <v>1.06128</v>
      </c>
      <c r="H29" s="2">
        <v>1.6061000000000001</v>
      </c>
      <c r="I29" s="2">
        <v>108.42453</v>
      </c>
      <c r="J29" s="2">
        <f t="shared" si="5"/>
        <v>1.7307470151</v>
      </c>
      <c r="K29" s="2">
        <f t="shared" si="5"/>
        <v>2.0055326544000001</v>
      </c>
      <c r="L29" s="2">
        <f t="shared" si="5"/>
        <v>3.035095353</v>
      </c>
      <c r="M29" s="2">
        <f t="shared" si="6"/>
        <v>1.8923650384273676</v>
      </c>
      <c r="O29" s="4">
        <f t="shared" si="7"/>
        <v>0.3160237217472574</v>
      </c>
      <c r="P29" s="4">
        <f t="shared" si="7"/>
        <v>0.82068925842276019</v>
      </c>
      <c r="Q29" s="4">
        <f t="shared" si="1"/>
        <v>0</v>
      </c>
      <c r="R29" s="4">
        <f t="shared" si="2"/>
        <v>1.1367129801700175</v>
      </c>
      <c r="S29" s="4">
        <f t="shared" si="3"/>
        <v>0.27259290442479706</v>
      </c>
    </row>
    <row r="30" spans="1:19" x14ac:dyDescent="0.25">
      <c r="A30" t="s">
        <v>59</v>
      </c>
      <c r="B30">
        <v>-130.30128096000001</v>
      </c>
      <c r="C30">
        <f t="shared" si="0"/>
        <v>0.55112119184785857</v>
      </c>
      <c r="D30">
        <f t="shared" si="4"/>
        <v>0.30373456810380411</v>
      </c>
      <c r="F30" s="2">
        <v>0.91586999999999996</v>
      </c>
      <c r="G30" s="2">
        <v>1.27128</v>
      </c>
      <c r="H30" s="2">
        <v>1.7863199999999999</v>
      </c>
      <c r="I30" s="2">
        <v>108.42453</v>
      </c>
      <c r="J30" s="2">
        <f t="shared" si="5"/>
        <v>1.7307470151</v>
      </c>
      <c r="K30" s="2">
        <f t="shared" si="5"/>
        <v>2.4023759543999996</v>
      </c>
      <c r="L30" s="2">
        <f t="shared" si="5"/>
        <v>3.3756624935999997</v>
      </c>
      <c r="M30" s="2">
        <f t="shared" si="6"/>
        <v>1.8923650384273676</v>
      </c>
      <c r="O30" s="4">
        <f t="shared" si="7"/>
        <v>0.3160237217472574</v>
      </c>
      <c r="P30" s="4">
        <f t="shared" si="7"/>
        <v>0.20517231460568935</v>
      </c>
      <c r="Q30" s="4">
        <f t="shared" si="1"/>
        <v>0</v>
      </c>
      <c r="R30" s="4">
        <f t="shared" si="2"/>
        <v>0.52119603635294676</v>
      </c>
      <c r="S30" s="4">
        <f t="shared" si="3"/>
        <v>8.9551493139465078E-4</v>
      </c>
    </row>
    <row r="31" spans="1:19" x14ac:dyDescent="0.25">
      <c r="A31" t="s">
        <v>60</v>
      </c>
      <c r="B31">
        <v>-130.28719147999999</v>
      </c>
      <c r="C31">
        <f t="shared" si="0"/>
        <v>0.93451566792051077</v>
      </c>
      <c r="D31">
        <f t="shared" si="4"/>
        <v>0.87331953358891834</v>
      </c>
      <c r="F31" s="2">
        <v>0.91586999999999996</v>
      </c>
      <c r="G31" s="2">
        <v>1.34128</v>
      </c>
      <c r="H31" s="2">
        <v>1.8478000000000001</v>
      </c>
      <c r="I31" s="2">
        <v>108.42453</v>
      </c>
      <c r="J31" s="2">
        <f t="shared" si="5"/>
        <v>1.7307470151</v>
      </c>
      <c r="K31" s="2">
        <f t="shared" si="5"/>
        <v>2.5346570543999998</v>
      </c>
      <c r="L31" s="2">
        <f t="shared" si="5"/>
        <v>3.491843094</v>
      </c>
      <c r="M31" s="2">
        <f t="shared" si="6"/>
        <v>1.8923650384273676</v>
      </c>
      <c r="O31" s="4">
        <f t="shared" si="7"/>
        <v>0.3160237217472574</v>
      </c>
      <c r="P31" s="4">
        <f t="shared" si="7"/>
        <v>0.82068925842276019</v>
      </c>
      <c r="Q31" s="4">
        <f t="shared" si="1"/>
        <v>0</v>
      </c>
      <c r="R31" s="4">
        <f t="shared" si="2"/>
        <v>1.1367129801700175</v>
      </c>
      <c r="S31" s="4">
        <f t="shared" si="3"/>
        <v>4.088375308092454E-2</v>
      </c>
    </row>
    <row r="32" spans="1:19" x14ac:dyDescent="0.25">
      <c r="A32" t="s">
        <v>61</v>
      </c>
      <c r="B32">
        <v>-130.31922829999999</v>
      </c>
      <c r="C32">
        <f t="shared" si="0"/>
        <v>6.2748944172460311E-2</v>
      </c>
      <c r="D32">
        <f t="shared" si="4"/>
        <v>3.9374299947585404E-3</v>
      </c>
      <c r="F32" s="2">
        <v>1.1258699999999999</v>
      </c>
      <c r="G32" s="2">
        <v>1.2012799999999999</v>
      </c>
      <c r="H32" s="2">
        <v>1.8882699999999999</v>
      </c>
      <c r="I32" s="2">
        <v>108.42453</v>
      </c>
      <c r="J32" s="2">
        <f t="shared" si="5"/>
        <v>2.1275903151</v>
      </c>
      <c r="K32" s="2">
        <f t="shared" si="5"/>
        <v>2.2700948543999999</v>
      </c>
      <c r="L32" s="2">
        <f t="shared" si="5"/>
        <v>3.5683204670999995</v>
      </c>
      <c r="M32" s="2">
        <f t="shared" si="6"/>
        <v>1.8923650384273676</v>
      </c>
      <c r="O32" s="4">
        <f t="shared" si="7"/>
        <v>7.9005930436814226E-2</v>
      </c>
      <c r="P32" s="4">
        <f t="shared" si="7"/>
        <v>0</v>
      </c>
      <c r="Q32" s="4">
        <f t="shared" si="1"/>
        <v>0</v>
      </c>
      <c r="R32" s="4">
        <f t="shared" si="2"/>
        <v>7.9005930436814226E-2</v>
      </c>
      <c r="S32" s="4">
        <f t="shared" si="3"/>
        <v>2.6428960239939183E-4</v>
      </c>
    </row>
    <row r="33" spans="1:19" x14ac:dyDescent="0.25">
      <c r="A33" t="s">
        <v>62</v>
      </c>
      <c r="B33">
        <v>-130.31216491999999</v>
      </c>
      <c r="C33">
        <f t="shared" si="0"/>
        <v>0.25495340270460404</v>
      </c>
      <c r="D33">
        <f t="shared" si="4"/>
        <v>6.5001237550655996E-2</v>
      </c>
      <c r="F33" s="2">
        <v>1.1258699999999999</v>
      </c>
      <c r="G33" s="2">
        <v>1.1312800000000001</v>
      </c>
      <c r="H33" s="2">
        <v>1.8309800000000001</v>
      </c>
      <c r="I33" s="2">
        <v>108.42453</v>
      </c>
      <c r="J33" s="2">
        <f t="shared" si="5"/>
        <v>2.1275903151</v>
      </c>
      <c r="K33" s="2">
        <f t="shared" si="5"/>
        <v>2.1378137544000002</v>
      </c>
      <c r="L33" s="2">
        <f t="shared" si="5"/>
        <v>3.4600578353999998</v>
      </c>
      <c r="M33" s="2">
        <f t="shared" si="6"/>
        <v>1.8923650384273676</v>
      </c>
      <c r="O33" s="4">
        <f t="shared" si="7"/>
        <v>7.9005930436814226E-2</v>
      </c>
      <c r="P33" s="4">
        <f t="shared" si="7"/>
        <v>0.20517231460568935</v>
      </c>
      <c r="Q33" s="4">
        <f t="shared" si="1"/>
        <v>0</v>
      </c>
      <c r="R33" s="4">
        <f t="shared" si="2"/>
        <v>0.28417824504250355</v>
      </c>
      <c r="S33" s="4">
        <f t="shared" si="3"/>
        <v>8.5409140967508397E-4</v>
      </c>
    </row>
    <row r="34" spans="1:19" x14ac:dyDescent="0.25">
      <c r="A34" t="s">
        <v>63</v>
      </c>
      <c r="B34">
        <v>-130.28258324000001</v>
      </c>
      <c r="C34">
        <f t="shared" si="0"/>
        <v>1.0599123298560165</v>
      </c>
      <c r="D34">
        <f t="shared" si="4"/>
        <v>1.123414146980809</v>
      </c>
      <c r="F34" s="2">
        <v>1.1258699999999999</v>
      </c>
      <c r="G34" s="2">
        <v>1.06128</v>
      </c>
      <c r="H34" s="2">
        <v>1.7745899999999999</v>
      </c>
      <c r="I34" s="2">
        <v>108.42453</v>
      </c>
      <c r="J34" s="2">
        <f t="shared" si="5"/>
        <v>2.1275903151</v>
      </c>
      <c r="K34" s="2">
        <f t="shared" si="5"/>
        <v>2.0055326544000001</v>
      </c>
      <c r="L34" s="2">
        <f t="shared" si="5"/>
        <v>3.3534959606999997</v>
      </c>
      <c r="M34" s="2">
        <f t="shared" si="6"/>
        <v>1.8923650384273676</v>
      </c>
      <c r="O34" s="4">
        <f t="shared" si="7"/>
        <v>7.9005930436814226E-2</v>
      </c>
      <c r="P34" s="4">
        <f t="shared" si="7"/>
        <v>0.82068925842276019</v>
      </c>
      <c r="Q34" s="4">
        <f t="shared" si="1"/>
        <v>0</v>
      </c>
      <c r="R34" s="4">
        <f t="shared" si="2"/>
        <v>0.89969518885957445</v>
      </c>
      <c r="S34" s="4">
        <f t="shared" si="3"/>
        <v>2.5669532269073782E-2</v>
      </c>
    </row>
    <row r="35" spans="1:19" x14ac:dyDescent="0.25">
      <c r="A35" t="s">
        <v>64</v>
      </c>
      <c r="B35">
        <v>-130.31227067</v>
      </c>
      <c r="C35">
        <f t="shared" si="0"/>
        <v>0.25207579715413536</v>
      </c>
      <c r="D35">
        <f t="shared" si="4"/>
        <v>6.3542207510892804E-2</v>
      </c>
      <c r="F35" s="2">
        <v>1.1258699999999999</v>
      </c>
      <c r="G35" s="2">
        <v>1.27128</v>
      </c>
      <c r="H35" s="2">
        <v>1.9463999999999999</v>
      </c>
      <c r="I35" s="2">
        <v>108.42453</v>
      </c>
      <c r="J35" s="2">
        <f t="shared" si="5"/>
        <v>2.1275903151</v>
      </c>
      <c r="K35" s="2">
        <f t="shared" si="5"/>
        <v>2.4023759543999996</v>
      </c>
      <c r="L35" s="2">
        <f t="shared" si="5"/>
        <v>3.6781704719999997</v>
      </c>
      <c r="M35" s="2">
        <f t="shared" si="6"/>
        <v>1.8923650384273676</v>
      </c>
      <c r="O35" s="4">
        <f t="shared" si="7"/>
        <v>7.9005930436814226E-2</v>
      </c>
      <c r="P35" s="4">
        <f t="shared" si="7"/>
        <v>0.20517231460568935</v>
      </c>
      <c r="Q35" s="4">
        <f t="shared" si="1"/>
        <v>0</v>
      </c>
      <c r="R35" s="4">
        <f t="shared" si="2"/>
        <v>0.28417824504250355</v>
      </c>
      <c r="S35" s="4">
        <f t="shared" si="3"/>
        <v>1.0305671604253952E-3</v>
      </c>
    </row>
    <row r="36" spans="1:19" x14ac:dyDescent="0.25">
      <c r="A36" t="s">
        <v>65</v>
      </c>
      <c r="B36">
        <v>-130.29686239</v>
      </c>
      <c r="C36">
        <f t="shared" si="0"/>
        <v>0.67135666754620626</v>
      </c>
      <c r="D36">
        <f t="shared" si="4"/>
        <v>0.45071977505874733</v>
      </c>
      <c r="F36" s="2">
        <v>1.1258699999999999</v>
      </c>
      <c r="G36" s="2">
        <v>1.34128</v>
      </c>
      <c r="H36" s="2">
        <v>2.00529</v>
      </c>
      <c r="I36" s="2">
        <v>108.42453</v>
      </c>
      <c r="J36" s="2">
        <f t="shared" si="5"/>
        <v>2.1275903151</v>
      </c>
      <c r="K36" s="2">
        <f t="shared" si="5"/>
        <v>2.5346570543999998</v>
      </c>
      <c r="L36" s="2">
        <f t="shared" si="5"/>
        <v>3.7894566717</v>
      </c>
      <c r="M36" s="2">
        <f t="shared" si="6"/>
        <v>1.8923650384273676</v>
      </c>
      <c r="O36" s="4">
        <f t="shared" si="7"/>
        <v>7.9005930436814226E-2</v>
      </c>
      <c r="P36" s="4">
        <f t="shared" si="7"/>
        <v>0.82068925842276019</v>
      </c>
      <c r="Q36" s="4">
        <f t="shared" si="1"/>
        <v>0</v>
      </c>
      <c r="R36" s="4">
        <f t="shared" si="2"/>
        <v>0.89969518885957445</v>
      </c>
      <c r="S36" s="4">
        <f t="shared" si="3"/>
        <v>5.2138480315575497E-2</v>
      </c>
    </row>
    <row r="37" spans="1:19" x14ac:dyDescent="0.25">
      <c r="A37" t="s">
        <v>66</v>
      </c>
      <c r="B37">
        <v>-130.31362716000001</v>
      </c>
      <c r="C37">
        <f t="shared" si="0"/>
        <v>0.21516380516796499</v>
      </c>
      <c r="D37">
        <f t="shared" si="4"/>
        <v>4.6295463054357999E-2</v>
      </c>
      <c r="F37" s="2">
        <v>1.19587</v>
      </c>
      <c r="G37" s="2">
        <v>1.2012799999999999</v>
      </c>
      <c r="H37" s="2">
        <v>1.9445399999999999</v>
      </c>
      <c r="I37" s="2">
        <v>108.42453</v>
      </c>
      <c r="J37" s="2">
        <f t="shared" ref="J37:L41" si="17">F37*$A$2</f>
        <v>2.2598714150999997</v>
      </c>
      <c r="K37" s="2">
        <f t="shared" si="17"/>
        <v>2.2700948543999999</v>
      </c>
      <c r="L37" s="2">
        <f t="shared" si="17"/>
        <v>3.6746555741999996</v>
      </c>
      <c r="M37" s="2">
        <f t="shared" si="6"/>
        <v>1.8923650384273676</v>
      </c>
      <c r="O37" s="4">
        <f t="shared" ref="O37:P52" si="18">0.5*O$3*(J37-J$7)^2</f>
        <v>0.31602372174725635</v>
      </c>
      <c r="P37" s="4">
        <f t="shared" si="18"/>
        <v>0</v>
      </c>
      <c r="Q37" s="4">
        <f t="shared" si="1"/>
        <v>0</v>
      </c>
      <c r="R37" s="4">
        <f t="shared" si="2"/>
        <v>0.31602372174725635</v>
      </c>
      <c r="S37" s="4">
        <f t="shared" si="3"/>
        <v>1.0172722772381612E-2</v>
      </c>
    </row>
    <row r="38" spans="1:19" x14ac:dyDescent="0.25">
      <c r="A38" t="s">
        <v>67</v>
      </c>
      <c r="B38">
        <v>-130.30805855</v>
      </c>
      <c r="C38">
        <f t="shared" si="0"/>
        <v>0.36669347932228147</v>
      </c>
      <c r="D38">
        <f t="shared" si="4"/>
        <v>0.13446410777748047</v>
      </c>
      <c r="F38" s="2">
        <v>1.19587</v>
      </c>
      <c r="G38" s="2">
        <v>1.1312800000000001</v>
      </c>
      <c r="H38" s="2">
        <v>1.8881399999999999</v>
      </c>
      <c r="I38" s="2">
        <v>108.42453</v>
      </c>
      <c r="J38" s="2">
        <f t="shared" si="17"/>
        <v>2.2598714150999997</v>
      </c>
      <c r="K38" s="2">
        <f t="shared" si="17"/>
        <v>2.1378137544000002</v>
      </c>
      <c r="L38" s="2">
        <f t="shared" si="17"/>
        <v>3.5680748021999995</v>
      </c>
      <c r="M38" s="2">
        <f t="shared" si="6"/>
        <v>1.8923650384273676</v>
      </c>
      <c r="O38" s="4">
        <f t="shared" si="18"/>
        <v>0.31602372174725635</v>
      </c>
      <c r="P38" s="4">
        <f t="shared" si="18"/>
        <v>0.20517231460568935</v>
      </c>
      <c r="Q38" s="4">
        <f t="shared" si="1"/>
        <v>0</v>
      </c>
      <c r="R38" s="4">
        <f t="shared" si="2"/>
        <v>0.52119603635294576</v>
      </c>
      <c r="S38" s="4">
        <f t="shared" si="3"/>
        <v>2.3871040129013671E-2</v>
      </c>
    </row>
    <row r="39" spans="1:19" x14ac:dyDescent="0.25">
      <c r="A39" t="s">
        <v>68</v>
      </c>
      <c r="B39">
        <v>-130.28058931000001</v>
      </c>
      <c r="C39">
        <f t="shared" si="0"/>
        <v>1.1141699566579508</v>
      </c>
      <c r="D39">
        <f t="shared" si="4"/>
        <v>1.24137469231918</v>
      </c>
      <c r="F39" s="2">
        <v>1.19587</v>
      </c>
      <c r="G39" s="2">
        <v>1.06128</v>
      </c>
      <c r="H39" s="2">
        <v>1.83267</v>
      </c>
      <c r="I39" s="2">
        <v>108.42453</v>
      </c>
      <c r="J39" s="2">
        <f t="shared" si="17"/>
        <v>2.2598714150999997</v>
      </c>
      <c r="K39" s="2">
        <f t="shared" si="17"/>
        <v>2.0055326544000001</v>
      </c>
      <c r="L39" s="2">
        <f t="shared" si="17"/>
        <v>3.4632514790999998</v>
      </c>
      <c r="M39" s="2">
        <f t="shared" si="6"/>
        <v>1.8923650384273676</v>
      </c>
      <c r="O39" s="4">
        <f t="shared" si="18"/>
        <v>0.31602372174725635</v>
      </c>
      <c r="P39" s="4">
        <f t="shared" si="18"/>
        <v>0.82068925842276019</v>
      </c>
      <c r="Q39" s="4">
        <f t="shared" si="1"/>
        <v>0</v>
      </c>
      <c r="R39" s="4">
        <f t="shared" si="2"/>
        <v>1.1367129801700164</v>
      </c>
      <c r="S39" s="4">
        <f t="shared" si="3"/>
        <v>5.0818790906554279E-4</v>
      </c>
    </row>
    <row r="40" spans="1:19" x14ac:dyDescent="0.25">
      <c r="A40" t="s">
        <v>69</v>
      </c>
      <c r="B40">
        <v>-130.30564742999999</v>
      </c>
      <c r="C40">
        <f t="shared" si="0"/>
        <v>0.43230343009041716</v>
      </c>
      <c r="D40">
        <f t="shared" si="4"/>
        <v>0.1868862556679402</v>
      </c>
      <c r="F40" s="2">
        <v>1.19587</v>
      </c>
      <c r="G40" s="2">
        <v>1.27128</v>
      </c>
      <c r="H40" s="2">
        <v>2.0018099999999999</v>
      </c>
      <c r="I40" s="2">
        <v>108.42453</v>
      </c>
      <c r="J40" s="2">
        <f t="shared" si="17"/>
        <v>2.2598714150999997</v>
      </c>
      <c r="K40" s="2">
        <f t="shared" si="17"/>
        <v>2.4023759543999996</v>
      </c>
      <c r="L40" s="2">
        <f t="shared" si="17"/>
        <v>3.7828804112999994</v>
      </c>
      <c r="M40" s="2">
        <f t="shared" si="6"/>
        <v>1.8923650384273676</v>
      </c>
      <c r="O40" s="4">
        <f t="shared" si="18"/>
        <v>0.31602372174725635</v>
      </c>
      <c r="P40" s="4">
        <f t="shared" si="18"/>
        <v>0.20517231460568935</v>
      </c>
      <c r="Q40" s="4">
        <f t="shared" si="1"/>
        <v>0</v>
      </c>
      <c r="R40" s="4">
        <f t="shared" si="2"/>
        <v>0.52119603635294576</v>
      </c>
      <c r="S40" s="4">
        <f t="shared" si="3"/>
        <v>7.9018954481449386E-3</v>
      </c>
    </row>
    <row r="41" spans="1:19" x14ac:dyDescent="0.25">
      <c r="A41" t="s">
        <v>70</v>
      </c>
      <c r="B41">
        <v>-130.28956471000001</v>
      </c>
      <c r="C41">
        <f t="shared" si="0"/>
        <v>0.86993675709803031</v>
      </c>
      <c r="D41">
        <f t="shared" si="4"/>
        <v>0.75678996135023735</v>
      </c>
      <c r="F41" s="2">
        <v>1.19587</v>
      </c>
      <c r="G41" s="2">
        <v>1.34128</v>
      </c>
      <c r="H41" s="2">
        <v>2.05986</v>
      </c>
      <c r="I41" s="2">
        <v>108.42453</v>
      </c>
      <c r="J41" s="2">
        <f t="shared" si="17"/>
        <v>2.2598714150999997</v>
      </c>
      <c r="K41" s="2">
        <f t="shared" si="17"/>
        <v>2.5346570543999998</v>
      </c>
      <c r="L41" s="2">
        <f t="shared" si="17"/>
        <v>3.8925792377999997</v>
      </c>
      <c r="M41" s="2">
        <f t="shared" si="6"/>
        <v>1.8923650384273676</v>
      </c>
      <c r="O41" s="4">
        <f t="shared" si="18"/>
        <v>0.31602372174725635</v>
      </c>
      <c r="P41" s="4">
        <f t="shared" si="18"/>
        <v>0.82068925842276019</v>
      </c>
      <c r="Q41" s="4">
        <f t="shared" si="1"/>
        <v>0</v>
      </c>
      <c r="R41" s="4">
        <f t="shared" si="2"/>
        <v>1.1367129801700164</v>
      </c>
      <c r="S41" s="4">
        <f t="shared" si="3"/>
        <v>7.1169553196554103E-2</v>
      </c>
    </row>
    <row r="42" spans="1:19" x14ac:dyDescent="0.25">
      <c r="C42" s="1" t="s">
        <v>26</v>
      </c>
      <c r="D42">
        <f>SUM(D7:D41)</f>
        <v>16.297036473395899</v>
      </c>
      <c r="R42" s="5" t="s">
        <v>28</v>
      </c>
      <c r="S42" s="4">
        <f>SUM(S7:S41)</f>
        <v>0.96169450375660381</v>
      </c>
    </row>
    <row r="43" spans="1:19" x14ac:dyDescent="0.25">
      <c r="B43" s="1" t="s">
        <v>9</v>
      </c>
      <c r="F43" s="3" t="s">
        <v>1</v>
      </c>
      <c r="G43" s="3" t="s">
        <v>2</v>
      </c>
      <c r="H43" s="3" t="s">
        <v>19</v>
      </c>
      <c r="I43" s="3" t="s">
        <v>3</v>
      </c>
      <c r="J43" s="3" t="s">
        <v>1</v>
      </c>
      <c r="K43" s="3" t="s">
        <v>2</v>
      </c>
      <c r="L43" s="3" t="s">
        <v>19</v>
      </c>
      <c r="M43" s="3" t="s">
        <v>3</v>
      </c>
      <c r="R43" s="5" t="s">
        <v>29</v>
      </c>
      <c r="S43" s="4">
        <f>1-S42/D42</f>
        <v>0.94098960842810153</v>
      </c>
    </row>
    <row r="44" spans="1:19" x14ac:dyDescent="0.25">
      <c r="A44" s="1" t="s">
        <v>11</v>
      </c>
      <c r="B44" t="s">
        <v>10</v>
      </c>
      <c r="E44" s="1"/>
      <c r="F44" s="2" t="s">
        <v>4</v>
      </c>
      <c r="G44" s="2" t="s">
        <v>4</v>
      </c>
      <c r="H44" s="2" t="s">
        <v>4</v>
      </c>
      <c r="I44" s="2" t="s">
        <v>5</v>
      </c>
      <c r="J44" s="2" t="s">
        <v>7</v>
      </c>
      <c r="K44" s="2" t="s">
        <v>7</v>
      </c>
      <c r="L44" s="2" t="s">
        <v>7</v>
      </c>
      <c r="M44" s="2" t="s">
        <v>8</v>
      </c>
    </row>
    <row r="45" spans="1:19" x14ac:dyDescent="0.25">
      <c r="A45" t="s">
        <v>32</v>
      </c>
      <c r="B45">
        <v>-130.31905255999999</v>
      </c>
      <c r="C45">
        <f t="shared" ref="C45:C53" si="19">(B45-$B$7)*$A$1</f>
        <v>6.753107560854435E-2</v>
      </c>
      <c r="D45">
        <f t="shared" si="4"/>
        <v>4.5604461728469339E-3</v>
      </c>
      <c r="F45" s="2">
        <v>1.002</v>
      </c>
      <c r="G45" s="2">
        <v>1.212</v>
      </c>
      <c r="H45" s="2">
        <v>1.7569399999999999</v>
      </c>
      <c r="I45" s="2">
        <v>104.64</v>
      </c>
      <c r="J45" s="2">
        <f>F45*$A$2</f>
        <v>1.89350946</v>
      </c>
      <c r="K45" s="2">
        <f>G45*$A$2</f>
        <v>2.2903527599999998</v>
      </c>
      <c r="L45" s="2">
        <f>H45*$A$2</f>
        <v>3.3201422261999998</v>
      </c>
      <c r="M45" s="2">
        <f>I45*PI()/180</f>
        <v>1.8263125292868665</v>
      </c>
      <c r="O45" s="4">
        <f t="shared" ref="O45:P53" si="20">0.5*O$3*(J45-J$7)^2</f>
        <v>4.6790486753192299E-2</v>
      </c>
      <c r="P45" s="4">
        <f t="shared" si="18"/>
        <v>4.8118518609759596E-3</v>
      </c>
      <c r="Q45" s="4">
        <f t="shared" ref="Q45:Q53" si="21">Q$3*2*(COS(M45)-COS(M$7))^2/(SIN(M45)^2+3*(SIN(M$7)^2)*(TANH(2*SIN(M45/2))/TANH(2*SIN(M$7/2))))</f>
        <v>1.7691296604411003E-2</v>
      </c>
      <c r="R45" s="4">
        <f t="shared" ref="R45:R53" si="22">SUM(O45:Q45)</f>
        <v>6.9293635218579258E-2</v>
      </c>
      <c r="S45" s="4">
        <f t="shared" ref="S45:S53" si="23">(R45-C45)^2</f>
        <v>3.1066163789264083E-6</v>
      </c>
    </row>
    <row r="46" spans="1:19" x14ac:dyDescent="0.25">
      <c r="A46" t="s">
        <v>33</v>
      </c>
      <c r="B46">
        <v>-130.3042671</v>
      </c>
      <c r="C46">
        <f t="shared" si="19"/>
        <v>0.46986414185212522</v>
      </c>
      <c r="D46">
        <f t="shared" si="4"/>
        <v>0.22077231179843404</v>
      </c>
      <c r="F46" s="2">
        <v>1.0589999999999999</v>
      </c>
      <c r="G46" s="2">
        <v>1.1459999999999999</v>
      </c>
      <c r="H46" s="2">
        <v>1.9674199999999999</v>
      </c>
      <c r="I46" s="2">
        <v>126.27</v>
      </c>
      <c r="J46" s="2">
        <f t="shared" ref="J46:L53" si="24">F46*$A$2</f>
        <v>2.0012240699999997</v>
      </c>
      <c r="K46" s="2">
        <f t="shared" si="24"/>
        <v>2.1656305799999997</v>
      </c>
      <c r="L46" s="2">
        <f t="shared" si="24"/>
        <v>3.7178925965999996</v>
      </c>
      <c r="M46" s="2">
        <f t="shared" ref="M46:M53" si="25">I46*PI()/180</f>
        <v>2.2038272464932396</v>
      </c>
      <c r="O46" s="4">
        <f t="shared" si="20"/>
        <v>1.5796187752986445E-4</v>
      </c>
      <c r="P46" s="4">
        <f t="shared" si="18"/>
        <v>0.12795543764929293</v>
      </c>
      <c r="Q46" s="4">
        <f t="shared" si="21"/>
        <v>0.35572813758786542</v>
      </c>
      <c r="R46" s="4">
        <f t="shared" si="22"/>
        <v>0.48384153711468825</v>
      </c>
      <c r="S46" s="4">
        <f t="shared" si="23"/>
        <v>1.9536757832591944E-4</v>
      </c>
    </row>
    <row r="47" spans="1:19" x14ac:dyDescent="0.25">
      <c r="A47" t="s">
        <v>34</v>
      </c>
      <c r="B47">
        <v>-130.31002839000001</v>
      </c>
      <c r="C47">
        <f t="shared" si="19"/>
        <v>0.3130913751458676</v>
      </c>
      <c r="D47">
        <f t="shared" si="4"/>
        <v>9.8026209190730407E-2</v>
      </c>
      <c r="F47" s="2">
        <v>1.0109999999999999</v>
      </c>
      <c r="G47" s="2">
        <v>1.2589999999999999</v>
      </c>
      <c r="H47" s="2">
        <v>1.95875</v>
      </c>
      <c r="I47" s="2">
        <v>118.88</v>
      </c>
      <c r="J47" s="2">
        <f t="shared" si="24"/>
        <v>1.9105170299999996</v>
      </c>
      <c r="K47" s="2">
        <f t="shared" si="24"/>
        <v>2.3791700699999998</v>
      </c>
      <c r="L47" s="2">
        <f t="shared" si="24"/>
        <v>3.7015086374999999</v>
      </c>
      <c r="M47" s="2">
        <f t="shared" si="25"/>
        <v>2.0748474147708587</v>
      </c>
      <c r="O47" s="4">
        <f t="shared" si="20"/>
        <v>3.2462035703809018E-2</v>
      </c>
      <c r="P47" s="4">
        <f t="shared" si="18"/>
        <v>0.13950035817645159</v>
      </c>
      <c r="Q47" s="4">
        <f t="shared" si="21"/>
        <v>0.12696865874420019</v>
      </c>
      <c r="R47" s="4">
        <f t="shared" si="22"/>
        <v>0.29893105262446079</v>
      </c>
      <c r="S47" s="4">
        <f t="shared" si="23"/>
        <v>2.005147339102609E-4</v>
      </c>
    </row>
    <row r="48" spans="1:19" x14ac:dyDescent="0.25">
      <c r="A48" t="s">
        <v>35</v>
      </c>
      <c r="B48">
        <v>-130.31694723000001</v>
      </c>
      <c r="C48">
        <f t="shared" si="19"/>
        <v>0.12482005236994059</v>
      </c>
      <c r="D48">
        <f t="shared" si="4"/>
        <v>1.5580045473634712E-2</v>
      </c>
      <c r="F48" s="2">
        <v>1.018</v>
      </c>
      <c r="G48" s="2">
        <v>1.238</v>
      </c>
      <c r="H48" s="2">
        <v>1.7397100000000001</v>
      </c>
      <c r="I48" s="2">
        <v>100.46</v>
      </c>
      <c r="J48" s="2">
        <f t="shared" si="24"/>
        <v>1.9237451399999999</v>
      </c>
      <c r="K48" s="2">
        <f t="shared" si="24"/>
        <v>2.3394857399999998</v>
      </c>
      <c r="L48" s="2">
        <f t="shared" si="24"/>
        <v>3.2875821783000001</v>
      </c>
      <c r="M48" s="2">
        <f t="shared" si="25"/>
        <v>1.7533577665535034</v>
      </c>
      <c r="O48" s="4">
        <f t="shared" si="20"/>
        <v>2.3123534726177366E-2</v>
      </c>
      <c r="P48" s="4">
        <f t="shared" si="18"/>
        <v>5.6458329356331403E-2</v>
      </c>
      <c r="Q48" s="4">
        <f t="shared" si="21"/>
        <v>7.9648257687540677E-2</v>
      </c>
      <c r="R48" s="4">
        <f t="shared" si="22"/>
        <v>0.15923012177004944</v>
      </c>
      <c r="S48" s="4">
        <f t="shared" si="23"/>
        <v>1.1840528761203075E-3</v>
      </c>
    </row>
    <row r="49" spans="1:19" x14ac:dyDescent="0.25">
      <c r="A49" t="s">
        <v>36</v>
      </c>
      <c r="B49">
        <v>-130.30020741000001</v>
      </c>
      <c r="C49">
        <f t="shared" si="19"/>
        <v>0.58033399031788513</v>
      </c>
      <c r="D49">
        <f t="shared" si="4"/>
        <v>0.33678754031827918</v>
      </c>
      <c r="F49" s="2">
        <v>1.0029999999999999</v>
      </c>
      <c r="G49" s="2">
        <v>1.151</v>
      </c>
      <c r="H49" s="2">
        <v>1.5784400000000001</v>
      </c>
      <c r="I49" s="2">
        <v>93.99</v>
      </c>
      <c r="J49" s="2">
        <f t="shared" si="24"/>
        <v>1.8953991899999998</v>
      </c>
      <c r="K49" s="2">
        <f t="shared" si="24"/>
        <v>2.1750792300000001</v>
      </c>
      <c r="L49" s="2">
        <f t="shared" si="24"/>
        <v>2.9828254211999998</v>
      </c>
      <c r="M49" s="2">
        <f t="shared" si="25"/>
        <v>1.6404349639494702</v>
      </c>
      <c r="O49" s="4">
        <f t="shared" si="20"/>
        <v>4.5069447362411745E-2</v>
      </c>
      <c r="P49" s="4">
        <f t="shared" si="18"/>
        <v>0.10585544833319338</v>
      </c>
      <c r="Q49" s="4">
        <f t="shared" si="21"/>
        <v>0.26827732691175743</v>
      </c>
      <c r="R49" s="4">
        <f t="shared" si="22"/>
        <v>0.41920222260736256</v>
      </c>
      <c r="S49" s="4">
        <f t="shared" si="23"/>
        <v>2.5963446565517804E-2</v>
      </c>
    </row>
    <row r="50" spans="1:19" x14ac:dyDescent="0.25">
      <c r="A50" t="s">
        <v>37</v>
      </c>
      <c r="B50">
        <v>-130.30457745000001</v>
      </c>
      <c r="C50">
        <f t="shared" si="19"/>
        <v>0.46141908386194658</v>
      </c>
      <c r="D50">
        <f t="shared" si="4"/>
        <v>0.21290757095199808</v>
      </c>
      <c r="F50" s="2">
        <v>1.0569999999999999</v>
      </c>
      <c r="G50" s="2">
        <v>1.1559999999999999</v>
      </c>
      <c r="H50" s="2">
        <v>1.98072</v>
      </c>
      <c r="I50" s="2">
        <v>126.97</v>
      </c>
      <c r="J50" s="2">
        <f t="shared" si="24"/>
        <v>1.9974446099999998</v>
      </c>
      <c r="K50" s="2">
        <f t="shared" si="24"/>
        <v>2.1845278799999996</v>
      </c>
      <c r="L50" s="2">
        <f t="shared" si="24"/>
        <v>3.7430260056</v>
      </c>
      <c r="M50" s="2">
        <f t="shared" si="25"/>
        <v>2.2160445512572</v>
      </c>
      <c r="O50" s="4">
        <f t="shared" si="20"/>
        <v>2.0588300525459224E-5</v>
      </c>
      <c r="P50" s="4">
        <f t="shared" si="18"/>
        <v>8.5849054064092642E-2</v>
      </c>
      <c r="Q50" s="4">
        <f t="shared" si="21"/>
        <v>0.38261968897246457</v>
      </c>
      <c r="R50" s="4">
        <f t="shared" si="22"/>
        <v>0.46848933133708265</v>
      </c>
      <c r="S50" s="4">
        <f t="shared" si="23"/>
        <v>4.9988399359667985E-5</v>
      </c>
    </row>
    <row r="51" spans="1:19" x14ac:dyDescent="0.25">
      <c r="A51" t="s">
        <v>38</v>
      </c>
      <c r="B51">
        <v>-130.31895598</v>
      </c>
      <c r="C51">
        <f t="shared" si="19"/>
        <v>7.015915262028187E-2</v>
      </c>
      <c r="D51">
        <f t="shared" si="4"/>
        <v>4.9223066963960047E-3</v>
      </c>
      <c r="F51" s="2">
        <v>1.0429999999999999</v>
      </c>
      <c r="G51" s="2">
        <v>1.163</v>
      </c>
      <c r="H51" s="2">
        <v>1.78901</v>
      </c>
      <c r="I51" s="2">
        <v>108.26</v>
      </c>
      <c r="J51" s="2">
        <f t="shared" si="24"/>
        <v>1.9709883899999998</v>
      </c>
      <c r="K51" s="2">
        <f t="shared" si="24"/>
        <v>2.1977559900000001</v>
      </c>
      <c r="L51" s="2">
        <f t="shared" si="24"/>
        <v>3.3807458672999999</v>
      </c>
      <c r="M51" s="2">
        <f t="shared" si="25"/>
        <v>1.8894934482090611</v>
      </c>
      <c r="O51" s="4">
        <f t="shared" si="20"/>
        <v>2.6706729386060824E-3</v>
      </c>
      <c r="P51" s="4">
        <f t="shared" si="18"/>
        <v>6.1357341766303947E-2</v>
      </c>
      <c r="Q51" s="4">
        <f t="shared" si="21"/>
        <v>3.2953121844533785E-5</v>
      </c>
      <c r="R51" s="4">
        <f t="shared" si="22"/>
        <v>6.4060967826754564E-2</v>
      </c>
      <c r="S51" s="4">
        <f t="shared" si="23"/>
        <v>3.7187857776007668E-5</v>
      </c>
    </row>
    <row r="52" spans="1:19" x14ac:dyDescent="0.25">
      <c r="A52" t="s">
        <v>39</v>
      </c>
      <c r="B52">
        <v>-130.29046387</v>
      </c>
      <c r="C52">
        <f t="shared" si="19"/>
        <v>0.84546935467433515</v>
      </c>
      <c r="D52">
        <f t="shared" si="4"/>
        <v>0.71481842969343667</v>
      </c>
      <c r="F52" s="2">
        <v>1.101</v>
      </c>
      <c r="G52" s="2">
        <v>1.224</v>
      </c>
      <c r="H52" s="2">
        <v>2.1440999999999999</v>
      </c>
      <c r="I52" s="2">
        <v>134.43</v>
      </c>
      <c r="J52" s="2">
        <f t="shared" si="24"/>
        <v>2.0805927299999998</v>
      </c>
      <c r="K52" s="2">
        <f t="shared" si="24"/>
        <v>2.3130295199999997</v>
      </c>
      <c r="L52" s="2">
        <f t="shared" si="24"/>
        <v>4.051770093</v>
      </c>
      <c r="M52" s="2">
        <f t="shared" si="25"/>
        <v>2.3462461134559773</v>
      </c>
      <c r="O52" s="4">
        <f t="shared" si="20"/>
        <v>3.2839329330792477E-2</v>
      </c>
      <c r="P52" s="4">
        <f t="shared" si="18"/>
        <v>2.1614208270153673E-2</v>
      </c>
      <c r="Q52" s="4">
        <f t="shared" si="21"/>
        <v>0.71659111972679768</v>
      </c>
      <c r="R52" s="4">
        <f t="shared" si="22"/>
        <v>0.77104465732774385</v>
      </c>
      <c r="S52" s="4">
        <f t="shared" si="23"/>
        <v>5.5390355751317134E-3</v>
      </c>
    </row>
    <row r="53" spans="1:19" x14ac:dyDescent="0.25">
      <c r="A53" t="s">
        <v>40</v>
      </c>
      <c r="B53">
        <v>-130.29553758</v>
      </c>
      <c r="C53">
        <f t="shared" si="19"/>
        <v>0.70740660238020203</v>
      </c>
      <c r="D53">
        <f t="shared" si="4"/>
        <v>0.50042410109110125</v>
      </c>
      <c r="F53" s="2">
        <v>1.0569999999999999</v>
      </c>
      <c r="G53" s="2">
        <v>1.2569999999999999</v>
      </c>
      <c r="H53" s="2">
        <v>1.5809599999999999</v>
      </c>
      <c r="I53" s="2">
        <v>85.73</v>
      </c>
      <c r="J53" s="2">
        <f t="shared" si="24"/>
        <v>1.9974446099999998</v>
      </c>
      <c r="K53" s="2">
        <f t="shared" si="24"/>
        <v>2.3753906099999997</v>
      </c>
      <c r="L53" s="2">
        <f t="shared" si="24"/>
        <v>2.9875875407999999</v>
      </c>
      <c r="M53" s="2">
        <f t="shared" si="25"/>
        <v>1.4962707677347387</v>
      </c>
      <c r="O53" s="4">
        <f t="shared" si="20"/>
        <v>2.0588300525459224E-5</v>
      </c>
      <c r="P53" s="4">
        <f t="shared" si="20"/>
        <v>0.13000046129119858</v>
      </c>
      <c r="Q53" s="4">
        <f t="shared" si="21"/>
        <v>0.68556706432299352</v>
      </c>
      <c r="R53" s="4">
        <f t="shared" si="22"/>
        <v>0.81558811391471753</v>
      </c>
      <c r="S53" s="4">
        <f t="shared" si="23"/>
        <v>1.1703239437892509E-2</v>
      </c>
    </row>
    <row r="54" spans="1:19" x14ac:dyDescent="0.25">
      <c r="C54" s="1" t="s">
        <v>26</v>
      </c>
      <c r="D54">
        <f>SUM(D45:D53)</f>
        <v>2.1087989613868574</v>
      </c>
      <c r="R54" s="5" t="s">
        <v>28</v>
      </c>
      <c r="S54" s="4">
        <f>SUM(S45:S53)</f>
        <v>4.4875939640413115E-2</v>
      </c>
    </row>
    <row r="55" spans="1:19" x14ac:dyDescent="0.25">
      <c r="R55" s="5" t="s">
        <v>29</v>
      </c>
      <c r="S55" s="4">
        <f>1-S54/D54</f>
        <v>0.97871966912820352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5"/>
  <sheetViews>
    <sheetView topLeftCell="F1" zoomScale="180" zoomScaleNormal="180" workbookViewId="0">
      <selection activeCell="N13" sqref="N13"/>
    </sheetView>
  </sheetViews>
  <sheetFormatPr defaultRowHeight="15" x14ac:dyDescent="0.25"/>
  <cols>
    <col min="1" max="1" width="34.5703125" customWidth="1"/>
    <col min="2" max="2" width="14.5703125" customWidth="1"/>
    <col min="3" max="5" width="8.140625" customWidth="1"/>
    <col min="6" max="13" width="9.140625" style="2"/>
    <col min="15" max="15" width="11" style="4" customWidth="1"/>
    <col min="16" max="16" width="10.85546875" style="4" customWidth="1"/>
    <col min="17" max="17" width="10.42578125" style="4" customWidth="1"/>
    <col min="18" max="18" width="9.140625" style="4"/>
    <col min="19" max="19" width="10" style="4" customWidth="1"/>
    <col min="20" max="20" width="9.42578125" style="4" customWidth="1"/>
  </cols>
  <sheetData>
    <row r="1" spans="1:20" x14ac:dyDescent="0.25">
      <c r="A1">
        <v>27.211400000000001</v>
      </c>
      <c r="B1" t="s">
        <v>15</v>
      </c>
    </row>
    <row r="2" spans="1:20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20</v>
      </c>
      <c r="R2" s="5" t="s">
        <v>18</v>
      </c>
    </row>
    <row r="3" spans="1:20" x14ac:dyDescent="0.25">
      <c r="O3" s="4">
        <v>7.4697623910018311</v>
      </c>
      <c r="P3" s="4">
        <v>21.740464747596121</v>
      </c>
      <c r="Q3" s="4">
        <v>2.5019891359310815</v>
      </c>
      <c r="R3" s="4">
        <v>4.0667165859868097</v>
      </c>
    </row>
    <row r="4" spans="1:20" x14ac:dyDescent="0.25">
      <c r="O4" s="4" t="s">
        <v>71</v>
      </c>
      <c r="Q4" s="4" t="s">
        <v>71</v>
      </c>
      <c r="R4" s="4" t="s">
        <v>13</v>
      </c>
    </row>
    <row r="5" spans="1:20" x14ac:dyDescent="0.2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19</v>
      </c>
      <c r="I5" s="3" t="s">
        <v>3</v>
      </c>
      <c r="J5" s="3" t="s">
        <v>1</v>
      </c>
      <c r="K5" s="3" t="s">
        <v>2</v>
      </c>
      <c r="L5" s="3" t="s">
        <v>19</v>
      </c>
      <c r="M5" s="3" t="s">
        <v>3</v>
      </c>
      <c r="O5" s="5" t="s">
        <v>21</v>
      </c>
      <c r="P5" s="5" t="s">
        <v>22</v>
      </c>
      <c r="Q5" s="5" t="s">
        <v>23</v>
      </c>
      <c r="R5" s="5" t="s">
        <v>24</v>
      </c>
      <c r="S5" s="5" t="s">
        <v>25</v>
      </c>
      <c r="T5" s="5" t="s">
        <v>27</v>
      </c>
    </row>
    <row r="6" spans="1:20" x14ac:dyDescent="0.2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</row>
    <row r="7" spans="1:20" x14ac:dyDescent="0.25">
      <c r="A7" t="s">
        <v>6</v>
      </c>
      <c r="B7">
        <v>-130.32153428000001</v>
      </c>
      <c r="C7">
        <f t="shared" ref="C7:C36" si="0">(B7-$B$7)*$A$1</f>
        <v>0</v>
      </c>
      <c r="D7">
        <f>C7^2</f>
        <v>0</v>
      </c>
      <c r="F7" s="2">
        <v>1.0558700000000001</v>
      </c>
      <c r="G7" s="2">
        <v>1.2012799999999999</v>
      </c>
      <c r="H7" s="2">
        <v>1.8329500000000001</v>
      </c>
      <c r="I7" s="2">
        <v>108.42453</v>
      </c>
      <c r="J7" s="2">
        <f>F7*$A$2</f>
        <v>1.9953092151</v>
      </c>
      <c r="K7" s="2">
        <f>G7*$A$2</f>
        <v>2.2700948543999999</v>
      </c>
      <c r="L7" s="2">
        <f>H7*$A$2</f>
        <v>3.4637806035000001</v>
      </c>
      <c r="M7" s="2">
        <f>I7*PI()/180</f>
        <v>1.8923650384273676</v>
      </c>
      <c r="O7" s="4">
        <f>0.5*O$3*(J7-J$7)^2</f>
        <v>0</v>
      </c>
      <c r="P7" s="4">
        <f>0.5*P$3*(K7-K$7)^2</f>
        <v>0</v>
      </c>
      <c r="Q7" s="4">
        <f>0.5*Q$3*(L7-L$7)^2</f>
        <v>0</v>
      </c>
      <c r="R7" s="4">
        <f>R$3*2*(COS(M7)-COS(M$7))^2/(SIN(M7)^2+3*(SIN(M$7)^2)*(TANH(2*SIN(M7/2))/TANH(2*SIN(M$7/2))))</f>
        <v>0</v>
      </c>
      <c r="S7" s="4">
        <f>SUM(O7:R7)</f>
        <v>0</v>
      </c>
      <c r="T7" s="4">
        <f>(S7-C7)^2</f>
        <v>0</v>
      </c>
    </row>
    <row r="8" spans="1:20" x14ac:dyDescent="0.25">
      <c r="A8" t="s">
        <v>41</v>
      </c>
      <c r="B8">
        <v>-130.27605732999999</v>
      </c>
      <c r="C8">
        <f t="shared" si="0"/>
        <v>1.2374914772306123</v>
      </c>
      <c r="D8">
        <f t="shared" ref="D8:D53" si="1">C8^2</f>
        <v>1.5313851562184029</v>
      </c>
      <c r="F8" s="2">
        <v>1.0558700000000001</v>
      </c>
      <c r="G8" s="2">
        <v>1.2012799999999999</v>
      </c>
      <c r="H8" s="2">
        <v>1.4551400000000001</v>
      </c>
      <c r="I8" s="2">
        <v>80</v>
      </c>
      <c r="J8" s="2">
        <f t="shared" ref="J8:J36" si="2">F8*$A$2</f>
        <v>1.9953092151</v>
      </c>
      <c r="K8" s="2">
        <f t="shared" ref="K8:K36" si="3">G8*$A$2</f>
        <v>2.2700948543999999</v>
      </c>
      <c r="L8" s="2">
        <f t="shared" ref="L8:L36" si="4">H8*$A$2</f>
        <v>2.7498217122000002</v>
      </c>
      <c r="M8" s="2">
        <f t="shared" ref="M8:M36" si="5">I8*PI()/180</f>
        <v>1.3962634015954636</v>
      </c>
      <c r="O8" s="4">
        <f t="shared" ref="O8:O36" si="6">0.5*O$3*(J8-J$7)^2</f>
        <v>0</v>
      </c>
      <c r="P8" s="4">
        <f t="shared" ref="P8:P53" si="7">0.5*P$3*(K8-K$7)^2</f>
        <v>0</v>
      </c>
      <c r="Q8" s="4">
        <f t="shared" ref="Q8:Q53" si="8">0.5*Q$3*(L8-L$7)^2</f>
        <v>0.6376785914708023</v>
      </c>
      <c r="R8" s="4">
        <f t="shared" ref="R8:R53" si="9">R$3*2*(COS(M8)-COS(M$7))^2/(SIN(M8)^2+3*(SIN(M$7)^2)*(TANH(2*SIN(M8/2))/TANH(2*SIN(M$7/2))))</f>
        <v>0.56135851234971113</v>
      </c>
      <c r="S8" s="4">
        <f t="shared" ref="S8:S53" si="10">SUM(O8:R8)</f>
        <v>1.1990371038205134</v>
      </c>
      <c r="T8" s="4">
        <f t="shared" ref="T8:T53" si="11">(S8-C8)^2</f>
        <v>1.4787388343633159E-3</v>
      </c>
    </row>
    <row r="9" spans="1:20" x14ac:dyDescent="0.25">
      <c r="A9" t="s">
        <v>42</v>
      </c>
      <c r="B9">
        <v>-130.28131278000001</v>
      </c>
      <c r="C9">
        <f t="shared" si="0"/>
        <v>1.0944833251000339</v>
      </c>
      <c r="D9">
        <f t="shared" si="1"/>
        <v>1.1978937489220265</v>
      </c>
      <c r="F9" s="2">
        <v>1.0456300000000001</v>
      </c>
      <c r="G9" s="2">
        <v>1.26566</v>
      </c>
      <c r="H9" s="2">
        <v>1.4952000000000001</v>
      </c>
      <c r="I9" s="2">
        <v>80</v>
      </c>
      <c r="J9" s="2">
        <f t="shared" si="2"/>
        <v>1.9759583799</v>
      </c>
      <c r="K9" s="2">
        <f t="shared" si="3"/>
        <v>2.3917556717999999</v>
      </c>
      <c r="L9" s="2">
        <f t="shared" si="4"/>
        <v>2.8255242960000002</v>
      </c>
      <c r="M9" s="2">
        <f t="shared" si="5"/>
        <v>1.3962634015954636</v>
      </c>
      <c r="O9" s="4">
        <f t="shared" si="6"/>
        <v>1.3985442767541181E-3</v>
      </c>
      <c r="P9" s="4">
        <f t="shared" si="7"/>
        <v>0.16089416275800028</v>
      </c>
      <c r="Q9" s="4">
        <f t="shared" si="8"/>
        <v>0.50961905083955217</v>
      </c>
      <c r="R9" s="4">
        <f t="shared" si="9"/>
        <v>0.56135851234971113</v>
      </c>
      <c r="S9" s="4">
        <f t="shared" si="10"/>
        <v>1.2332702702240177</v>
      </c>
      <c r="T9" s="4">
        <f t="shared" si="11"/>
        <v>1.9261816136847697E-2</v>
      </c>
    </row>
    <row r="10" spans="1:20" x14ac:dyDescent="0.25">
      <c r="A10" t="s">
        <v>43</v>
      </c>
      <c r="B10">
        <v>-130.30303018000001</v>
      </c>
      <c r="C10">
        <f t="shared" si="0"/>
        <v>0.50352246674003387</v>
      </c>
      <c r="D10">
        <f t="shared" si="1"/>
        <v>0.25353487451196849</v>
      </c>
      <c r="F10" s="2">
        <v>1.0558700000000001</v>
      </c>
      <c r="G10" s="2">
        <v>1.2012799999999999</v>
      </c>
      <c r="H10" s="2">
        <v>1.59935</v>
      </c>
      <c r="I10" s="2">
        <v>90</v>
      </c>
      <c r="J10" s="2">
        <f t="shared" si="2"/>
        <v>1.9953092151</v>
      </c>
      <c r="K10" s="2">
        <f t="shared" si="3"/>
        <v>2.2700948543999999</v>
      </c>
      <c r="L10" s="2">
        <f t="shared" si="4"/>
        <v>3.0223396755</v>
      </c>
      <c r="M10" s="2">
        <f t="shared" si="5"/>
        <v>1.5707963267948966</v>
      </c>
      <c r="O10" s="4">
        <f t="shared" si="6"/>
        <v>0</v>
      </c>
      <c r="P10" s="4">
        <f t="shared" si="7"/>
        <v>0</v>
      </c>
      <c r="Q10" s="4">
        <f t="shared" si="8"/>
        <v>0.24378142769373021</v>
      </c>
      <c r="R10" s="4">
        <f t="shared" si="9"/>
        <v>0.22608870357668939</v>
      </c>
      <c r="S10" s="4">
        <f t="shared" si="10"/>
        <v>0.4698701312704196</v>
      </c>
      <c r="T10" s="4">
        <f t="shared" si="11"/>
        <v>1.1324796825594586E-3</v>
      </c>
    </row>
    <row r="11" spans="1:20" x14ac:dyDescent="0.25">
      <c r="A11" t="s">
        <v>44</v>
      </c>
      <c r="B11">
        <v>-130.30454559</v>
      </c>
      <c r="C11">
        <f t="shared" si="0"/>
        <v>0.46228603906613974</v>
      </c>
      <c r="D11">
        <f t="shared" si="1"/>
        <v>0.21370838191546049</v>
      </c>
      <c r="F11" s="2">
        <v>1.04939</v>
      </c>
      <c r="G11" s="2">
        <v>1.23492</v>
      </c>
      <c r="H11" s="2">
        <v>1.6205700000000001</v>
      </c>
      <c r="I11" s="2">
        <v>90</v>
      </c>
      <c r="J11" s="2">
        <f t="shared" si="2"/>
        <v>1.9830637647</v>
      </c>
      <c r="K11" s="2">
        <f t="shared" si="3"/>
        <v>2.3336653716</v>
      </c>
      <c r="L11" s="2">
        <f t="shared" si="4"/>
        <v>3.0624397460999999</v>
      </c>
      <c r="M11" s="2">
        <f t="shared" si="5"/>
        <v>1.5707963267948966</v>
      </c>
      <c r="O11" s="4">
        <f t="shared" si="6"/>
        <v>5.600493774282092E-4</v>
      </c>
      <c r="P11" s="4">
        <f t="shared" si="7"/>
        <v>4.3928898913879875E-2</v>
      </c>
      <c r="Q11" s="4">
        <f t="shared" si="8"/>
        <v>0.20150330429488103</v>
      </c>
      <c r="R11" s="4">
        <f t="shared" si="9"/>
        <v>0.22608870357668939</v>
      </c>
      <c r="S11" s="4">
        <f t="shared" si="10"/>
        <v>0.47208095616287848</v>
      </c>
      <c r="T11" s="4">
        <f t="shared" si="11"/>
        <v>9.5940400931984911E-5</v>
      </c>
    </row>
    <row r="12" spans="1:20" x14ac:dyDescent="0.25">
      <c r="A12" t="s">
        <v>45</v>
      </c>
      <c r="B12">
        <v>-130.31784456</v>
      </c>
      <c r="C12">
        <f t="shared" si="0"/>
        <v>0.10040244680830533</v>
      </c>
      <c r="D12">
        <f t="shared" si="1"/>
        <v>1.0080651325094581E-2</v>
      </c>
      <c r="F12" s="2">
        <v>1.0558700000000001</v>
      </c>
      <c r="G12" s="2">
        <v>1.2012799999999999</v>
      </c>
      <c r="H12" s="2">
        <v>1.7316</v>
      </c>
      <c r="I12" s="2">
        <v>100</v>
      </c>
      <c r="J12" s="2">
        <f t="shared" si="2"/>
        <v>1.9953092151</v>
      </c>
      <c r="K12" s="2">
        <f t="shared" si="3"/>
        <v>2.2700948543999999</v>
      </c>
      <c r="L12" s="2">
        <f t="shared" si="4"/>
        <v>3.2722564679999997</v>
      </c>
      <c r="M12" s="2">
        <f t="shared" si="5"/>
        <v>1.7453292519943295</v>
      </c>
      <c r="O12" s="4">
        <f t="shared" si="6"/>
        <v>0</v>
      </c>
      <c r="P12" s="4">
        <f t="shared" si="7"/>
        <v>0</v>
      </c>
      <c r="Q12" s="4">
        <f t="shared" si="8"/>
        <v>4.5888350338115121E-2</v>
      </c>
      <c r="R12" s="4">
        <f t="shared" si="9"/>
        <v>4.5454744641595497E-2</v>
      </c>
      <c r="S12" s="4">
        <f t="shared" si="10"/>
        <v>9.1343094979710618E-2</v>
      </c>
      <c r="T12" s="4">
        <f t="shared" si="11"/>
        <v>8.2071855554262385E-5</v>
      </c>
    </row>
    <row r="13" spans="1:20" x14ac:dyDescent="0.25">
      <c r="A13" t="s">
        <v>46</v>
      </c>
      <c r="B13">
        <v>-130.31804708999999</v>
      </c>
      <c r="C13">
        <f t="shared" si="0"/>
        <v>9.4891321966422235E-2</v>
      </c>
      <c r="D13">
        <f t="shared" si="1"/>
        <v>9.004362984535207E-3</v>
      </c>
      <c r="F13" s="2">
        <v>1.0539499999999999</v>
      </c>
      <c r="G13" s="2">
        <v>1.21329</v>
      </c>
      <c r="H13" s="2">
        <v>1.7398199999999999</v>
      </c>
      <c r="I13" s="2">
        <v>100</v>
      </c>
      <c r="J13" s="2">
        <f t="shared" si="2"/>
        <v>1.9916809334999999</v>
      </c>
      <c r="K13" s="2">
        <f t="shared" si="3"/>
        <v>2.2927905116999998</v>
      </c>
      <c r="L13" s="2">
        <f t="shared" si="4"/>
        <v>3.2877900485999998</v>
      </c>
      <c r="M13" s="2">
        <f t="shared" si="5"/>
        <v>1.7453292519943295</v>
      </c>
      <c r="O13" s="4">
        <f t="shared" si="6"/>
        <v>4.9167572229641477E-5</v>
      </c>
      <c r="P13" s="4">
        <f t="shared" si="7"/>
        <v>5.599179085317446E-3</v>
      </c>
      <c r="Q13" s="4">
        <f t="shared" si="8"/>
        <v>3.8746648698286375E-2</v>
      </c>
      <c r="R13" s="4">
        <f t="shared" si="9"/>
        <v>4.5454744641595497E-2</v>
      </c>
      <c r="S13" s="4">
        <f t="shared" si="10"/>
        <v>8.9849739997428957E-2</v>
      </c>
      <c r="T13" s="4">
        <f t="shared" si="11"/>
        <v>2.5417548750078137E-5</v>
      </c>
    </row>
    <row r="14" spans="1:20" x14ac:dyDescent="0.25">
      <c r="A14" t="s">
        <v>47</v>
      </c>
      <c r="B14">
        <v>-130.31532816000001</v>
      </c>
      <c r="C14">
        <f t="shared" si="0"/>
        <v>0.16887721376804482</v>
      </c>
      <c r="D14">
        <f t="shared" si="1"/>
        <v>2.8519513330057908E-2</v>
      </c>
      <c r="F14" s="2">
        <v>1.0558700000000001</v>
      </c>
      <c r="G14" s="2">
        <v>1.2012799999999999</v>
      </c>
      <c r="H14" s="2">
        <v>1.9560999999999999</v>
      </c>
      <c r="I14" s="2">
        <v>120</v>
      </c>
      <c r="J14" s="2">
        <f t="shared" si="2"/>
        <v>1.9953092151</v>
      </c>
      <c r="K14" s="2">
        <f t="shared" si="3"/>
        <v>2.2700948543999999</v>
      </c>
      <c r="L14" s="2">
        <f t="shared" si="4"/>
        <v>3.6965008529999999</v>
      </c>
      <c r="M14" s="2">
        <f t="shared" si="5"/>
        <v>2.0943951023931953</v>
      </c>
      <c r="O14" s="4">
        <f t="shared" si="6"/>
        <v>0</v>
      </c>
      <c r="P14" s="4">
        <f t="shared" si="7"/>
        <v>0</v>
      </c>
      <c r="Q14" s="4">
        <f t="shared" si="8"/>
        <v>6.7752257681701455E-2</v>
      </c>
      <c r="R14" s="4">
        <f t="shared" si="9"/>
        <v>7.8805143225953098E-2</v>
      </c>
      <c r="S14" s="4">
        <f t="shared" si="10"/>
        <v>0.14655740090765457</v>
      </c>
      <c r="T14" s="4">
        <f t="shared" si="11"/>
        <v>4.9817404612284219E-4</v>
      </c>
    </row>
    <row r="15" spans="1:20" x14ac:dyDescent="0.25">
      <c r="A15" t="s">
        <v>48</v>
      </c>
      <c r="B15">
        <v>-130.31544552</v>
      </c>
      <c r="C15">
        <f t="shared" si="0"/>
        <v>0.1656836838643119</v>
      </c>
      <c r="D15">
        <f t="shared" si="1"/>
        <v>2.7451083098849246E-2</v>
      </c>
      <c r="F15" s="2">
        <v>1.05751</v>
      </c>
      <c r="G15" s="2">
        <v>1.1923299999999999</v>
      </c>
      <c r="H15" s="2">
        <v>1.9495899999999999</v>
      </c>
      <c r="I15" s="2">
        <v>120</v>
      </c>
      <c r="J15" s="2">
        <f t="shared" si="2"/>
        <v>1.9984083722999999</v>
      </c>
      <c r="K15" s="2">
        <f t="shared" si="3"/>
        <v>2.2531817708999995</v>
      </c>
      <c r="L15" s="2">
        <f t="shared" si="4"/>
        <v>3.6841987106999996</v>
      </c>
      <c r="M15" s="2">
        <f t="shared" si="5"/>
        <v>2.0943951023931953</v>
      </c>
      <c r="O15" s="4">
        <f t="shared" si="6"/>
        <v>3.5872694842887375E-5</v>
      </c>
      <c r="P15" s="4">
        <f t="shared" si="7"/>
        <v>3.1094559881868315E-3</v>
      </c>
      <c r="Q15" s="4">
        <f t="shared" si="8"/>
        <v>6.0778497708286326E-2</v>
      </c>
      <c r="R15" s="4">
        <f t="shared" si="9"/>
        <v>7.8805143225953098E-2</v>
      </c>
      <c r="S15" s="4">
        <f t="shared" si="10"/>
        <v>0.14272896961726916</v>
      </c>
      <c r="T15" s="4">
        <f t="shared" si="11"/>
        <v>5.2691890616338665E-4</v>
      </c>
    </row>
    <row r="16" spans="1:20" x14ac:dyDescent="0.25">
      <c r="A16" t="s">
        <v>49</v>
      </c>
      <c r="B16">
        <v>-130.30136372000001</v>
      </c>
      <c r="C16">
        <f t="shared" si="0"/>
        <v>0.54886917638391408</v>
      </c>
      <c r="D16">
        <f t="shared" si="1"/>
        <v>0.30125737278435621</v>
      </c>
      <c r="F16" s="2">
        <v>1.0558700000000001</v>
      </c>
      <c r="G16" s="2">
        <v>1.2012799999999999</v>
      </c>
      <c r="H16" s="2">
        <v>2.0466000000000002</v>
      </c>
      <c r="I16" s="2">
        <v>130</v>
      </c>
      <c r="J16" s="2">
        <f t="shared" si="2"/>
        <v>1.9953092151</v>
      </c>
      <c r="K16" s="2">
        <f t="shared" si="3"/>
        <v>2.2700948543999999</v>
      </c>
      <c r="L16" s="2">
        <f t="shared" si="4"/>
        <v>3.8675214180000004</v>
      </c>
      <c r="M16" s="2">
        <f t="shared" si="5"/>
        <v>2.2689280275926285</v>
      </c>
      <c r="O16" s="4">
        <f t="shared" si="6"/>
        <v>0</v>
      </c>
      <c r="P16" s="4">
        <f t="shared" si="7"/>
        <v>0</v>
      </c>
      <c r="Q16" s="4">
        <f t="shared" si="8"/>
        <v>0.2039204278039834</v>
      </c>
      <c r="R16" s="4">
        <f t="shared" si="9"/>
        <v>0.25882613297541396</v>
      </c>
      <c r="S16" s="4">
        <f t="shared" si="10"/>
        <v>0.46274656077939735</v>
      </c>
      <c r="T16" s="4">
        <f t="shared" si="11"/>
        <v>7.4171049185633485E-3</v>
      </c>
    </row>
    <row r="17" spans="1:20" x14ac:dyDescent="0.25">
      <c r="A17" t="s">
        <v>50</v>
      </c>
      <c r="B17">
        <v>-130.30155563</v>
      </c>
      <c r="C17">
        <f t="shared" si="0"/>
        <v>0.54364703661035307</v>
      </c>
      <c r="D17">
        <f t="shared" si="1"/>
        <v>0.29555210041521857</v>
      </c>
      <c r="F17" s="2">
        <v>1.05646</v>
      </c>
      <c r="G17" s="2">
        <v>1.18988</v>
      </c>
      <c r="H17" s="2">
        <v>2.0366599999999999</v>
      </c>
      <c r="I17" s="2">
        <v>130</v>
      </c>
      <c r="J17" s="2">
        <f t="shared" si="2"/>
        <v>1.9964241557999998</v>
      </c>
      <c r="K17" s="2">
        <f t="shared" si="3"/>
        <v>2.2485519323999998</v>
      </c>
      <c r="L17" s="2">
        <f t="shared" si="4"/>
        <v>3.8487375017999996</v>
      </c>
      <c r="M17" s="2">
        <f t="shared" si="5"/>
        <v>2.2689280275926285</v>
      </c>
      <c r="O17" s="4">
        <f t="shared" si="6"/>
        <v>4.6428037904536668E-6</v>
      </c>
      <c r="P17" s="4">
        <f t="shared" si="7"/>
        <v>5.0448475418962344E-3</v>
      </c>
      <c r="Q17" s="4">
        <f t="shared" si="8"/>
        <v>0.18538715376645626</v>
      </c>
      <c r="R17" s="4">
        <f t="shared" si="9"/>
        <v>0.25882613297541396</v>
      </c>
      <c r="S17" s="4">
        <f t="shared" si="10"/>
        <v>0.44926277708755691</v>
      </c>
      <c r="T17" s="4">
        <f t="shared" si="11"/>
        <v>8.9083884456665381E-3</v>
      </c>
    </row>
    <row r="18" spans="1:20" x14ac:dyDescent="0.25">
      <c r="A18" t="s">
        <v>74</v>
      </c>
      <c r="B18">
        <v>-130.31311036</v>
      </c>
      <c r="C18">
        <f t="shared" si="0"/>
        <v>0.22922665668834522</v>
      </c>
      <c r="D18">
        <f t="shared" si="1"/>
        <v>5.2544860136516477E-2</v>
      </c>
      <c r="F18" s="2">
        <v>1.0558700000000001</v>
      </c>
      <c r="G18" s="2">
        <v>1.1312800000000001</v>
      </c>
      <c r="H18" s="2">
        <v>1.77474</v>
      </c>
      <c r="I18" s="2">
        <v>108.42453</v>
      </c>
      <c r="J18" s="2">
        <f t="shared" ref="J18:J21" si="12">F18*$A$2</f>
        <v>1.9953092151</v>
      </c>
      <c r="K18" s="2">
        <f t="shared" ref="K18:K21" si="13">G18*$A$2</f>
        <v>2.1378137544000002</v>
      </c>
      <c r="L18" s="2">
        <f t="shared" ref="L18:L21" si="14">H18*$A$2</f>
        <v>3.3537794202</v>
      </c>
      <c r="M18" s="2">
        <f t="shared" ref="M18:M21" si="15">I18*PI()/180</f>
        <v>1.8923650384273676</v>
      </c>
      <c r="O18" s="4">
        <f t="shared" ref="O18:O21" si="16">0.5*O$3*(J18-J$7)^2</f>
        <v>0</v>
      </c>
      <c r="P18" s="4">
        <f t="shared" ref="P18:P21" si="17">0.5*P$3*(K18-K$7)^2</f>
        <v>0.19021047210904329</v>
      </c>
      <c r="Q18" s="4">
        <f t="shared" ref="Q18:Q21" si="18">0.5*Q$3*(L18-L$7)^2</f>
        <v>1.5137359940546609E-2</v>
      </c>
      <c r="R18" s="4">
        <f t="shared" ref="R18:R21" si="19">R$3*2*(COS(M18)-COS(M$7))^2/(SIN(M18)^2+3*(SIN(M$7)^2)*(TANH(2*SIN(M18/2))/TANH(2*SIN(M$7/2))))</f>
        <v>0</v>
      </c>
      <c r="S18" s="4">
        <f t="shared" ref="S18:S21" si="20">SUM(O18:R18)</f>
        <v>0.2053478320495899</v>
      </c>
      <c r="T18" s="4">
        <f t="shared" ref="T18:T21" si="21">(S18-C18)^2</f>
        <v>5.7019826612842806E-4</v>
      </c>
    </row>
    <row r="19" spans="1:20" x14ac:dyDescent="0.25">
      <c r="A19" t="s">
        <v>75</v>
      </c>
      <c r="B19">
        <v>-130.28153348999999</v>
      </c>
      <c r="C19">
        <f t="shared" si="0"/>
        <v>1.0884774970065954</v>
      </c>
      <c r="D19">
        <f t="shared" si="1"/>
        <v>1.1847832614897429</v>
      </c>
      <c r="F19" s="2">
        <v>1.0558700000000001</v>
      </c>
      <c r="G19" s="2">
        <v>1.06128</v>
      </c>
      <c r="H19" s="2">
        <v>1.7174100000000001</v>
      </c>
      <c r="I19" s="2">
        <v>108.42453</v>
      </c>
      <c r="J19" s="2">
        <f t="shared" si="12"/>
        <v>1.9953092151</v>
      </c>
      <c r="K19" s="2">
        <f t="shared" si="13"/>
        <v>2.0055326544000001</v>
      </c>
      <c r="L19" s="2">
        <f t="shared" si="14"/>
        <v>3.2454411993000001</v>
      </c>
      <c r="M19" s="2">
        <f t="shared" si="15"/>
        <v>1.8923650384273676</v>
      </c>
      <c r="O19" s="4">
        <f t="shared" si="16"/>
        <v>0</v>
      </c>
      <c r="P19" s="4">
        <f t="shared" si="17"/>
        <v>0.76084188843617573</v>
      </c>
      <c r="Q19" s="4">
        <f t="shared" si="18"/>
        <v>5.9637532421975017E-2</v>
      </c>
      <c r="R19" s="4">
        <f t="shared" si="19"/>
        <v>0</v>
      </c>
      <c r="S19" s="4">
        <f t="shared" si="20"/>
        <v>0.82047942085815073</v>
      </c>
      <c r="T19" s="4">
        <f t="shared" si="21"/>
        <v>7.1822968819267516E-2</v>
      </c>
    </row>
    <row r="20" spans="1:20" x14ac:dyDescent="0.25">
      <c r="A20" t="s">
        <v>76</v>
      </c>
      <c r="B20">
        <v>-130.31547212000001</v>
      </c>
      <c r="C20">
        <f t="shared" si="0"/>
        <v>0.16495986062397386</v>
      </c>
      <c r="D20">
        <f t="shared" si="1"/>
        <v>2.721175561708088E-2</v>
      </c>
      <c r="F20" s="2">
        <v>1.0558700000000001</v>
      </c>
      <c r="G20" s="2">
        <v>1.27128</v>
      </c>
      <c r="H20" s="2">
        <v>1.8919600000000001</v>
      </c>
      <c r="I20" s="2">
        <v>108.42453</v>
      </c>
      <c r="J20" s="2">
        <f t="shared" si="12"/>
        <v>1.9953092151</v>
      </c>
      <c r="K20" s="2">
        <f t="shared" si="13"/>
        <v>2.4023759543999996</v>
      </c>
      <c r="L20" s="2">
        <f t="shared" si="14"/>
        <v>3.5752935708</v>
      </c>
      <c r="M20" s="2">
        <f t="shared" si="15"/>
        <v>1.8923650384273676</v>
      </c>
      <c r="O20" s="4">
        <f t="shared" si="16"/>
        <v>0</v>
      </c>
      <c r="P20" s="4">
        <f t="shared" si="17"/>
        <v>0.19021047210904329</v>
      </c>
      <c r="Q20" s="4">
        <f t="shared" si="18"/>
        <v>1.5556294938820442E-2</v>
      </c>
      <c r="R20" s="4">
        <f t="shared" si="19"/>
        <v>0</v>
      </c>
      <c r="S20" s="4">
        <f t="shared" si="20"/>
        <v>0.20576676704786373</v>
      </c>
      <c r="T20" s="4">
        <f t="shared" si="21"/>
        <v>1.6652036118881045E-3</v>
      </c>
    </row>
    <row r="21" spans="1:20" x14ac:dyDescent="0.25">
      <c r="A21" t="s">
        <v>77</v>
      </c>
      <c r="B21">
        <v>-130.30062885000001</v>
      </c>
      <c r="C21">
        <f t="shared" si="0"/>
        <v>0.56886601790197588</v>
      </c>
      <c r="D21">
        <f t="shared" si="1"/>
        <v>0.32360854632365116</v>
      </c>
      <c r="F21" s="2">
        <v>1.0558700000000001</v>
      </c>
      <c r="G21" s="2">
        <v>1.34128</v>
      </c>
      <c r="H21" s="2">
        <v>1.9516899999999999</v>
      </c>
      <c r="I21" s="2">
        <v>108.42453</v>
      </c>
      <c r="J21" s="2">
        <f t="shared" si="12"/>
        <v>1.9953092151</v>
      </c>
      <c r="K21" s="2">
        <f t="shared" si="13"/>
        <v>2.5346570543999998</v>
      </c>
      <c r="L21" s="2">
        <f t="shared" si="14"/>
        <v>3.6881671436999999</v>
      </c>
      <c r="M21" s="2">
        <f t="shared" si="15"/>
        <v>1.8923650384273676</v>
      </c>
      <c r="O21" s="4">
        <f t="shared" si="16"/>
        <v>0</v>
      </c>
      <c r="P21" s="4">
        <f t="shared" si="17"/>
        <v>0.76084188843617573</v>
      </c>
      <c r="Q21" s="4">
        <f t="shared" si="18"/>
        <v>6.2986725098842497E-2</v>
      </c>
      <c r="R21" s="4">
        <f t="shared" si="19"/>
        <v>0</v>
      </c>
      <c r="S21" s="4">
        <f t="shared" si="20"/>
        <v>0.82382861353501824</v>
      </c>
      <c r="T21" s="4">
        <f t="shared" si="21"/>
        <v>6.5005925171938275E-2</v>
      </c>
    </row>
    <row r="22" spans="1:20" x14ac:dyDescent="0.25">
      <c r="A22" t="s">
        <v>51</v>
      </c>
      <c r="B22">
        <v>-130.31827698999999</v>
      </c>
      <c r="C22">
        <f t="shared" ref="C22:C24" si="22">(B22-$B$7)*$A$1</f>
        <v>8.8635421106594295E-2</v>
      </c>
      <c r="D22">
        <f t="shared" ref="D22:D24" si="23">C22^2</f>
        <v>7.8562378747433007E-3</v>
      </c>
      <c r="F22" s="2">
        <v>0.98587000000000002</v>
      </c>
      <c r="G22" s="2">
        <v>1.2012799999999999</v>
      </c>
      <c r="H22" s="2">
        <v>1.7786599999999999</v>
      </c>
      <c r="I22" s="2">
        <v>108.42453</v>
      </c>
      <c r="J22" s="2">
        <f t="shared" ref="J22:J24" si="24">F22*$A$2</f>
        <v>1.8630281150999999</v>
      </c>
      <c r="K22" s="2">
        <f t="shared" ref="K22:K24" si="25">G22*$A$2</f>
        <v>2.2700948543999999</v>
      </c>
      <c r="L22" s="2">
        <f t="shared" ref="L22:L24" si="26">H22*$A$2</f>
        <v>3.3611871617999998</v>
      </c>
      <c r="M22" s="2">
        <f t="shared" ref="M22:M24" si="27">I22*PI()/180</f>
        <v>1.8923650384273676</v>
      </c>
      <c r="O22" s="4">
        <f t="shared" ref="O22:O24" si="28">0.5*O$3*(J22-J$7)^2</f>
        <v>6.5354032097770451E-2</v>
      </c>
      <c r="P22" s="4">
        <f t="shared" si="7"/>
        <v>0</v>
      </c>
      <c r="Q22" s="4">
        <f t="shared" ref="Q22:Q24" si="29">0.5*Q$3*(L22-L$7)^2</f>
        <v>1.3167236089680982E-2</v>
      </c>
      <c r="R22" s="4">
        <f t="shared" ref="R22:R24" si="30">R$3*2*(COS(M22)-COS(M$7))^2/(SIN(M22)^2+3*(SIN(M$7)^2)*(TANH(2*SIN(M22/2))/TANH(2*SIN(M$7/2))))</f>
        <v>0</v>
      </c>
      <c r="S22" s="4">
        <f t="shared" ref="S22:S24" si="31">SUM(O22:R22)</f>
        <v>7.8521268187451435E-2</v>
      </c>
      <c r="T22" s="4">
        <f t="shared" ref="T22:T24" si="32">(S22-C22)^2</f>
        <v>1.0229608927180604E-4</v>
      </c>
    </row>
    <row r="23" spans="1:20" x14ac:dyDescent="0.25">
      <c r="A23" t="s">
        <v>52</v>
      </c>
      <c r="B23">
        <v>-130.3086754</v>
      </c>
      <c r="C23">
        <f t="shared" si="22"/>
        <v>0.34990812723227843</v>
      </c>
      <c r="D23">
        <f t="shared" si="23"/>
        <v>0.12243569750320035</v>
      </c>
      <c r="F23" s="2">
        <v>0.98587000000000002</v>
      </c>
      <c r="G23" s="2">
        <v>1.1312800000000001</v>
      </c>
      <c r="H23" s="2">
        <v>1.7195100000000001</v>
      </c>
      <c r="I23" s="2">
        <v>108.42453</v>
      </c>
      <c r="J23" s="2">
        <f t="shared" si="24"/>
        <v>1.8630281150999999</v>
      </c>
      <c r="K23" s="2">
        <f t="shared" si="25"/>
        <v>2.1378137544000002</v>
      </c>
      <c r="L23" s="2">
        <f t="shared" si="26"/>
        <v>3.2494096322999999</v>
      </c>
      <c r="M23" s="2">
        <f t="shared" si="27"/>
        <v>1.8923650384273676</v>
      </c>
      <c r="O23" s="4">
        <f t="shared" si="28"/>
        <v>6.5354032097770451E-2</v>
      </c>
      <c r="P23" s="4">
        <f t="shared" si="7"/>
        <v>0.19021047210904329</v>
      </c>
      <c r="Q23" s="4">
        <f t="shared" si="29"/>
        <v>5.7489346901159769E-2</v>
      </c>
      <c r="R23" s="4">
        <f t="shared" si="30"/>
        <v>0</v>
      </c>
      <c r="S23" s="4">
        <f t="shared" si="31"/>
        <v>0.31305385110797351</v>
      </c>
      <c r="T23" s="4">
        <f t="shared" si="32"/>
        <v>1.3582376686465116E-3</v>
      </c>
    </row>
    <row r="24" spans="1:20" x14ac:dyDescent="0.25">
      <c r="A24" t="s">
        <v>53</v>
      </c>
      <c r="B24">
        <v>-130.27530655000001</v>
      </c>
      <c r="C24">
        <f t="shared" si="22"/>
        <v>1.2579212521219523</v>
      </c>
      <c r="D24">
        <f t="shared" si="23"/>
        <v>1.5823658765400601</v>
      </c>
      <c r="F24" s="2">
        <v>0.98587000000000002</v>
      </c>
      <c r="G24" s="2">
        <v>1.06128</v>
      </c>
      <c r="H24" s="2">
        <v>1.6612100000000001</v>
      </c>
      <c r="I24" s="2">
        <v>108.42453</v>
      </c>
      <c r="J24" s="2">
        <f t="shared" si="24"/>
        <v>1.8630281150999999</v>
      </c>
      <c r="K24" s="2">
        <f t="shared" si="25"/>
        <v>2.0055326544000001</v>
      </c>
      <c r="L24" s="2">
        <f t="shared" si="26"/>
        <v>3.1392383733</v>
      </c>
      <c r="M24" s="2">
        <f t="shared" si="27"/>
        <v>1.8923650384273676</v>
      </c>
      <c r="O24" s="4">
        <f t="shared" si="28"/>
        <v>6.5354032097770451E-2</v>
      </c>
      <c r="P24" s="4">
        <f t="shared" si="7"/>
        <v>0.76084188843617573</v>
      </c>
      <c r="Q24" s="4">
        <f t="shared" si="29"/>
        <v>0.13176432949469627</v>
      </c>
      <c r="R24" s="4">
        <f t="shared" si="30"/>
        <v>0</v>
      </c>
      <c r="S24" s="4">
        <f t="shared" si="31"/>
        <v>0.95796025002864249</v>
      </c>
      <c r="T24" s="4">
        <f t="shared" si="32"/>
        <v>8.9976602776822595E-2</v>
      </c>
    </row>
    <row r="25" spans="1:20" x14ac:dyDescent="0.25">
      <c r="A25" t="s">
        <v>54</v>
      </c>
      <c r="B25">
        <v>-130.31295754999999</v>
      </c>
      <c r="C25">
        <f t="shared" si="0"/>
        <v>0.23338483072242686</v>
      </c>
      <c r="D25">
        <f t="shared" si="1"/>
        <v>5.4468479211335838E-2</v>
      </c>
      <c r="F25" s="2">
        <v>0.98587000000000002</v>
      </c>
      <c r="G25" s="2">
        <v>1.27128</v>
      </c>
      <c r="H25" s="2">
        <v>1.83857</v>
      </c>
      <c r="I25" s="2">
        <v>108.42453</v>
      </c>
      <c r="J25" s="2">
        <f t="shared" si="2"/>
        <v>1.8630281150999999</v>
      </c>
      <c r="K25" s="2">
        <f t="shared" si="3"/>
        <v>2.4023759543999996</v>
      </c>
      <c r="L25" s="2">
        <f t="shared" si="4"/>
        <v>3.4744008860999998</v>
      </c>
      <c r="M25" s="2">
        <f t="shared" si="5"/>
        <v>1.8923650384273676</v>
      </c>
      <c r="O25" s="4">
        <f t="shared" si="6"/>
        <v>6.5354032097770451E-2</v>
      </c>
      <c r="P25" s="4">
        <f t="shared" si="7"/>
        <v>0.19021047210904329</v>
      </c>
      <c r="Q25" s="4">
        <f t="shared" si="8"/>
        <v>1.411001808509712E-4</v>
      </c>
      <c r="R25" s="4">
        <f t="shared" si="9"/>
        <v>0</v>
      </c>
      <c r="S25" s="4">
        <f t="shared" si="10"/>
        <v>0.25570560438766471</v>
      </c>
      <c r="T25" s="4">
        <f t="shared" si="11"/>
        <v>4.9821693701477567E-4</v>
      </c>
    </row>
    <row r="26" spans="1:20" x14ac:dyDescent="0.25">
      <c r="A26" t="s">
        <v>55</v>
      </c>
      <c r="B26">
        <v>-130.29855653999999</v>
      </c>
      <c r="C26">
        <f t="shared" si="0"/>
        <v>0.62525647423643416</v>
      </c>
      <c r="D26">
        <f t="shared" si="1"/>
        <v>0.39094565857457664</v>
      </c>
      <c r="F26" s="2">
        <v>0.98587000000000002</v>
      </c>
      <c r="G26" s="2">
        <v>1.34128</v>
      </c>
      <c r="H26" s="2">
        <v>1.89917</v>
      </c>
      <c r="I26" s="2">
        <v>108.42453</v>
      </c>
      <c r="J26" s="2">
        <f t="shared" si="2"/>
        <v>1.8630281150999999</v>
      </c>
      <c r="K26" s="2">
        <f t="shared" si="3"/>
        <v>2.5346570543999998</v>
      </c>
      <c r="L26" s="2">
        <f t="shared" si="4"/>
        <v>3.5889185240999999</v>
      </c>
      <c r="M26" s="2">
        <f t="shared" si="5"/>
        <v>1.8923650384273676</v>
      </c>
      <c r="O26" s="4">
        <f t="shared" si="6"/>
        <v>6.5354032097770451E-2</v>
      </c>
      <c r="P26" s="4">
        <f t="shared" si="7"/>
        <v>0.76084188843617573</v>
      </c>
      <c r="Q26" s="4">
        <f t="shared" si="8"/>
        <v>1.9589948401347805E-2</v>
      </c>
      <c r="R26" s="4">
        <f t="shared" si="9"/>
        <v>0</v>
      </c>
      <c r="S26" s="4">
        <f t="shared" si="10"/>
        <v>0.84578586893529395</v>
      </c>
      <c r="T26" s="4">
        <f t="shared" si="11"/>
        <v>4.8633213926245492E-2</v>
      </c>
    </row>
    <row r="27" spans="1:20" x14ac:dyDescent="0.25">
      <c r="A27" t="s">
        <v>56</v>
      </c>
      <c r="B27">
        <v>-130.30602723000001</v>
      </c>
      <c r="C27">
        <f t="shared" si="0"/>
        <v>0.42196854036990544</v>
      </c>
      <c r="D27">
        <f t="shared" si="1"/>
        <v>0.17805744906190851</v>
      </c>
      <c r="F27" s="2">
        <v>0.91586999999999996</v>
      </c>
      <c r="G27" s="2">
        <v>1.2012799999999999</v>
      </c>
      <c r="H27" s="2">
        <v>1.7255</v>
      </c>
      <c r="I27" s="2">
        <v>108.42453</v>
      </c>
      <c r="J27" s="2">
        <f t="shared" si="2"/>
        <v>1.7307470151</v>
      </c>
      <c r="K27" s="2">
        <f t="shared" si="3"/>
        <v>2.2700948543999999</v>
      </c>
      <c r="L27" s="2">
        <f t="shared" si="4"/>
        <v>3.2607291149999997</v>
      </c>
      <c r="M27" s="2">
        <f t="shared" si="5"/>
        <v>1.8923650384273676</v>
      </c>
      <c r="O27" s="4">
        <f t="shared" si="6"/>
        <v>0.26141612839108136</v>
      </c>
      <c r="P27" s="4">
        <f t="shared" si="7"/>
        <v>0</v>
      </c>
      <c r="Q27" s="4">
        <f t="shared" si="8"/>
        <v>5.1578389672288796E-2</v>
      </c>
      <c r="R27" s="4">
        <f t="shared" si="9"/>
        <v>0</v>
      </c>
      <c r="S27" s="4">
        <f t="shared" si="10"/>
        <v>0.31299451806337014</v>
      </c>
      <c r="T27" s="4">
        <f t="shared" si="11"/>
        <v>1.1875337537665254E-2</v>
      </c>
    </row>
    <row r="28" spans="1:20" x14ac:dyDescent="0.25">
      <c r="A28" t="s">
        <v>57</v>
      </c>
      <c r="B28">
        <v>-130.29546513</v>
      </c>
      <c r="C28">
        <f t="shared" si="0"/>
        <v>0.7093780683103289</v>
      </c>
      <c r="D28">
        <f t="shared" si="1"/>
        <v>0.50321724379969368</v>
      </c>
      <c r="F28" s="2">
        <v>0.91586999999999996</v>
      </c>
      <c r="G28" s="2">
        <v>1.1312800000000001</v>
      </c>
      <c r="H28" s="2">
        <v>1.6654</v>
      </c>
      <c r="I28" s="2">
        <v>108.42453</v>
      </c>
      <c r="J28" s="2">
        <f t="shared" si="2"/>
        <v>1.7307470151</v>
      </c>
      <c r="K28" s="2">
        <f t="shared" si="3"/>
        <v>2.1378137544000002</v>
      </c>
      <c r="L28" s="2">
        <f t="shared" si="4"/>
        <v>3.1471563419999997</v>
      </c>
      <c r="M28" s="2">
        <f t="shared" si="5"/>
        <v>1.8923650384273676</v>
      </c>
      <c r="O28" s="4">
        <f t="shared" si="6"/>
        <v>0.26141612839108136</v>
      </c>
      <c r="P28" s="4">
        <f t="shared" si="7"/>
        <v>0.19021047210904329</v>
      </c>
      <c r="Q28" s="4">
        <f t="shared" si="8"/>
        <v>0.12541336006952802</v>
      </c>
      <c r="R28" s="4">
        <f t="shared" si="9"/>
        <v>0</v>
      </c>
      <c r="S28" s="4">
        <f t="shared" si="10"/>
        <v>0.57703996056965268</v>
      </c>
      <c r="T28" s="4">
        <f t="shared" si="11"/>
        <v>1.7513374760382828E-2</v>
      </c>
    </row>
    <row r="29" spans="1:20" x14ac:dyDescent="0.25">
      <c r="A29" t="s">
        <v>58</v>
      </c>
      <c r="B29">
        <v>-130.2605739</v>
      </c>
      <c r="C29">
        <f t="shared" si="0"/>
        <v>1.6588172843323152</v>
      </c>
      <c r="D29">
        <f t="shared" si="1"/>
        <v>2.7516747827996371</v>
      </c>
      <c r="F29" s="2">
        <v>0.91586999999999996</v>
      </c>
      <c r="G29" s="2">
        <v>1.06128</v>
      </c>
      <c r="H29" s="2">
        <v>1.6061000000000001</v>
      </c>
      <c r="I29" s="2">
        <v>108.42453</v>
      </c>
      <c r="J29" s="2">
        <f t="shared" si="2"/>
        <v>1.7307470151</v>
      </c>
      <c r="K29" s="2">
        <f t="shared" si="3"/>
        <v>2.0055326544000001</v>
      </c>
      <c r="L29" s="2">
        <f t="shared" si="4"/>
        <v>3.035095353</v>
      </c>
      <c r="M29" s="2">
        <f t="shared" si="5"/>
        <v>1.8923650384273676</v>
      </c>
      <c r="O29" s="4">
        <f t="shared" si="6"/>
        <v>0.26141612839108136</v>
      </c>
      <c r="P29" s="4">
        <f t="shared" si="7"/>
        <v>0.76084188843617573</v>
      </c>
      <c r="Q29" s="4">
        <f t="shared" si="8"/>
        <v>0.2298965777886624</v>
      </c>
      <c r="R29" s="4">
        <f t="shared" si="9"/>
        <v>0</v>
      </c>
      <c r="S29" s="4">
        <f t="shared" si="10"/>
        <v>1.2521545946159194</v>
      </c>
      <c r="T29" s="4">
        <f t="shared" si="11"/>
        <v>0.16537454320737366</v>
      </c>
    </row>
    <row r="30" spans="1:20" x14ac:dyDescent="0.25">
      <c r="A30" t="s">
        <v>59</v>
      </c>
      <c r="B30">
        <v>-130.30128096000001</v>
      </c>
      <c r="C30">
        <f t="shared" si="0"/>
        <v>0.55112119184785857</v>
      </c>
      <c r="D30">
        <f t="shared" si="1"/>
        <v>0.30373456810380411</v>
      </c>
      <c r="F30" s="2">
        <v>0.91586999999999996</v>
      </c>
      <c r="G30" s="2">
        <v>1.27128</v>
      </c>
      <c r="H30" s="2">
        <v>1.7863199999999999</v>
      </c>
      <c r="I30" s="2">
        <v>108.42453</v>
      </c>
      <c r="J30" s="2">
        <f t="shared" si="2"/>
        <v>1.7307470151</v>
      </c>
      <c r="K30" s="2">
        <f t="shared" si="3"/>
        <v>2.4023759543999996</v>
      </c>
      <c r="L30" s="2">
        <f t="shared" si="4"/>
        <v>3.3756624935999997</v>
      </c>
      <c r="M30" s="2">
        <f t="shared" si="5"/>
        <v>1.8923650384273676</v>
      </c>
      <c r="O30" s="4">
        <f t="shared" si="6"/>
        <v>0.26141612839108136</v>
      </c>
      <c r="P30" s="4">
        <f t="shared" si="7"/>
        <v>0.19021047210904329</v>
      </c>
      <c r="Q30" s="4">
        <f t="shared" si="8"/>
        <v>9.713724238059834E-3</v>
      </c>
      <c r="R30" s="4">
        <f t="shared" si="9"/>
        <v>0</v>
      </c>
      <c r="S30" s="4">
        <f t="shared" si="10"/>
        <v>0.46134032473818448</v>
      </c>
      <c r="T30" s="4">
        <f t="shared" si="11"/>
        <v>8.0606040989649585E-3</v>
      </c>
    </row>
    <row r="31" spans="1:20" x14ac:dyDescent="0.25">
      <c r="A31" t="s">
        <v>60</v>
      </c>
      <c r="B31">
        <v>-130.28719147999999</v>
      </c>
      <c r="C31">
        <f t="shared" si="0"/>
        <v>0.93451566792051077</v>
      </c>
      <c r="D31">
        <f t="shared" si="1"/>
        <v>0.87331953358891834</v>
      </c>
      <c r="F31" s="2">
        <v>0.91586999999999996</v>
      </c>
      <c r="G31" s="2">
        <v>1.34128</v>
      </c>
      <c r="H31" s="2">
        <v>1.8478000000000001</v>
      </c>
      <c r="I31" s="2">
        <v>108.42453</v>
      </c>
      <c r="J31" s="2">
        <f t="shared" si="2"/>
        <v>1.7307470151</v>
      </c>
      <c r="K31" s="2">
        <f t="shared" si="3"/>
        <v>2.5346570543999998</v>
      </c>
      <c r="L31" s="2">
        <f t="shared" si="4"/>
        <v>3.491843094</v>
      </c>
      <c r="M31" s="2">
        <f t="shared" si="5"/>
        <v>1.8923650384273676</v>
      </c>
      <c r="O31" s="4">
        <f t="shared" si="6"/>
        <v>0.26141612839108136</v>
      </c>
      <c r="P31" s="4">
        <f t="shared" si="7"/>
        <v>0.76084188843617573</v>
      </c>
      <c r="Q31" s="4">
        <f t="shared" si="8"/>
        <v>9.8516244195583991E-4</v>
      </c>
      <c r="R31" s="4">
        <f t="shared" si="9"/>
        <v>0</v>
      </c>
      <c r="S31" s="4">
        <f t="shared" si="10"/>
        <v>1.0232431792692129</v>
      </c>
      <c r="T31" s="4">
        <f t="shared" si="11"/>
        <v>7.8725712701340697E-3</v>
      </c>
    </row>
    <row r="32" spans="1:20" x14ac:dyDescent="0.25">
      <c r="A32" t="s">
        <v>61</v>
      </c>
      <c r="B32">
        <v>-130.31922829999999</v>
      </c>
      <c r="C32">
        <f t="shared" si="0"/>
        <v>6.2748944172460311E-2</v>
      </c>
      <c r="D32">
        <f t="shared" si="1"/>
        <v>3.9374299947585404E-3</v>
      </c>
      <c r="F32" s="2">
        <v>1.1258699999999999</v>
      </c>
      <c r="G32" s="2">
        <v>1.2012799999999999</v>
      </c>
      <c r="H32" s="2">
        <v>1.8882699999999999</v>
      </c>
      <c r="I32" s="2">
        <v>108.42453</v>
      </c>
      <c r="J32" s="2">
        <f t="shared" si="2"/>
        <v>2.1275903151</v>
      </c>
      <c r="K32" s="2">
        <f t="shared" si="3"/>
        <v>2.2700948543999999</v>
      </c>
      <c r="L32" s="2">
        <f t="shared" si="4"/>
        <v>3.5683204670999995</v>
      </c>
      <c r="M32" s="2">
        <f t="shared" si="5"/>
        <v>1.8923650384273676</v>
      </c>
      <c r="O32" s="4">
        <f t="shared" si="6"/>
        <v>6.5354032097770243E-2</v>
      </c>
      <c r="P32" s="4">
        <f t="shared" si="7"/>
        <v>0</v>
      </c>
      <c r="Q32" s="4">
        <f t="shared" si="8"/>
        <v>1.3671598070524729E-2</v>
      </c>
      <c r="R32" s="4">
        <f t="shared" si="9"/>
        <v>0</v>
      </c>
      <c r="S32" s="4">
        <f t="shared" si="10"/>
        <v>7.9025630168294975E-2</v>
      </c>
      <c r="T32" s="4">
        <f t="shared" si="11"/>
        <v>2.6493050700700027E-4</v>
      </c>
    </row>
    <row r="33" spans="1:20" x14ac:dyDescent="0.25">
      <c r="A33" t="s">
        <v>62</v>
      </c>
      <c r="B33">
        <v>-130.31216491999999</v>
      </c>
      <c r="C33">
        <f t="shared" si="0"/>
        <v>0.25495340270460404</v>
      </c>
      <c r="D33">
        <f t="shared" si="1"/>
        <v>6.5001237550655996E-2</v>
      </c>
      <c r="F33" s="2">
        <v>1.1258699999999999</v>
      </c>
      <c r="G33" s="2">
        <v>1.1312800000000001</v>
      </c>
      <c r="H33" s="2">
        <v>1.8309800000000001</v>
      </c>
      <c r="I33" s="2">
        <v>108.42453</v>
      </c>
      <c r="J33" s="2">
        <f t="shared" si="2"/>
        <v>2.1275903151</v>
      </c>
      <c r="K33" s="2">
        <f t="shared" si="3"/>
        <v>2.1378137544000002</v>
      </c>
      <c r="L33" s="2">
        <f t="shared" si="4"/>
        <v>3.4600578353999998</v>
      </c>
      <c r="M33" s="2">
        <f t="shared" si="5"/>
        <v>1.8923650384273676</v>
      </c>
      <c r="O33" s="4">
        <f t="shared" si="6"/>
        <v>6.5354032097770243E-2</v>
      </c>
      <c r="P33" s="4">
        <f t="shared" si="7"/>
        <v>0.19021047210904329</v>
      </c>
      <c r="Q33" s="4">
        <f t="shared" si="8"/>
        <v>1.7337536627722727E-5</v>
      </c>
      <c r="R33" s="4">
        <f t="shared" si="9"/>
        <v>0</v>
      </c>
      <c r="S33" s="4">
        <f t="shared" si="10"/>
        <v>0.25558184174344128</v>
      </c>
      <c r="T33" s="4">
        <f t="shared" si="11"/>
        <v>3.9493562553468333E-7</v>
      </c>
    </row>
    <row r="34" spans="1:20" x14ac:dyDescent="0.25">
      <c r="A34" t="s">
        <v>63</v>
      </c>
      <c r="B34">
        <v>-130.28258324000001</v>
      </c>
      <c r="C34">
        <f t="shared" si="0"/>
        <v>1.0599123298560165</v>
      </c>
      <c r="D34">
        <f t="shared" si="1"/>
        <v>1.123414146980809</v>
      </c>
      <c r="F34" s="2">
        <v>1.1258699999999999</v>
      </c>
      <c r="G34" s="2">
        <v>1.06128</v>
      </c>
      <c r="H34" s="2">
        <v>1.7745899999999999</v>
      </c>
      <c r="I34" s="2">
        <v>108.42453</v>
      </c>
      <c r="J34" s="2">
        <f t="shared" si="2"/>
        <v>2.1275903151</v>
      </c>
      <c r="K34" s="2">
        <f t="shared" si="3"/>
        <v>2.0055326544000001</v>
      </c>
      <c r="L34" s="2">
        <f t="shared" si="4"/>
        <v>3.3534959606999997</v>
      </c>
      <c r="M34" s="2">
        <f t="shared" si="5"/>
        <v>1.8923650384273676</v>
      </c>
      <c r="O34" s="4">
        <f t="shared" si="6"/>
        <v>6.5354032097770243E-2</v>
      </c>
      <c r="P34" s="4">
        <f t="shared" si="7"/>
        <v>0.76084188843617573</v>
      </c>
      <c r="Q34" s="4">
        <f t="shared" si="8"/>
        <v>1.5215474681123362E-2</v>
      </c>
      <c r="R34" s="4">
        <f t="shared" si="9"/>
        <v>0</v>
      </c>
      <c r="S34" s="4">
        <f t="shared" si="10"/>
        <v>0.84141139521506936</v>
      </c>
      <c r="T34" s="4">
        <f t="shared" si="11"/>
        <v>4.7742658438967439E-2</v>
      </c>
    </row>
    <row r="35" spans="1:20" x14ac:dyDescent="0.25">
      <c r="A35" t="s">
        <v>64</v>
      </c>
      <c r="B35">
        <v>-130.31227067</v>
      </c>
      <c r="C35">
        <f t="shared" si="0"/>
        <v>0.25207579715413536</v>
      </c>
      <c r="D35">
        <f t="shared" si="1"/>
        <v>6.3542207510892804E-2</v>
      </c>
      <c r="F35" s="2">
        <v>1.1258699999999999</v>
      </c>
      <c r="G35" s="2">
        <v>1.27128</v>
      </c>
      <c r="H35" s="2">
        <v>1.9463999999999999</v>
      </c>
      <c r="I35" s="2">
        <v>108.42453</v>
      </c>
      <c r="J35" s="2">
        <f t="shared" si="2"/>
        <v>2.1275903151</v>
      </c>
      <c r="K35" s="2">
        <f t="shared" si="3"/>
        <v>2.4023759543999996</v>
      </c>
      <c r="L35" s="2">
        <f t="shared" si="4"/>
        <v>3.6781704719999997</v>
      </c>
      <c r="M35" s="2">
        <f t="shared" si="5"/>
        <v>1.8923650384273676</v>
      </c>
      <c r="O35" s="4">
        <f t="shared" si="6"/>
        <v>6.5354032097770243E-2</v>
      </c>
      <c r="P35" s="4">
        <f t="shared" si="7"/>
        <v>0.19021047210904329</v>
      </c>
      <c r="Q35" s="4">
        <f t="shared" si="8"/>
        <v>5.7499482987339146E-2</v>
      </c>
      <c r="R35" s="4">
        <f t="shared" si="9"/>
        <v>0</v>
      </c>
      <c r="S35" s="4">
        <f t="shared" si="10"/>
        <v>0.31306398719415268</v>
      </c>
      <c r="T35" s="4">
        <f>(S35-C35)^2</f>
        <v>3.7195593243572679E-3</v>
      </c>
    </row>
    <row r="36" spans="1:20" x14ac:dyDescent="0.25">
      <c r="A36" t="s">
        <v>65</v>
      </c>
      <c r="B36">
        <v>-130.29686239</v>
      </c>
      <c r="C36">
        <f t="shared" si="0"/>
        <v>0.67135666754620626</v>
      </c>
      <c r="D36">
        <f t="shared" si="1"/>
        <v>0.45071977505874733</v>
      </c>
      <c r="F36" s="2">
        <v>1.1258699999999999</v>
      </c>
      <c r="G36" s="2">
        <v>1.34128</v>
      </c>
      <c r="H36" s="2">
        <v>2.00529</v>
      </c>
      <c r="I36" s="2">
        <v>108.42453</v>
      </c>
      <c r="J36" s="2">
        <f t="shared" si="2"/>
        <v>2.1275903151</v>
      </c>
      <c r="K36" s="2">
        <f t="shared" si="3"/>
        <v>2.5346570543999998</v>
      </c>
      <c r="L36" s="2">
        <f t="shared" si="4"/>
        <v>3.7894566717</v>
      </c>
      <c r="M36" s="2">
        <f t="shared" si="5"/>
        <v>1.8923650384273676</v>
      </c>
      <c r="O36" s="4">
        <f t="shared" si="6"/>
        <v>6.5354032097770243E-2</v>
      </c>
      <c r="P36" s="4">
        <f t="shared" si="7"/>
        <v>0.76084188843617573</v>
      </c>
      <c r="Q36" s="4">
        <f t="shared" si="8"/>
        <v>0.13268661550096267</v>
      </c>
      <c r="R36" s="4">
        <f t="shared" si="9"/>
        <v>0</v>
      </c>
      <c r="S36" s="4">
        <f t="shared" si="10"/>
        <v>0.95888253603490869</v>
      </c>
      <c r="T36" s="4">
        <f t="shared" si="11"/>
        <v>8.2671125050182606E-2</v>
      </c>
    </row>
    <row r="37" spans="1:20" x14ac:dyDescent="0.25">
      <c r="A37" t="s">
        <v>66</v>
      </c>
      <c r="B37">
        <v>-130.31362716000001</v>
      </c>
      <c r="C37">
        <f t="shared" ref="C37:C41" si="33">(B37-$B$7)*$A$1</f>
        <v>0.21516380516796499</v>
      </c>
      <c r="D37">
        <f t="shared" ref="D37:D41" si="34">C37^2</f>
        <v>4.6295463054357999E-2</v>
      </c>
      <c r="F37" s="2">
        <v>1.19587</v>
      </c>
      <c r="G37" s="2">
        <v>1.2012799999999999</v>
      </c>
      <c r="H37" s="2">
        <v>1.9445399999999999</v>
      </c>
      <c r="I37" s="2">
        <v>108.42453</v>
      </c>
      <c r="J37" s="2">
        <f t="shared" ref="J37:J41" si="35">F37*$A$2</f>
        <v>2.2598714150999997</v>
      </c>
      <c r="K37" s="2">
        <f t="shared" ref="K37:K41" si="36">G37*$A$2</f>
        <v>2.2700948543999999</v>
      </c>
      <c r="L37" s="2">
        <f t="shared" ref="L37:L41" si="37">H37*$A$2</f>
        <v>3.6746555741999996</v>
      </c>
      <c r="M37" s="2">
        <f t="shared" ref="M37:M41" si="38">I37*PI()/180</f>
        <v>1.8923650384273676</v>
      </c>
      <c r="O37" s="4">
        <f t="shared" ref="O37:O41" si="39">0.5*O$3*(J37-J$7)^2</f>
        <v>0.26141612839108047</v>
      </c>
      <c r="P37" s="4">
        <f t="shared" si="7"/>
        <v>0</v>
      </c>
      <c r="Q37" s="4">
        <f t="shared" ref="Q37:Q41" si="40">0.5*Q$3*(L37-L$7)^2</f>
        <v>5.5629543284840689E-2</v>
      </c>
      <c r="R37" s="4">
        <f t="shared" ref="R37:R41" si="41">R$3*2*(COS(M37)-COS(M$7))^2/(SIN(M37)^2+3*(SIN(M$7)^2)*(TANH(2*SIN(M37/2))/TANH(2*SIN(M$7/2))))</f>
        <v>0</v>
      </c>
      <c r="S37" s="4">
        <f t="shared" ref="S37:S41" si="42">SUM(O37:R37)</f>
        <v>0.31704567167592118</v>
      </c>
      <c r="T37" s="4">
        <f t="shared" ref="T37:T41" si="43">(S37-C37)^2</f>
        <v>1.0379914723145006E-2</v>
      </c>
    </row>
    <row r="38" spans="1:20" x14ac:dyDescent="0.25">
      <c r="A38" t="s">
        <v>67</v>
      </c>
      <c r="B38">
        <v>-130.30805855</v>
      </c>
      <c r="C38">
        <f t="shared" si="33"/>
        <v>0.36669347932228147</v>
      </c>
      <c r="D38">
        <f t="shared" si="34"/>
        <v>0.13446410777748047</v>
      </c>
      <c r="F38" s="2">
        <v>1.19587</v>
      </c>
      <c r="G38" s="2">
        <v>1.1312800000000001</v>
      </c>
      <c r="H38" s="2">
        <v>1.8881399999999999</v>
      </c>
      <c r="I38" s="2">
        <v>108.42453</v>
      </c>
      <c r="J38" s="2">
        <f t="shared" si="35"/>
        <v>2.2598714150999997</v>
      </c>
      <c r="K38" s="2">
        <f t="shared" si="36"/>
        <v>2.1378137544000002</v>
      </c>
      <c r="L38" s="2">
        <f t="shared" si="37"/>
        <v>3.5680748021999995</v>
      </c>
      <c r="M38" s="2">
        <f t="shared" si="38"/>
        <v>1.8923650384273676</v>
      </c>
      <c r="O38" s="4">
        <f t="shared" si="39"/>
        <v>0.26141612839108047</v>
      </c>
      <c r="P38" s="4">
        <f t="shared" si="7"/>
        <v>0.19021047210904329</v>
      </c>
      <c r="Q38" s="4">
        <f t="shared" si="40"/>
        <v>1.3607418047217041E-2</v>
      </c>
      <c r="R38" s="4">
        <f t="shared" si="41"/>
        <v>0</v>
      </c>
      <c r="S38" s="4">
        <f t="shared" si="42"/>
        <v>0.46523401854734081</v>
      </c>
      <c r="T38" s="4">
        <f t="shared" si="43"/>
        <v>9.710237870765458E-3</v>
      </c>
    </row>
    <row r="39" spans="1:20" x14ac:dyDescent="0.25">
      <c r="A39" t="s">
        <v>68</v>
      </c>
      <c r="B39">
        <v>-130.28058931000001</v>
      </c>
      <c r="C39">
        <f t="shared" si="33"/>
        <v>1.1141699566579508</v>
      </c>
      <c r="D39">
        <f t="shared" si="34"/>
        <v>1.24137469231918</v>
      </c>
      <c r="F39" s="2">
        <v>1.19587</v>
      </c>
      <c r="G39" s="2">
        <v>1.06128</v>
      </c>
      <c r="H39" s="2">
        <v>1.83267</v>
      </c>
      <c r="I39" s="2">
        <v>108.42453</v>
      </c>
      <c r="J39" s="2">
        <f t="shared" si="35"/>
        <v>2.2598714150999997</v>
      </c>
      <c r="K39" s="2">
        <f t="shared" si="36"/>
        <v>2.0055326544000001</v>
      </c>
      <c r="L39" s="2">
        <f t="shared" si="37"/>
        <v>3.4632514790999998</v>
      </c>
      <c r="M39" s="2">
        <f t="shared" si="38"/>
        <v>1.8923650384273676</v>
      </c>
      <c r="O39" s="4">
        <f t="shared" si="39"/>
        <v>0.26141612839108047</v>
      </c>
      <c r="P39" s="4">
        <f t="shared" si="7"/>
        <v>0.76084188843617573</v>
      </c>
      <c r="Q39" s="4">
        <f t="shared" si="40"/>
        <v>3.5024424015429845E-7</v>
      </c>
      <c r="R39" s="4">
        <f t="shared" si="41"/>
        <v>0</v>
      </c>
      <c r="S39" s="4">
        <f t="shared" si="42"/>
        <v>1.0222583670714962</v>
      </c>
      <c r="T39" s="4">
        <f t="shared" si="43"/>
        <v>8.4477403003088737E-3</v>
      </c>
    </row>
    <row r="40" spans="1:20" x14ac:dyDescent="0.25">
      <c r="A40" t="s">
        <v>69</v>
      </c>
      <c r="B40">
        <v>-130.30564742999999</v>
      </c>
      <c r="C40">
        <f t="shared" si="33"/>
        <v>0.43230343009041716</v>
      </c>
      <c r="D40">
        <f t="shared" si="34"/>
        <v>0.1868862556679402</v>
      </c>
      <c r="F40" s="2">
        <v>1.19587</v>
      </c>
      <c r="G40" s="2">
        <v>1.27128</v>
      </c>
      <c r="H40" s="2">
        <v>2.0018099999999999</v>
      </c>
      <c r="I40" s="2">
        <v>108.42453</v>
      </c>
      <c r="J40" s="2">
        <f t="shared" si="35"/>
        <v>2.2598714150999997</v>
      </c>
      <c r="K40" s="2">
        <f t="shared" si="36"/>
        <v>2.4023759543999996</v>
      </c>
      <c r="L40" s="2">
        <f t="shared" si="37"/>
        <v>3.7828804112999994</v>
      </c>
      <c r="M40" s="2">
        <f t="shared" si="38"/>
        <v>1.8923650384273676</v>
      </c>
      <c r="O40" s="4">
        <f t="shared" si="39"/>
        <v>0.26141612839108047</v>
      </c>
      <c r="P40" s="4">
        <f t="shared" si="7"/>
        <v>0.19021047210904329</v>
      </c>
      <c r="Q40" s="4">
        <f t="shared" si="40"/>
        <v>0.12738213074462323</v>
      </c>
      <c r="R40" s="4">
        <f t="shared" si="41"/>
        <v>0</v>
      </c>
      <c r="S40" s="4">
        <f t="shared" si="42"/>
        <v>0.57900873124474694</v>
      </c>
      <c r="T40" s="4">
        <f t="shared" si="43"/>
        <v>2.1522445386782597E-2</v>
      </c>
    </row>
    <row r="41" spans="1:20" x14ac:dyDescent="0.25">
      <c r="A41" t="s">
        <v>70</v>
      </c>
      <c r="B41">
        <v>-130.28956471000001</v>
      </c>
      <c r="C41">
        <f t="shared" si="33"/>
        <v>0.86993675709803031</v>
      </c>
      <c r="D41">
        <f t="shared" si="34"/>
        <v>0.75678996135023735</v>
      </c>
      <c r="F41" s="2">
        <v>1.19587</v>
      </c>
      <c r="G41" s="2">
        <v>1.34128</v>
      </c>
      <c r="H41" s="2">
        <v>2.05986</v>
      </c>
      <c r="I41" s="2">
        <v>108.42453</v>
      </c>
      <c r="J41" s="2">
        <f t="shared" si="35"/>
        <v>2.2598714150999997</v>
      </c>
      <c r="K41" s="2">
        <f t="shared" si="36"/>
        <v>2.5346570543999998</v>
      </c>
      <c r="L41" s="2">
        <f t="shared" si="37"/>
        <v>3.8925792377999997</v>
      </c>
      <c r="M41" s="2">
        <f t="shared" si="38"/>
        <v>1.8923650384273676</v>
      </c>
      <c r="O41" s="4">
        <f t="shared" si="39"/>
        <v>0.26141612839108047</v>
      </c>
      <c r="P41" s="4">
        <f t="shared" si="7"/>
        <v>0.76084188843617573</v>
      </c>
      <c r="Q41" s="4">
        <f t="shared" si="40"/>
        <v>0.23001820546193663</v>
      </c>
      <c r="R41" s="4">
        <f t="shared" si="41"/>
        <v>0</v>
      </c>
      <c r="S41" s="4">
        <f t="shared" si="42"/>
        <v>1.2522762222891928</v>
      </c>
      <c r="T41" s="4">
        <f t="shared" si="43"/>
        <v>0.14618346664266413</v>
      </c>
    </row>
    <row r="42" spans="1:20" x14ac:dyDescent="0.25">
      <c r="C42" s="1" t="s">
        <v>26</v>
      </c>
      <c r="D42">
        <f>SUM(D7:D41)</f>
        <v>16.297036473395899</v>
      </c>
      <c r="S42" s="5" t="s">
        <v>28</v>
      </c>
      <c r="T42" s="4">
        <f>SUM(T7:T41)</f>
        <v>0.86039881809707308</v>
      </c>
    </row>
    <row r="43" spans="1:20" x14ac:dyDescent="0.25">
      <c r="B43" s="1" t="s">
        <v>9</v>
      </c>
      <c r="F43" s="3" t="s">
        <v>1</v>
      </c>
      <c r="G43" s="3" t="s">
        <v>2</v>
      </c>
      <c r="H43" s="3" t="s">
        <v>19</v>
      </c>
      <c r="I43" s="3" t="s">
        <v>3</v>
      </c>
      <c r="J43" s="3" t="s">
        <v>1</v>
      </c>
      <c r="K43" s="3" t="s">
        <v>2</v>
      </c>
      <c r="L43" s="3" t="s">
        <v>19</v>
      </c>
      <c r="M43" s="3" t="s">
        <v>3</v>
      </c>
      <c r="S43" s="5" t="s">
        <v>29</v>
      </c>
      <c r="T43" s="4">
        <f>1-T42/D42</f>
        <v>0.9472051977363104</v>
      </c>
    </row>
    <row r="44" spans="1:20" x14ac:dyDescent="0.25">
      <c r="A44" s="1" t="s">
        <v>11</v>
      </c>
      <c r="B44" t="s">
        <v>10</v>
      </c>
      <c r="E44" s="1"/>
      <c r="F44" s="2" t="s">
        <v>4</v>
      </c>
      <c r="G44" s="2" t="s">
        <v>4</v>
      </c>
      <c r="H44" s="2" t="s">
        <v>4</v>
      </c>
      <c r="I44" s="2" t="s">
        <v>5</v>
      </c>
      <c r="J44" s="2" t="s">
        <v>7</v>
      </c>
      <c r="K44" s="2" t="s">
        <v>7</v>
      </c>
      <c r="L44" s="2" t="s">
        <v>7</v>
      </c>
      <c r="M44" s="2" t="s">
        <v>8</v>
      </c>
    </row>
    <row r="45" spans="1:20" x14ac:dyDescent="0.25">
      <c r="A45" t="s">
        <v>32</v>
      </c>
      <c r="B45">
        <v>-130.31905255999999</v>
      </c>
      <c r="C45">
        <f t="shared" ref="C45:C53" si="44">(B45-$B$7)*$A$1</f>
        <v>6.753107560854435E-2</v>
      </c>
      <c r="D45">
        <f t="shared" si="1"/>
        <v>4.5604461728469339E-3</v>
      </c>
      <c r="F45" s="2">
        <v>1.002</v>
      </c>
      <c r="G45" s="2">
        <v>1.212</v>
      </c>
      <c r="H45" s="2">
        <v>1.7569399999999999</v>
      </c>
      <c r="I45" s="2">
        <v>104.64</v>
      </c>
      <c r="J45" s="2">
        <f>F45*$A$2</f>
        <v>1.89350946</v>
      </c>
      <c r="K45" s="2">
        <f>G45*$A$2</f>
        <v>2.2903527599999998</v>
      </c>
      <c r="L45" s="2">
        <f>H45*$A$2</f>
        <v>3.3201422261999998</v>
      </c>
      <c r="M45" s="2">
        <f>I45*PI()/180</f>
        <v>1.8263125292868665</v>
      </c>
      <c r="O45" s="4">
        <f t="shared" ref="O45:O53" si="45">0.5*O$3*(J45-J$7)^2</f>
        <v>3.8705283973385338E-2</v>
      </c>
      <c r="P45" s="4">
        <f t="shared" si="7"/>
        <v>4.4609557383705409E-3</v>
      </c>
      <c r="Q45" s="4">
        <f t="shared" si="8"/>
        <v>2.5810499201509952E-2</v>
      </c>
      <c r="R45" s="4">
        <f t="shared" si="9"/>
        <v>9.0077187279774176E-3</v>
      </c>
      <c r="S45" s="4">
        <f t="shared" si="10"/>
        <v>7.7984457641243246E-2</v>
      </c>
      <c r="T45" s="4">
        <f t="shared" si="11"/>
        <v>1.092731959215521E-4</v>
      </c>
    </row>
    <row r="46" spans="1:20" x14ac:dyDescent="0.25">
      <c r="A46" t="s">
        <v>33</v>
      </c>
      <c r="B46">
        <v>-130.3042671</v>
      </c>
      <c r="C46">
        <f t="shared" si="44"/>
        <v>0.46986414185212522</v>
      </c>
      <c r="D46">
        <f t="shared" si="1"/>
        <v>0.22077231179843404</v>
      </c>
      <c r="F46" s="2">
        <v>1.0589999999999999</v>
      </c>
      <c r="G46" s="2">
        <v>1.1459999999999999</v>
      </c>
      <c r="H46" s="2">
        <v>1.9674199999999999</v>
      </c>
      <c r="I46" s="2">
        <v>126.27</v>
      </c>
      <c r="J46" s="2">
        <f t="shared" ref="J46:J53" si="46">F46*$A$2</f>
        <v>2.0012240699999997</v>
      </c>
      <c r="K46" s="2">
        <f t="shared" ref="K46:K53" si="47">G46*$A$2</f>
        <v>2.1656305799999997</v>
      </c>
      <c r="L46" s="2">
        <f t="shared" ref="L46:L53" si="48">H46*$A$2</f>
        <v>3.7178925965999996</v>
      </c>
      <c r="M46" s="2">
        <f t="shared" ref="M46:M53" si="49">I46*PI()/180</f>
        <v>2.2038272464932396</v>
      </c>
      <c r="O46" s="4">
        <f t="shared" si="45"/>
        <v>1.3066671776705536E-4</v>
      </c>
      <c r="P46" s="4">
        <f t="shared" si="7"/>
        <v>0.11862450472894537</v>
      </c>
      <c r="Q46" s="4">
        <f t="shared" si="8"/>
        <v>8.0780353439359728E-2</v>
      </c>
      <c r="R46" s="4">
        <f t="shared" si="9"/>
        <v>0.18112290346315316</v>
      </c>
      <c r="S46" s="4">
        <f t="shared" si="10"/>
        <v>0.38065842834922531</v>
      </c>
      <c r="T46" s="4">
        <f t="shared" si="11"/>
        <v>7.9576593215614586E-3</v>
      </c>
    </row>
    <row r="47" spans="1:20" x14ac:dyDescent="0.25">
      <c r="A47" t="s">
        <v>34</v>
      </c>
      <c r="B47">
        <v>-130.31002839000001</v>
      </c>
      <c r="C47">
        <f t="shared" si="44"/>
        <v>0.3130913751458676</v>
      </c>
      <c r="D47">
        <f t="shared" si="1"/>
        <v>9.8026209190730407E-2</v>
      </c>
      <c r="F47" s="2">
        <v>1.0109999999999999</v>
      </c>
      <c r="G47" s="2">
        <v>1.2589999999999999</v>
      </c>
      <c r="H47" s="2">
        <v>1.95875</v>
      </c>
      <c r="I47" s="2">
        <v>118.88</v>
      </c>
      <c r="J47" s="2">
        <f t="shared" si="46"/>
        <v>1.9105170299999996</v>
      </c>
      <c r="K47" s="2">
        <f t="shared" si="47"/>
        <v>2.3791700699999998</v>
      </c>
      <c r="L47" s="2">
        <f t="shared" si="48"/>
        <v>3.7015086374999999</v>
      </c>
      <c r="M47" s="2">
        <f t="shared" si="49"/>
        <v>2.0748474147708587</v>
      </c>
      <c r="O47" s="4">
        <f t="shared" si="45"/>
        <v>2.6852730062364223E-2</v>
      </c>
      <c r="P47" s="4">
        <f t="shared" si="7"/>
        <v>0.12932753153912954</v>
      </c>
      <c r="Q47" s="4">
        <f t="shared" si="8"/>
        <v>7.0699480315677632E-2</v>
      </c>
      <c r="R47" s="4">
        <f t="shared" si="9"/>
        <v>6.464749253885356E-2</v>
      </c>
      <c r="S47" s="4">
        <f t="shared" si="10"/>
        <v>0.29152723445602496</v>
      </c>
      <c r="T47" s="4">
        <f t="shared" si="11"/>
        <v>4.6501216369132688E-4</v>
      </c>
    </row>
    <row r="48" spans="1:20" x14ac:dyDescent="0.25">
      <c r="A48" t="s">
        <v>35</v>
      </c>
      <c r="B48">
        <v>-130.31694723000001</v>
      </c>
      <c r="C48">
        <f t="shared" si="44"/>
        <v>0.12482005236994059</v>
      </c>
      <c r="D48">
        <f t="shared" si="1"/>
        <v>1.5580045473634712E-2</v>
      </c>
      <c r="F48" s="2">
        <v>1.018</v>
      </c>
      <c r="G48" s="2">
        <v>1.238</v>
      </c>
      <c r="H48" s="2">
        <v>1.7397100000000001</v>
      </c>
      <c r="I48" s="2">
        <v>100.46</v>
      </c>
      <c r="J48" s="2">
        <f t="shared" si="46"/>
        <v>1.9237451399999999</v>
      </c>
      <c r="K48" s="2">
        <f t="shared" si="47"/>
        <v>2.3394857399999998</v>
      </c>
      <c r="L48" s="2">
        <f t="shared" si="48"/>
        <v>3.2875821783000001</v>
      </c>
      <c r="M48" s="2">
        <f t="shared" si="49"/>
        <v>1.7533577665535034</v>
      </c>
      <c r="O48" s="4">
        <f t="shared" si="45"/>
        <v>1.9127883468407606E-2</v>
      </c>
      <c r="P48" s="4">
        <f t="shared" si="7"/>
        <v>5.2341201599223307E-2</v>
      </c>
      <c r="Q48" s="4">
        <f t="shared" si="8"/>
        <v>3.8838233546425564E-2</v>
      </c>
      <c r="R48" s="4">
        <f t="shared" si="9"/>
        <v>4.0553788592518916E-2</v>
      </c>
      <c r="S48" s="4">
        <f t="shared" si="10"/>
        <v>0.15086110720657542</v>
      </c>
      <c r="T48" s="4">
        <f t="shared" si="11"/>
        <v>6.7813653700462206E-4</v>
      </c>
    </row>
    <row r="49" spans="1:20" x14ac:dyDescent="0.25">
      <c r="A49" t="s">
        <v>36</v>
      </c>
      <c r="B49">
        <v>-130.30020741000001</v>
      </c>
      <c r="C49">
        <f t="shared" si="44"/>
        <v>0.58033399031788513</v>
      </c>
      <c r="D49">
        <f t="shared" si="1"/>
        <v>0.33678754031827918</v>
      </c>
      <c r="F49" s="2">
        <v>1.0029999999999999</v>
      </c>
      <c r="G49" s="2">
        <v>1.151</v>
      </c>
      <c r="H49" s="2">
        <v>1.5784400000000001</v>
      </c>
      <c r="I49" s="2">
        <v>93.99</v>
      </c>
      <c r="J49" s="2">
        <f t="shared" si="46"/>
        <v>1.8953991899999998</v>
      </c>
      <c r="K49" s="2">
        <f t="shared" si="47"/>
        <v>2.1750792300000001</v>
      </c>
      <c r="L49" s="2">
        <f t="shared" si="48"/>
        <v>2.9828254211999998</v>
      </c>
      <c r="M49" s="2">
        <f t="shared" si="49"/>
        <v>1.6404349639494702</v>
      </c>
      <c r="O49" s="4">
        <f t="shared" si="45"/>
        <v>3.7281633078259768E-2</v>
      </c>
      <c r="P49" s="4">
        <f t="shared" si="7"/>
        <v>9.8136119590341755E-2</v>
      </c>
      <c r="Q49" s="4">
        <f t="shared" si="8"/>
        <v>0.28937742058717897</v>
      </c>
      <c r="R49" s="4">
        <f t="shared" si="9"/>
        <v>0.13659635898661213</v>
      </c>
      <c r="S49" s="4">
        <f t="shared" si="10"/>
        <v>0.56139153224239258</v>
      </c>
      <c r="T49" s="4">
        <f t="shared" si="11"/>
        <v>3.5881671794179301E-4</v>
      </c>
    </row>
    <row r="50" spans="1:20" x14ac:dyDescent="0.25">
      <c r="A50" t="s">
        <v>37</v>
      </c>
      <c r="B50">
        <v>-130.30457745000001</v>
      </c>
      <c r="C50">
        <f t="shared" si="44"/>
        <v>0.46141908386194658</v>
      </c>
      <c r="D50">
        <f t="shared" si="1"/>
        <v>0.21290757095199808</v>
      </c>
      <c r="F50" s="2">
        <v>1.0569999999999999</v>
      </c>
      <c r="G50" s="2">
        <v>1.1559999999999999</v>
      </c>
      <c r="H50" s="2">
        <v>1.98072</v>
      </c>
      <c r="I50" s="2">
        <v>126.97</v>
      </c>
      <c r="J50" s="2">
        <f t="shared" si="46"/>
        <v>1.9974446099999998</v>
      </c>
      <c r="K50" s="2">
        <f t="shared" si="47"/>
        <v>2.1845278799999996</v>
      </c>
      <c r="L50" s="2">
        <f t="shared" si="48"/>
        <v>3.7430260056</v>
      </c>
      <c r="M50" s="2">
        <f t="shared" si="49"/>
        <v>2.2160445512572</v>
      </c>
      <c r="O50" s="4">
        <f t="shared" si="45"/>
        <v>1.7030727262373067E-5</v>
      </c>
      <c r="P50" s="4">
        <f t="shared" si="7"/>
        <v>7.9588657636526144E-2</v>
      </c>
      <c r="Q50" s="4">
        <f t="shared" si="8"/>
        <v>9.7550047657928601E-2</v>
      </c>
      <c r="R50" s="4">
        <f t="shared" si="9"/>
        <v>0.19481503335322714</v>
      </c>
      <c r="S50" s="4">
        <f t="shared" si="10"/>
        <v>0.37197076937494428</v>
      </c>
      <c r="T50" s="4">
        <f t="shared" si="11"/>
        <v>8.0010009645656664E-3</v>
      </c>
    </row>
    <row r="51" spans="1:20" x14ac:dyDescent="0.25">
      <c r="A51" t="s">
        <v>38</v>
      </c>
      <c r="B51">
        <v>-130.31895598</v>
      </c>
      <c r="C51">
        <f t="shared" si="44"/>
        <v>7.015915262028187E-2</v>
      </c>
      <c r="D51">
        <f t="shared" si="1"/>
        <v>4.9223066963960047E-3</v>
      </c>
      <c r="F51" s="2">
        <v>1.0429999999999999</v>
      </c>
      <c r="G51" s="2">
        <v>1.163</v>
      </c>
      <c r="H51" s="2">
        <v>1.78901</v>
      </c>
      <c r="I51" s="2">
        <v>108.26</v>
      </c>
      <c r="J51" s="2">
        <f t="shared" si="46"/>
        <v>1.9709883899999998</v>
      </c>
      <c r="K51" s="2">
        <f t="shared" si="47"/>
        <v>2.1977559900000001</v>
      </c>
      <c r="L51" s="2">
        <f t="shared" si="48"/>
        <v>3.3807458672999999</v>
      </c>
      <c r="M51" s="2">
        <f t="shared" si="49"/>
        <v>1.8894934482090611</v>
      </c>
      <c r="O51" s="4">
        <f t="shared" si="45"/>
        <v>2.2091916896276259E-3</v>
      </c>
      <c r="P51" s="4">
        <f t="shared" si="7"/>
        <v>5.6882961851622879E-2</v>
      </c>
      <c r="Q51" s="4">
        <f t="shared" si="8"/>
        <v>8.6253165845561267E-3</v>
      </c>
      <c r="R51" s="4">
        <f t="shared" si="9"/>
        <v>1.6778445323805095E-5</v>
      </c>
      <c r="S51" s="4">
        <f t="shared" si="10"/>
        <v>6.7734248571130432E-2</v>
      </c>
      <c r="T51" s="4">
        <f t="shared" si="11"/>
        <v>5.8801596475910417E-6</v>
      </c>
    </row>
    <row r="52" spans="1:20" x14ac:dyDescent="0.25">
      <c r="A52" t="s">
        <v>39</v>
      </c>
      <c r="B52">
        <v>-130.29046387</v>
      </c>
      <c r="C52">
        <f t="shared" si="44"/>
        <v>0.84546935467433515</v>
      </c>
      <c r="D52">
        <f t="shared" si="1"/>
        <v>0.71481842969343667</v>
      </c>
      <c r="F52" s="2">
        <v>1.101</v>
      </c>
      <c r="G52" s="2">
        <v>1.224</v>
      </c>
      <c r="H52" s="2">
        <v>2.1440999999999999</v>
      </c>
      <c r="I52" s="2">
        <v>134.43</v>
      </c>
      <c r="J52" s="2">
        <f t="shared" si="46"/>
        <v>2.0805927299999998</v>
      </c>
      <c r="K52" s="2">
        <f t="shared" si="47"/>
        <v>2.3130295199999997</v>
      </c>
      <c r="L52" s="2">
        <f t="shared" si="48"/>
        <v>4.051770093</v>
      </c>
      <c r="M52" s="2">
        <f t="shared" si="49"/>
        <v>2.3462461134559773</v>
      </c>
      <c r="O52" s="4">
        <f t="shared" si="45"/>
        <v>2.7164828909524579E-2</v>
      </c>
      <c r="P52" s="4">
        <f t="shared" si="7"/>
        <v>2.0038028850190272E-2</v>
      </c>
      <c r="Q52" s="4">
        <f t="shared" si="8"/>
        <v>0.43250840331666984</v>
      </c>
      <c r="R52" s="4">
        <f t="shared" si="9"/>
        <v>0.36486026964558294</v>
      </c>
      <c r="S52" s="4">
        <f t="shared" si="10"/>
        <v>0.84457153072196767</v>
      </c>
      <c r="T52" s="4">
        <f t="shared" si="11"/>
        <v>8.0608784944476744E-7</v>
      </c>
    </row>
    <row r="53" spans="1:20" x14ac:dyDescent="0.25">
      <c r="A53" t="s">
        <v>40</v>
      </c>
      <c r="B53">
        <v>-130.29553758</v>
      </c>
      <c r="C53">
        <f t="shared" si="44"/>
        <v>0.70740660238020203</v>
      </c>
      <c r="D53">
        <f t="shared" si="1"/>
        <v>0.50042410109110125</v>
      </c>
      <c r="F53" s="2">
        <v>1.0569999999999999</v>
      </c>
      <c r="G53" s="2">
        <v>1.2569999999999999</v>
      </c>
      <c r="H53" s="2">
        <v>1.5809599999999999</v>
      </c>
      <c r="I53" s="2">
        <v>85.73</v>
      </c>
      <c r="J53" s="2">
        <f t="shared" si="46"/>
        <v>1.9974446099999998</v>
      </c>
      <c r="K53" s="2">
        <f t="shared" si="47"/>
        <v>2.3753906099999997</v>
      </c>
      <c r="L53" s="2">
        <f t="shared" si="48"/>
        <v>2.9875875407999999</v>
      </c>
      <c r="M53" s="2">
        <f t="shared" si="49"/>
        <v>1.4962707677347387</v>
      </c>
      <c r="O53" s="4">
        <f t="shared" si="45"/>
        <v>1.7030727262373067E-5</v>
      </c>
      <c r="P53" s="4">
        <f t="shared" si="7"/>
        <v>0.12052039849584369</v>
      </c>
      <c r="Q53" s="4">
        <f t="shared" si="8"/>
        <v>0.28367531927024486</v>
      </c>
      <c r="R53" s="4">
        <f t="shared" si="9"/>
        <v>0.34906402976970075</v>
      </c>
      <c r="S53" s="4">
        <f t="shared" si="10"/>
        <v>0.75327677826305162</v>
      </c>
      <c r="T53" s="4">
        <f t="shared" si="11"/>
        <v>2.1040730355235556E-3</v>
      </c>
    </row>
    <row r="54" spans="1:20" x14ac:dyDescent="0.25">
      <c r="C54" s="1" t="s">
        <v>26</v>
      </c>
      <c r="D54">
        <f>SUM(D45:D53)</f>
        <v>2.1087989613868574</v>
      </c>
      <c r="S54" s="5" t="s">
        <v>28</v>
      </c>
      <c r="T54" s="4">
        <f>SUM(T45:T53)</f>
        <v>1.9680658183707008E-2</v>
      </c>
    </row>
    <row r="55" spans="1:20" x14ac:dyDescent="0.25">
      <c r="S55" s="5" t="s">
        <v>29</v>
      </c>
      <c r="T55" s="4">
        <f>1-T54/D54</f>
        <v>0.9906673615910907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55"/>
  <sheetViews>
    <sheetView topLeftCell="D1" zoomScale="160" zoomScaleNormal="160" workbookViewId="0">
      <selection activeCell="Q3" sqref="Q3"/>
    </sheetView>
  </sheetViews>
  <sheetFormatPr defaultRowHeight="15" x14ac:dyDescent="0.25"/>
  <cols>
    <col min="1" max="1" width="34.5703125" customWidth="1"/>
    <col min="2" max="2" width="14.5703125" customWidth="1"/>
    <col min="3" max="5" width="8.140625" customWidth="1"/>
    <col min="6" max="13" width="9" style="2"/>
    <col min="15" max="15" width="11" style="4" customWidth="1"/>
    <col min="16" max="16" width="10.85546875" style="4" customWidth="1"/>
    <col min="17" max="17" width="10.42578125" style="4" customWidth="1"/>
    <col min="18" max="18" width="9" style="4"/>
    <col min="19" max="19" width="10" style="4" customWidth="1"/>
    <col min="20" max="20" width="9.42578125" style="4" customWidth="1"/>
  </cols>
  <sheetData>
    <row r="1" spans="1:20" x14ac:dyDescent="0.25">
      <c r="A1">
        <v>27.211400000000001</v>
      </c>
      <c r="B1" t="s">
        <v>15</v>
      </c>
    </row>
    <row r="2" spans="1:20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72</v>
      </c>
      <c r="R2" s="5" t="s">
        <v>18</v>
      </c>
    </row>
    <row r="3" spans="1:20" x14ac:dyDescent="0.25">
      <c r="O3" s="4">
        <v>9.0288998082116318</v>
      </c>
      <c r="P3" s="4">
        <v>23.452717240185624</v>
      </c>
      <c r="Q3" s="4">
        <v>1.7118572194117747</v>
      </c>
      <c r="R3" s="4">
        <v>7.9989582387788492</v>
      </c>
    </row>
    <row r="4" spans="1:20" x14ac:dyDescent="0.25">
      <c r="O4" s="4" t="s">
        <v>71</v>
      </c>
      <c r="Q4" s="4" t="s">
        <v>71</v>
      </c>
      <c r="R4" s="4" t="s">
        <v>13</v>
      </c>
    </row>
    <row r="5" spans="1:20" x14ac:dyDescent="0.2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19</v>
      </c>
      <c r="I5" s="3" t="s">
        <v>3</v>
      </c>
      <c r="J5" s="3" t="s">
        <v>1</v>
      </c>
      <c r="K5" s="3" t="s">
        <v>2</v>
      </c>
      <c r="L5" s="3" t="s">
        <v>19</v>
      </c>
      <c r="M5" s="3" t="s">
        <v>3</v>
      </c>
      <c r="O5" s="5" t="s">
        <v>21</v>
      </c>
      <c r="P5" s="5" t="s">
        <v>22</v>
      </c>
      <c r="Q5" s="5" t="s">
        <v>73</v>
      </c>
      <c r="R5" s="5" t="s">
        <v>24</v>
      </c>
      <c r="S5" s="5" t="s">
        <v>25</v>
      </c>
      <c r="T5" s="5" t="s">
        <v>27</v>
      </c>
    </row>
    <row r="6" spans="1:20" x14ac:dyDescent="0.2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</row>
    <row r="7" spans="1:20" x14ac:dyDescent="0.25">
      <c r="A7" t="s">
        <v>6</v>
      </c>
      <c r="B7">
        <v>-130.32153428000001</v>
      </c>
      <c r="C7">
        <f t="shared" ref="C7:C41" si="0">(B7-$B$7)*$A$1</f>
        <v>0</v>
      </c>
      <c r="D7">
        <f>C7^2</f>
        <v>0</v>
      </c>
      <c r="F7" s="2">
        <v>1.0558700000000001</v>
      </c>
      <c r="G7" s="2">
        <v>1.2012799999999999</v>
      </c>
      <c r="H7" s="2">
        <v>1.8329500000000001</v>
      </c>
      <c r="I7" s="2">
        <v>108.42453</v>
      </c>
      <c r="J7" s="2">
        <f>F7*$A$2</f>
        <v>1.9953092151</v>
      </c>
      <c r="K7" s="2">
        <f>G7*$A$2</f>
        <v>2.2700948543999999</v>
      </c>
      <c r="L7" s="2">
        <f>H7*$A$2</f>
        <v>3.4637806035000001</v>
      </c>
      <c r="M7" s="2">
        <f>I7*PI()/180</f>
        <v>1.8923650384273676</v>
      </c>
      <c r="O7" s="4">
        <f>0.5*O$3*(J7-J$7)^2</f>
        <v>0</v>
      </c>
      <c r="P7" s="4">
        <f>0.5*P$3*(K7-K$7)^2</f>
        <v>0</v>
      </c>
      <c r="Q7" s="4">
        <f>Q$3*(J7-J$7)*(K7-K$7)</f>
        <v>0</v>
      </c>
      <c r="R7" s="4">
        <f>R$3*2*(COS(M7)-COS(M$7))^2/(SIN(M7)^2+3*(SIN(M$7)^2)*(TANH(2*SIN(M7/2))/TANH(2*SIN(M$7/2))))</f>
        <v>0</v>
      </c>
      <c r="S7" s="4">
        <f>SUM(O7:R7)</f>
        <v>0</v>
      </c>
      <c r="T7" s="4">
        <f>(S7-C7)^2</f>
        <v>0</v>
      </c>
    </row>
    <row r="8" spans="1:20" x14ac:dyDescent="0.25">
      <c r="A8" t="s">
        <v>41</v>
      </c>
      <c r="B8">
        <v>-130.27605732999999</v>
      </c>
      <c r="C8">
        <f t="shared" si="0"/>
        <v>1.2374914772306123</v>
      </c>
      <c r="D8">
        <f t="shared" ref="D8:D53" si="1">C8^2</f>
        <v>1.5313851562184029</v>
      </c>
      <c r="F8" s="2">
        <v>1.0558700000000001</v>
      </c>
      <c r="G8" s="2">
        <v>1.2012799999999999</v>
      </c>
      <c r="H8" s="2">
        <v>1.4551400000000001</v>
      </c>
      <c r="I8" s="2">
        <v>80</v>
      </c>
      <c r="J8" s="2">
        <f t="shared" ref="J8:L36" si="2">F8*$A$2</f>
        <v>1.9953092151</v>
      </c>
      <c r="K8" s="2">
        <f t="shared" si="2"/>
        <v>2.2700948543999999</v>
      </c>
      <c r="L8" s="2">
        <f t="shared" si="2"/>
        <v>2.7498217122000002</v>
      </c>
      <c r="M8" s="2">
        <f t="shared" ref="M8:M41" si="3">I8*PI()/180</f>
        <v>1.3962634015954636</v>
      </c>
      <c r="O8" s="4">
        <f t="shared" ref="O8:P36" si="4">0.5*O$3*(J8-J$7)^2</f>
        <v>0</v>
      </c>
      <c r="P8" s="4">
        <f t="shared" si="4"/>
        <v>0</v>
      </c>
      <c r="Q8" s="4">
        <f t="shared" ref="Q8:Q53" si="5">Q$3*(J8-J$7)*(K8-K$7)</f>
        <v>0</v>
      </c>
      <c r="R8" s="4">
        <f t="shared" ref="R8:R53" si="6">R$3*2*(COS(M8)-COS(M$7))^2/(SIN(M8)^2+3*(SIN(M$7)^2)*(TANH(2*SIN(M8/2))/TANH(2*SIN(M$7/2))))</f>
        <v>1.1041544701543959</v>
      </c>
      <c r="S8" s="4">
        <f t="shared" ref="S8:S53" si="7">SUM(O8:R8)</f>
        <v>1.1041544701543959</v>
      </c>
      <c r="T8" s="4">
        <f t="shared" ref="T8:T53" si="8">(S8-C8)^2</f>
        <v>1.777875745604296E-2</v>
      </c>
    </row>
    <row r="9" spans="1:20" x14ac:dyDescent="0.25">
      <c r="A9" t="s">
        <v>42</v>
      </c>
      <c r="B9">
        <v>-130.28131278000001</v>
      </c>
      <c r="C9">
        <f t="shared" si="0"/>
        <v>1.0944833251000339</v>
      </c>
      <c r="D9">
        <f t="shared" si="1"/>
        <v>1.1978937489220265</v>
      </c>
      <c r="F9" s="2">
        <v>1.0456300000000001</v>
      </c>
      <c r="G9" s="2">
        <v>1.26566</v>
      </c>
      <c r="H9" s="2">
        <v>1.4952000000000001</v>
      </c>
      <c r="I9" s="2">
        <v>80</v>
      </c>
      <c r="J9" s="2">
        <f t="shared" si="2"/>
        <v>1.9759583799</v>
      </c>
      <c r="K9" s="2">
        <f t="shared" si="2"/>
        <v>2.3917556717999999</v>
      </c>
      <c r="L9" s="2">
        <f t="shared" si="2"/>
        <v>2.8255242960000002</v>
      </c>
      <c r="M9" s="2">
        <f t="shared" si="3"/>
        <v>1.3962634015954636</v>
      </c>
      <c r="O9" s="4">
        <f t="shared" si="4"/>
        <v>1.6904575395024284E-3</v>
      </c>
      <c r="P9" s="4">
        <f t="shared" si="4"/>
        <v>0.17356599081797536</v>
      </c>
      <c r="Q9" s="4">
        <f t="shared" si="5"/>
        <v>-4.0301200488540951E-3</v>
      </c>
      <c r="R9" s="4">
        <f t="shared" si="6"/>
        <v>1.1041544701543959</v>
      </c>
      <c r="S9" s="4">
        <f t="shared" si="7"/>
        <v>1.2753807984630197</v>
      </c>
      <c r="T9" s="4">
        <f t="shared" si="8"/>
        <v>3.2723895869112153E-2</v>
      </c>
    </row>
    <row r="10" spans="1:20" x14ac:dyDescent="0.25">
      <c r="A10" t="s">
        <v>43</v>
      </c>
      <c r="B10">
        <v>-130.30303018000001</v>
      </c>
      <c r="C10">
        <f t="shared" si="0"/>
        <v>0.50352246674003387</v>
      </c>
      <c r="D10">
        <f t="shared" si="1"/>
        <v>0.25353487451196849</v>
      </c>
      <c r="F10" s="2">
        <v>1.0558700000000001</v>
      </c>
      <c r="G10" s="2">
        <v>1.2012799999999999</v>
      </c>
      <c r="H10" s="2">
        <v>1.59935</v>
      </c>
      <c r="I10" s="2">
        <v>90</v>
      </c>
      <c r="J10" s="2">
        <f t="shared" si="2"/>
        <v>1.9953092151</v>
      </c>
      <c r="K10" s="2">
        <f t="shared" si="2"/>
        <v>2.2700948543999999</v>
      </c>
      <c r="L10" s="2">
        <f t="shared" si="2"/>
        <v>3.0223396755</v>
      </c>
      <c r="M10" s="2">
        <f t="shared" si="3"/>
        <v>1.5707963267948966</v>
      </c>
      <c r="O10" s="4">
        <f t="shared" si="4"/>
        <v>0</v>
      </c>
      <c r="P10" s="4">
        <f t="shared" si="4"/>
        <v>0</v>
      </c>
      <c r="Q10" s="4">
        <f t="shared" si="5"/>
        <v>0</v>
      </c>
      <c r="R10" s="4">
        <f t="shared" si="6"/>
        <v>0.44470128663533431</v>
      </c>
      <c r="S10" s="4">
        <f t="shared" si="7"/>
        <v>0.44470128663533431</v>
      </c>
      <c r="T10" s="4">
        <f t="shared" si="8"/>
        <v>3.4599312289095028E-3</v>
      </c>
    </row>
    <row r="11" spans="1:20" x14ac:dyDescent="0.25">
      <c r="A11" t="s">
        <v>44</v>
      </c>
      <c r="B11">
        <v>-130.30454559</v>
      </c>
      <c r="C11">
        <f t="shared" si="0"/>
        <v>0.46228603906613974</v>
      </c>
      <c r="D11">
        <f t="shared" si="1"/>
        <v>0.21370838191546049</v>
      </c>
      <c r="F11" s="2">
        <v>1.04939</v>
      </c>
      <c r="G11" s="2">
        <v>1.23492</v>
      </c>
      <c r="H11" s="2">
        <v>1.6205700000000001</v>
      </c>
      <c r="I11" s="2">
        <v>90</v>
      </c>
      <c r="J11" s="2">
        <f t="shared" si="2"/>
        <v>1.9830637647</v>
      </c>
      <c r="K11" s="2">
        <f t="shared" si="2"/>
        <v>2.3336653716</v>
      </c>
      <c r="L11" s="2">
        <f t="shared" si="2"/>
        <v>3.0624397460999999</v>
      </c>
      <c r="M11" s="2">
        <f t="shared" si="3"/>
        <v>1.5707963267948966</v>
      </c>
      <c r="O11" s="4">
        <f t="shared" si="4"/>
        <v>6.7694652811739779E-4</v>
      </c>
      <c r="P11" s="4">
        <f t="shared" si="4"/>
        <v>4.7388685424208273E-2</v>
      </c>
      <c r="Q11" s="4">
        <f t="shared" si="5"/>
        <v>-1.3325945938567404E-3</v>
      </c>
      <c r="R11" s="4">
        <f t="shared" si="6"/>
        <v>0.44470128663533431</v>
      </c>
      <c r="S11" s="4">
        <f t="shared" si="7"/>
        <v>0.49143432399380327</v>
      </c>
      <c r="T11" s="4">
        <f t="shared" si="8"/>
        <v>8.4962251422425667E-4</v>
      </c>
    </row>
    <row r="12" spans="1:20" x14ac:dyDescent="0.25">
      <c r="A12" t="s">
        <v>45</v>
      </c>
      <c r="B12">
        <v>-130.31784456</v>
      </c>
      <c r="C12">
        <f t="shared" si="0"/>
        <v>0.10040244680830533</v>
      </c>
      <c r="D12">
        <f t="shared" si="1"/>
        <v>1.0080651325094581E-2</v>
      </c>
      <c r="F12" s="2">
        <v>1.0558700000000001</v>
      </c>
      <c r="G12" s="2">
        <v>1.2012799999999999</v>
      </c>
      <c r="H12" s="2">
        <v>1.7316</v>
      </c>
      <c r="I12" s="2">
        <v>100</v>
      </c>
      <c r="J12" s="2">
        <f t="shared" si="2"/>
        <v>1.9953092151</v>
      </c>
      <c r="K12" s="2">
        <f t="shared" si="2"/>
        <v>2.2700948543999999</v>
      </c>
      <c r="L12" s="2">
        <f t="shared" si="2"/>
        <v>3.2722564679999997</v>
      </c>
      <c r="M12" s="2">
        <f t="shared" si="3"/>
        <v>1.7453292519943295</v>
      </c>
      <c r="O12" s="4">
        <f t="shared" si="4"/>
        <v>0</v>
      </c>
      <c r="P12" s="4">
        <f t="shared" si="4"/>
        <v>0</v>
      </c>
      <c r="Q12" s="4">
        <f t="shared" si="5"/>
        <v>0</v>
      </c>
      <c r="R12" s="4">
        <f t="shared" si="6"/>
        <v>8.9406428123205928E-2</v>
      </c>
      <c r="S12" s="4">
        <f t="shared" si="7"/>
        <v>8.9406428123205928E-2</v>
      </c>
      <c r="T12" s="4">
        <f t="shared" si="8"/>
        <v>1.2091242692305523E-4</v>
      </c>
    </row>
    <row r="13" spans="1:20" x14ac:dyDescent="0.25">
      <c r="A13" t="s">
        <v>46</v>
      </c>
      <c r="B13">
        <v>-130.31804708999999</v>
      </c>
      <c r="C13">
        <f t="shared" si="0"/>
        <v>9.4891321966422235E-2</v>
      </c>
      <c r="D13">
        <f t="shared" si="1"/>
        <v>9.004362984535207E-3</v>
      </c>
      <c r="F13" s="2">
        <v>1.0539499999999999</v>
      </c>
      <c r="G13" s="2">
        <v>1.21329</v>
      </c>
      <c r="H13" s="2">
        <v>1.7398199999999999</v>
      </c>
      <c r="I13" s="2">
        <v>100</v>
      </c>
      <c r="J13" s="2">
        <f t="shared" si="2"/>
        <v>1.9916809334999999</v>
      </c>
      <c r="K13" s="2">
        <f t="shared" si="2"/>
        <v>2.2927905116999998</v>
      </c>
      <c r="L13" s="2">
        <f t="shared" si="2"/>
        <v>3.2877900485999998</v>
      </c>
      <c r="M13" s="2">
        <f t="shared" si="3"/>
        <v>1.7453292519943295</v>
      </c>
      <c r="O13" s="4">
        <f t="shared" si="4"/>
        <v>5.9430147873137704E-5</v>
      </c>
      <c r="P13" s="4">
        <f t="shared" si="4"/>
        <v>6.0401636022813657E-3</v>
      </c>
      <c r="Q13" s="4">
        <f t="shared" si="5"/>
        <v>-1.4096499821394359E-4</v>
      </c>
      <c r="R13" s="4">
        <f t="shared" si="6"/>
        <v>8.9406428123205928E-2</v>
      </c>
      <c r="S13" s="4">
        <f t="shared" si="7"/>
        <v>9.5365056875146487E-2</v>
      </c>
      <c r="T13" s="4">
        <f t="shared" si="8"/>
        <v>2.2442476374397541E-7</v>
      </c>
    </row>
    <row r="14" spans="1:20" x14ac:dyDescent="0.25">
      <c r="A14" t="s">
        <v>47</v>
      </c>
      <c r="B14">
        <v>-130.31532816000001</v>
      </c>
      <c r="C14">
        <f t="shared" si="0"/>
        <v>0.16887721376804482</v>
      </c>
      <c r="D14">
        <f t="shared" si="1"/>
        <v>2.8519513330057908E-2</v>
      </c>
      <c r="F14" s="2">
        <v>1.0558700000000001</v>
      </c>
      <c r="G14" s="2">
        <v>1.2012799999999999</v>
      </c>
      <c r="H14" s="2">
        <v>1.9560999999999999</v>
      </c>
      <c r="I14" s="2">
        <v>120</v>
      </c>
      <c r="J14" s="2">
        <f t="shared" si="2"/>
        <v>1.9953092151</v>
      </c>
      <c r="K14" s="2">
        <f t="shared" si="2"/>
        <v>2.2700948543999999</v>
      </c>
      <c r="L14" s="2">
        <f t="shared" si="2"/>
        <v>3.6965008529999999</v>
      </c>
      <c r="M14" s="2">
        <f t="shared" si="3"/>
        <v>2.0943951023931953</v>
      </c>
      <c r="O14" s="4">
        <f t="shared" si="4"/>
        <v>0</v>
      </c>
      <c r="P14" s="4">
        <f t="shared" si="4"/>
        <v>0</v>
      </c>
      <c r="Q14" s="4">
        <f t="shared" si="5"/>
        <v>0</v>
      </c>
      <c r="R14" s="4">
        <f t="shared" si="6"/>
        <v>0.15500442097132883</v>
      </c>
      <c r="S14" s="4">
        <f t="shared" si="7"/>
        <v>0.15500442097132883</v>
      </c>
      <c r="T14" s="4">
        <f t="shared" si="8"/>
        <v>1.9245437998061517E-4</v>
      </c>
    </row>
    <row r="15" spans="1:20" x14ac:dyDescent="0.25">
      <c r="A15" t="s">
        <v>48</v>
      </c>
      <c r="B15">
        <v>-130.31544552</v>
      </c>
      <c r="C15">
        <f t="shared" si="0"/>
        <v>0.1656836838643119</v>
      </c>
      <c r="D15">
        <f t="shared" si="1"/>
        <v>2.7451083098849246E-2</v>
      </c>
      <c r="F15" s="2">
        <v>1.05751</v>
      </c>
      <c r="G15" s="2">
        <v>1.1923299999999999</v>
      </c>
      <c r="H15" s="2">
        <v>1.9495899999999999</v>
      </c>
      <c r="I15" s="2">
        <v>120</v>
      </c>
      <c r="J15" s="2">
        <f t="shared" si="2"/>
        <v>1.9984083722999999</v>
      </c>
      <c r="K15" s="2">
        <f t="shared" si="2"/>
        <v>2.2531817708999995</v>
      </c>
      <c r="L15" s="2">
        <f t="shared" si="2"/>
        <v>3.6841987106999996</v>
      </c>
      <c r="M15" s="2">
        <f t="shared" si="3"/>
        <v>2.0943951023931953</v>
      </c>
      <c r="O15" s="4">
        <f t="shared" si="4"/>
        <v>4.3360277159169521E-5</v>
      </c>
      <c r="P15" s="4">
        <f t="shared" si="4"/>
        <v>3.3543529500587696E-3</v>
      </c>
      <c r="Q15" s="4">
        <f t="shared" si="5"/>
        <v>-8.9729229278732157E-5</v>
      </c>
      <c r="R15" s="4">
        <f t="shared" si="6"/>
        <v>0.15500442097132883</v>
      </c>
      <c r="S15" s="4">
        <f t="shared" si="7"/>
        <v>0.15831240496926804</v>
      </c>
      <c r="T15" s="4">
        <f t="shared" si="8"/>
        <v>5.4335752548518931E-5</v>
      </c>
    </row>
    <row r="16" spans="1:20" x14ac:dyDescent="0.25">
      <c r="A16" t="s">
        <v>49</v>
      </c>
      <c r="B16">
        <v>-130.30136372000001</v>
      </c>
      <c r="C16">
        <f t="shared" si="0"/>
        <v>0.54886917638391408</v>
      </c>
      <c r="D16">
        <f t="shared" si="1"/>
        <v>0.30125737278435621</v>
      </c>
      <c r="F16" s="2">
        <v>1.0558700000000001</v>
      </c>
      <c r="G16" s="2">
        <v>1.2012799999999999</v>
      </c>
      <c r="H16" s="2">
        <v>2.0466000000000002</v>
      </c>
      <c r="I16" s="2">
        <v>130</v>
      </c>
      <c r="J16" s="2">
        <f t="shared" si="2"/>
        <v>1.9953092151</v>
      </c>
      <c r="K16" s="2">
        <f t="shared" si="2"/>
        <v>2.2700948543999999</v>
      </c>
      <c r="L16" s="2">
        <f t="shared" si="2"/>
        <v>3.8675214180000004</v>
      </c>
      <c r="M16" s="2">
        <f t="shared" si="3"/>
        <v>2.2689280275926285</v>
      </c>
      <c r="O16" s="4">
        <f t="shared" si="4"/>
        <v>0</v>
      </c>
      <c r="P16" s="4">
        <f t="shared" si="4"/>
        <v>0</v>
      </c>
      <c r="Q16" s="4">
        <f t="shared" si="5"/>
        <v>0</v>
      </c>
      <c r="R16" s="4">
        <f t="shared" si="6"/>
        <v>0.50909361028722366</v>
      </c>
      <c r="S16" s="4">
        <f t="shared" si="7"/>
        <v>0.50909361028722366</v>
      </c>
      <c r="T16" s="4">
        <f t="shared" si="8"/>
        <v>1.5820956583121881E-3</v>
      </c>
    </row>
    <row r="17" spans="1:20" x14ac:dyDescent="0.25">
      <c r="A17" t="s">
        <v>50</v>
      </c>
      <c r="B17">
        <v>-130.30155563</v>
      </c>
      <c r="C17">
        <f t="shared" si="0"/>
        <v>0.54364703661035307</v>
      </c>
      <c r="D17">
        <f t="shared" si="1"/>
        <v>0.29555210041521857</v>
      </c>
      <c r="F17" s="2">
        <v>1.05646</v>
      </c>
      <c r="G17" s="2">
        <v>1.18988</v>
      </c>
      <c r="H17" s="2">
        <v>2.0366599999999999</v>
      </c>
      <c r="I17" s="2">
        <v>130</v>
      </c>
      <c r="J17" s="2">
        <f t="shared" si="2"/>
        <v>1.9964241557999998</v>
      </c>
      <c r="K17" s="2">
        <f t="shared" si="2"/>
        <v>2.2485519323999998</v>
      </c>
      <c r="L17" s="2">
        <f t="shared" si="2"/>
        <v>3.8487375017999996</v>
      </c>
      <c r="M17" s="2">
        <f t="shared" si="3"/>
        <v>2.2689280275926285</v>
      </c>
      <c r="O17" s="4">
        <f t="shared" si="4"/>
        <v>5.6118800115634192E-6</v>
      </c>
      <c r="P17" s="4">
        <f t="shared" si="4"/>
        <v>5.442173582467698E-3</v>
      </c>
      <c r="Q17" s="4">
        <f t="shared" si="5"/>
        <v>-4.1117236416992828E-5</v>
      </c>
      <c r="R17" s="4">
        <f t="shared" si="6"/>
        <v>0.50909361028722366</v>
      </c>
      <c r="S17" s="4">
        <f t="shared" si="7"/>
        <v>0.51450027851328595</v>
      </c>
      <c r="T17" s="4">
        <f t="shared" si="8"/>
        <v>8.4953350756894811E-4</v>
      </c>
    </row>
    <row r="18" spans="1:20" x14ac:dyDescent="0.25">
      <c r="A18" t="s">
        <v>74</v>
      </c>
      <c r="B18">
        <v>-130.31311036</v>
      </c>
      <c r="C18">
        <f t="shared" si="0"/>
        <v>0.22922665668834522</v>
      </c>
      <c r="D18">
        <f t="shared" si="1"/>
        <v>5.2544860136516477E-2</v>
      </c>
      <c r="F18" s="2">
        <v>1.0558700000000001</v>
      </c>
      <c r="G18" s="2">
        <v>1.1312800000000001</v>
      </c>
      <c r="H18" s="2">
        <v>1.77474</v>
      </c>
      <c r="I18" s="2">
        <v>108.42453</v>
      </c>
      <c r="J18" s="2">
        <f t="shared" ref="J18:J21" si="9">F18*$A$2</f>
        <v>1.9953092151</v>
      </c>
      <c r="K18" s="2">
        <f t="shared" ref="K18:K21" si="10">G18*$A$2</f>
        <v>2.1378137544000002</v>
      </c>
      <c r="L18" s="2">
        <f t="shared" ref="L18:L21" si="11">H18*$A$2</f>
        <v>3.3537794202</v>
      </c>
      <c r="M18" s="2">
        <f t="shared" ref="M18:M21" si="12">I18*PI()/180</f>
        <v>1.8923650384273676</v>
      </c>
      <c r="O18" s="4">
        <f t="shared" ref="O18:O21" si="13">0.5*O$3*(J18-J$7)^2</f>
        <v>0</v>
      </c>
      <c r="P18" s="4">
        <f t="shared" ref="P18:P21" si="14">0.5*P$3*(K18-K$7)^2</f>
        <v>0.20519121694437842</v>
      </c>
      <c r="Q18" s="4">
        <f t="shared" ref="Q18:Q21" si="15">Q$3*(J18-J$7)*(K18-K$7)</f>
        <v>0</v>
      </c>
      <c r="R18" s="4">
        <f t="shared" ref="R18:R21" si="16">R$3*2*(COS(M18)-COS(M$7))^2/(SIN(M18)^2+3*(SIN(M$7)^2)*(TANH(2*SIN(M18/2))/TANH(2*SIN(M$7/2))))</f>
        <v>0</v>
      </c>
      <c r="S18" s="4">
        <f t="shared" ref="S18:S21" si="17">SUM(O18:R18)</f>
        <v>0.20519121694437842</v>
      </c>
      <c r="T18" s="4">
        <f t="shared" ref="T18:T21" si="18">(S18-C18)^2</f>
        <v>5.777023636858587E-4</v>
      </c>
    </row>
    <row r="19" spans="1:20" x14ac:dyDescent="0.25">
      <c r="A19" t="s">
        <v>75</v>
      </c>
      <c r="B19">
        <v>-130.28153348999999</v>
      </c>
      <c r="C19">
        <f t="shared" si="0"/>
        <v>1.0884774970065954</v>
      </c>
      <c r="D19">
        <f t="shared" si="1"/>
        <v>1.1847832614897429</v>
      </c>
      <c r="F19" s="2">
        <v>1.0558700000000001</v>
      </c>
      <c r="G19" s="2">
        <v>1.06128</v>
      </c>
      <c r="H19" s="2">
        <v>1.7174100000000001</v>
      </c>
      <c r="I19" s="2">
        <v>108.42453</v>
      </c>
      <c r="J19" s="2">
        <f t="shared" si="9"/>
        <v>1.9953092151</v>
      </c>
      <c r="K19" s="2">
        <f t="shared" si="10"/>
        <v>2.0055326544000001</v>
      </c>
      <c r="L19" s="2">
        <f t="shared" si="11"/>
        <v>3.2454411993000001</v>
      </c>
      <c r="M19" s="2">
        <f t="shared" si="12"/>
        <v>1.8923650384273676</v>
      </c>
      <c r="O19" s="4">
        <f t="shared" si="13"/>
        <v>0</v>
      </c>
      <c r="P19" s="4">
        <f t="shared" si="14"/>
        <v>0.82076486777751645</v>
      </c>
      <c r="Q19" s="4">
        <f t="shared" si="15"/>
        <v>0</v>
      </c>
      <c r="R19" s="4">
        <f t="shared" si="16"/>
        <v>0</v>
      </c>
      <c r="S19" s="4">
        <f t="shared" si="17"/>
        <v>0.82076486777751645</v>
      </c>
      <c r="T19" s="4">
        <f t="shared" si="18"/>
        <v>7.1670051848746266E-2</v>
      </c>
    </row>
    <row r="20" spans="1:20" x14ac:dyDescent="0.25">
      <c r="A20" t="s">
        <v>76</v>
      </c>
      <c r="B20">
        <v>-130.31547212000001</v>
      </c>
      <c r="C20">
        <f t="shared" si="0"/>
        <v>0.16495986062397386</v>
      </c>
      <c r="D20">
        <f t="shared" si="1"/>
        <v>2.721175561708088E-2</v>
      </c>
      <c r="F20" s="2">
        <v>1.0558700000000001</v>
      </c>
      <c r="G20" s="2">
        <v>1.27128</v>
      </c>
      <c r="H20" s="2">
        <v>1.8919600000000001</v>
      </c>
      <c r="I20" s="2">
        <v>108.42453</v>
      </c>
      <c r="J20" s="2">
        <f t="shared" si="9"/>
        <v>1.9953092151</v>
      </c>
      <c r="K20" s="2">
        <f t="shared" si="10"/>
        <v>2.4023759543999996</v>
      </c>
      <c r="L20" s="2">
        <f t="shared" si="11"/>
        <v>3.5752935708</v>
      </c>
      <c r="M20" s="2">
        <f t="shared" si="12"/>
        <v>1.8923650384273676</v>
      </c>
      <c r="O20" s="4">
        <f t="shared" si="13"/>
        <v>0</v>
      </c>
      <c r="P20" s="4">
        <f t="shared" si="14"/>
        <v>0.20519121694437842</v>
      </c>
      <c r="Q20" s="4">
        <f t="shared" si="15"/>
        <v>0</v>
      </c>
      <c r="R20" s="4">
        <f t="shared" si="16"/>
        <v>0</v>
      </c>
      <c r="S20" s="4">
        <f t="shared" si="17"/>
        <v>0.20519121694437842</v>
      </c>
      <c r="T20" s="4">
        <f t="shared" si="18"/>
        <v>1.618562031379356E-3</v>
      </c>
    </row>
    <row r="21" spans="1:20" x14ac:dyDescent="0.25">
      <c r="A21" t="s">
        <v>77</v>
      </c>
      <c r="B21">
        <v>-130.30062885000001</v>
      </c>
      <c r="C21">
        <f t="shared" si="0"/>
        <v>0.56886601790197588</v>
      </c>
      <c r="D21">
        <f t="shared" si="1"/>
        <v>0.32360854632365116</v>
      </c>
      <c r="F21" s="2">
        <v>1.0558700000000001</v>
      </c>
      <c r="G21" s="2">
        <v>1.34128</v>
      </c>
      <c r="H21" s="2">
        <v>1.9516899999999999</v>
      </c>
      <c r="I21" s="2">
        <v>108.42453</v>
      </c>
      <c r="J21" s="2">
        <f t="shared" si="9"/>
        <v>1.9953092151</v>
      </c>
      <c r="K21" s="2">
        <f t="shared" si="10"/>
        <v>2.5346570543999998</v>
      </c>
      <c r="L21" s="2">
        <f t="shared" si="11"/>
        <v>3.6881671436999999</v>
      </c>
      <c r="M21" s="2">
        <f t="shared" si="12"/>
        <v>1.8923650384273676</v>
      </c>
      <c r="O21" s="4">
        <f t="shared" si="13"/>
        <v>0</v>
      </c>
      <c r="P21" s="4">
        <f t="shared" si="14"/>
        <v>0.82076486777751645</v>
      </c>
      <c r="Q21" s="4">
        <f t="shared" si="15"/>
        <v>0</v>
      </c>
      <c r="R21" s="4">
        <f t="shared" si="16"/>
        <v>0</v>
      </c>
      <c r="S21" s="4">
        <f t="shared" si="17"/>
        <v>0.82076486777751645</v>
      </c>
      <c r="T21" s="4">
        <f t="shared" si="18"/>
        <v>6.3453030568620117E-2</v>
      </c>
    </row>
    <row r="22" spans="1:20" x14ac:dyDescent="0.25">
      <c r="A22" t="s">
        <v>51</v>
      </c>
      <c r="B22">
        <v>-130.31827698999999</v>
      </c>
      <c r="C22">
        <f t="shared" si="0"/>
        <v>8.8635421106594295E-2</v>
      </c>
      <c r="D22">
        <f t="shared" si="1"/>
        <v>7.8562378747433007E-3</v>
      </c>
      <c r="F22" s="2">
        <v>0.98587000000000002</v>
      </c>
      <c r="G22" s="2">
        <v>1.2012799999999999</v>
      </c>
      <c r="H22" s="2">
        <v>1.7786599999999999</v>
      </c>
      <c r="I22" s="2">
        <v>108.42453</v>
      </c>
      <c r="J22" s="2">
        <f t="shared" si="2"/>
        <v>1.8630281150999999</v>
      </c>
      <c r="K22" s="2">
        <f t="shared" si="2"/>
        <v>2.2700948543999999</v>
      </c>
      <c r="L22" s="2">
        <f t="shared" si="2"/>
        <v>3.3611871617999998</v>
      </c>
      <c r="M22" s="2">
        <f t="shared" si="3"/>
        <v>1.8923650384273676</v>
      </c>
      <c r="O22" s="4">
        <f t="shared" si="4"/>
        <v>7.8995150981539683E-2</v>
      </c>
      <c r="P22" s="4">
        <f t="shared" si="4"/>
        <v>0</v>
      </c>
      <c r="Q22" s="4">
        <f t="shared" si="5"/>
        <v>0</v>
      </c>
      <c r="R22" s="4">
        <f t="shared" si="6"/>
        <v>0</v>
      </c>
      <c r="S22" s="4">
        <f t="shared" si="7"/>
        <v>7.8995150981539683E-2</v>
      </c>
      <c r="T22" s="4">
        <f t="shared" si="8"/>
        <v>9.2934808084020463E-5</v>
      </c>
    </row>
    <row r="23" spans="1:20" x14ac:dyDescent="0.25">
      <c r="A23" t="s">
        <v>52</v>
      </c>
      <c r="B23">
        <v>-130.3086754</v>
      </c>
      <c r="C23">
        <f t="shared" si="0"/>
        <v>0.34990812723227843</v>
      </c>
      <c r="D23">
        <f t="shared" si="1"/>
        <v>0.12243569750320035</v>
      </c>
      <c r="F23" s="2">
        <v>0.98587000000000002</v>
      </c>
      <c r="G23" s="2">
        <v>1.1312800000000001</v>
      </c>
      <c r="H23" s="2">
        <v>1.7195100000000001</v>
      </c>
      <c r="I23" s="2">
        <v>108.42453</v>
      </c>
      <c r="J23" s="2">
        <f t="shared" si="2"/>
        <v>1.8630281150999999</v>
      </c>
      <c r="K23" s="2">
        <f t="shared" si="2"/>
        <v>2.1378137544000002</v>
      </c>
      <c r="L23" s="2">
        <f t="shared" si="2"/>
        <v>3.2494096322999999</v>
      </c>
      <c r="M23" s="2">
        <f t="shared" si="3"/>
        <v>1.8923650384273676</v>
      </c>
      <c r="O23" s="4">
        <f t="shared" si="4"/>
        <v>7.8995150981539683E-2</v>
      </c>
      <c r="P23" s="4">
        <f t="shared" si="4"/>
        <v>0.20519121694437842</v>
      </c>
      <c r="Q23" s="4">
        <f t="shared" si="5"/>
        <v>2.9954573066207562E-2</v>
      </c>
      <c r="R23" s="4">
        <f t="shared" si="6"/>
        <v>0</v>
      </c>
      <c r="S23" s="4">
        <f t="shared" si="7"/>
        <v>0.31414094099212569</v>
      </c>
      <c r="T23" s="4">
        <f t="shared" si="8"/>
        <v>1.2792916115377713E-3</v>
      </c>
    </row>
    <row r="24" spans="1:20" x14ac:dyDescent="0.25">
      <c r="A24" t="s">
        <v>53</v>
      </c>
      <c r="B24">
        <v>-130.27530655000001</v>
      </c>
      <c r="C24">
        <f t="shared" si="0"/>
        <v>1.2579212521219523</v>
      </c>
      <c r="D24">
        <f t="shared" si="1"/>
        <v>1.5823658765400601</v>
      </c>
      <c r="F24" s="2">
        <v>0.98587000000000002</v>
      </c>
      <c r="G24" s="2">
        <v>1.06128</v>
      </c>
      <c r="H24" s="2">
        <v>1.6612100000000001</v>
      </c>
      <c r="I24" s="2">
        <v>108.42453</v>
      </c>
      <c r="J24" s="2">
        <f t="shared" si="2"/>
        <v>1.8630281150999999</v>
      </c>
      <c r="K24" s="2">
        <f t="shared" si="2"/>
        <v>2.0055326544000001</v>
      </c>
      <c r="L24" s="2">
        <f t="shared" si="2"/>
        <v>3.1392383733</v>
      </c>
      <c r="M24" s="2">
        <f t="shared" si="3"/>
        <v>1.8923650384273676</v>
      </c>
      <c r="O24" s="4">
        <f t="shared" si="4"/>
        <v>7.8995150981539683E-2</v>
      </c>
      <c r="P24" s="4">
        <f t="shared" si="4"/>
        <v>0.82076486777751645</v>
      </c>
      <c r="Q24" s="4">
        <f t="shared" si="5"/>
        <v>5.9909146132415221E-2</v>
      </c>
      <c r="R24" s="4">
        <f t="shared" si="6"/>
        <v>0</v>
      </c>
      <c r="S24" s="4">
        <f t="shared" si="7"/>
        <v>0.95966916489147136</v>
      </c>
      <c r="T24" s="4">
        <f t="shared" si="8"/>
        <v>8.8954307537338392E-2</v>
      </c>
    </row>
    <row r="25" spans="1:20" x14ac:dyDescent="0.25">
      <c r="A25" t="s">
        <v>54</v>
      </c>
      <c r="B25">
        <v>-130.31295754999999</v>
      </c>
      <c r="C25">
        <f t="shared" si="0"/>
        <v>0.23338483072242686</v>
      </c>
      <c r="D25">
        <f t="shared" si="1"/>
        <v>5.4468479211335838E-2</v>
      </c>
      <c r="F25" s="2">
        <v>0.98587000000000002</v>
      </c>
      <c r="G25" s="2">
        <v>1.27128</v>
      </c>
      <c r="H25" s="2">
        <v>1.83857</v>
      </c>
      <c r="I25" s="2">
        <v>108.42453</v>
      </c>
      <c r="J25" s="2">
        <f t="shared" si="2"/>
        <v>1.8630281150999999</v>
      </c>
      <c r="K25" s="2">
        <f t="shared" si="2"/>
        <v>2.4023759543999996</v>
      </c>
      <c r="L25" s="2">
        <f t="shared" si="2"/>
        <v>3.4744008860999998</v>
      </c>
      <c r="M25" s="2">
        <f t="shared" si="3"/>
        <v>1.8923650384273676</v>
      </c>
      <c r="O25" s="4">
        <f t="shared" si="4"/>
        <v>7.8995150981539683E-2</v>
      </c>
      <c r="P25" s="4">
        <f t="shared" si="4"/>
        <v>0.20519121694437842</v>
      </c>
      <c r="Q25" s="4">
        <f t="shared" si="5"/>
        <v>-2.9954573066207562E-2</v>
      </c>
      <c r="R25" s="4">
        <f t="shared" si="6"/>
        <v>0</v>
      </c>
      <c r="S25" s="4">
        <f t="shared" si="7"/>
        <v>0.25423179485971054</v>
      </c>
      <c r="T25" s="4">
        <f t="shared" si="8"/>
        <v>4.3459591374119189E-4</v>
      </c>
    </row>
    <row r="26" spans="1:20" x14ac:dyDescent="0.25">
      <c r="A26" t="s">
        <v>55</v>
      </c>
      <c r="B26">
        <v>-130.29855653999999</v>
      </c>
      <c r="C26">
        <f t="shared" si="0"/>
        <v>0.62525647423643416</v>
      </c>
      <c r="D26">
        <f t="shared" si="1"/>
        <v>0.39094565857457664</v>
      </c>
      <c r="F26" s="2">
        <v>0.98587000000000002</v>
      </c>
      <c r="G26" s="2">
        <v>1.34128</v>
      </c>
      <c r="H26" s="2">
        <v>1.89917</v>
      </c>
      <c r="I26" s="2">
        <v>108.42453</v>
      </c>
      <c r="J26" s="2">
        <f t="shared" si="2"/>
        <v>1.8630281150999999</v>
      </c>
      <c r="K26" s="2">
        <f t="shared" si="2"/>
        <v>2.5346570543999998</v>
      </c>
      <c r="L26" s="2">
        <f t="shared" si="2"/>
        <v>3.5889185240999999</v>
      </c>
      <c r="M26" s="2">
        <f t="shared" si="3"/>
        <v>1.8923650384273676</v>
      </c>
      <c r="O26" s="4">
        <f t="shared" si="4"/>
        <v>7.8995150981539683E-2</v>
      </c>
      <c r="P26" s="4">
        <f t="shared" si="4"/>
        <v>0.82076486777751645</v>
      </c>
      <c r="Q26" s="4">
        <f t="shared" si="5"/>
        <v>-5.9909146132415221E-2</v>
      </c>
      <c r="R26" s="4">
        <f t="shared" si="6"/>
        <v>0</v>
      </c>
      <c r="S26" s="4">
        <f t="shared" si="7"/>
        <v>0.83985087262664082</v>
      </c>
      <c r="T26" s="4">
        <f t="shared" si="8"/>
        <v>4.6050755820454731E-2</v>
      </c>
    </row>
    <row r="27" spans="1:20" x14ac:dyDescent="0.25">
      <c r="A27" t="s">
        <v>56</v>
      </c>
      <c r="B27">
        <v>-130.30602723000001</v>
      </c>
      <c r="C27">
        <f t="shared" si="0"/>
        <v>0.42196854036990544</v>
      </c>
      <c r="D27">
        <f t="shared" si="1"/>
        <v>0.17805744906190851</v>
      </c>
      <c r="F27" s="2">
        <v>0.91586999999999996</v>
      </c>
      <c r="G27" s="2">
        <v>1.2012799999999999</v>
      </c>
      <c r="H27" s="2">
        <v>1.7255</v>
      </c>
      <c r="I27" s="2">
        <v>108.42453</v>
      </c>
      <c r="J27" s="2">
        <f t="shared" si="2"/>
        <v>1.7307470151</v>
      </c>
      <c r="K27" s="2">
        <f t="shared" si="2"/>
        <v>2.2700948543999999</v>
      </c>
      <c r="L27" s="2">
        <f t="shared" si="2"/>
        <v>3.2607291149999997</v>
      </c>
      <c r="M27" s="2">
        <f t="shared" si="3"/>
        <v>1.8923650384273676</v>
      </c>
      <c r="O27" s="4">
        <f t="shared" si="4"/>
        <v>0.31598060392615818</v>
      </c>
      <c r="P27" s="4">
        <f t="shared" si="4"/>
        <v>0</v>
      </c>
      <c r="Q27" s="4">
        <f t="shared" si="5"/>
        <v>0</v>
      </c>
      <c r="R27" s="4">
        <f t="shared" si="6"/>
        <v>0</v>
      </c>
      <c r="S27" s="4">
        <f t="shared" si="7"/>
        <v>0.31598060392615818</v>
      </c>
      <c r="T27" s="4">
        <f t="shared" si="8"/>
        <v>1.123344267160381E-2</v>
      </c>
    </row>
    <row r="28" spans="1:20" x14ac:dyDescent="0.25">
      <c r="A28" t="s">
        <v>57</v>
      </c>
      <c r="B28">
        <v>-130.29546513</v>
      </c>
      <c r="C28">
        <f t="shared" si="0"/>
        <v>0.7093780683103289</v>
      </c>
      <c r="D28">
        <f t="shared" si="1"/>
        <v>0.50321724379969368</v>
      </c>
      <c r="F28" s="2">
        <v>0.91586999999999996</v>
      </c>
      <c r="G28" s="2">
        <v>1.1312800000000001</v>
      </c>
      <c r="H28" s="2">
        <v>1.6654</v>
      </c>
      <c r="I28" s="2">
        <v>108.42453</v>
      </c>
      <c r="J28" s="2">
        <f t="shared" si="2"/>
        <v>1.7307470151</v>
      </c>
      <c r="K28" s="2">
        <f t="shared" si="2"/>
        <v>2.1378137544000002</v>
      </c>
      <c r="L28" s="2">
        <f t="shared" si="2"/>
        <v>3.1471563419999997</v>
      </c>
      <c r="M28" s="2">
        <f t="shared" si="3"/>
        <v>1.8923650384273676</v>
      </c>
      <c r="O28" s="4">
        <f t="shared" si="4"/>
        <v>0.31598060392615818</v>
      </c>
      <c r="P28" s="4">
        <f t="shared" si="4"/>
        <v>0.20519121694437842</v>
      </c>
      <c r="Q28" s="4">
        <f t="shared" si="5"/>
        <v>5.9909146132415075E-2</v>
      </c>
      <c r="R28" s="4">
        <f t="shared" si="6"/>
        <v>0</v>
      </c>
      <c r="S28" s="4">
        <f t="shared" si="7"/>
        <v>0.58108096700295164</v>
      </c>
      <c r="T28" s="4">
        <f t="shared" si="8"/>
        <v>1.6460146203875425E-2</v>
      </c>
    </row>
    <row r="29" spans="1:20" x14ac:dyDescent="0.25">
      <c r="A29" t="s">
        <v>58</v>
      </c>
      <c r="B29">
        <v>-130.2605739</v>
      </c>
      <c r="C29">
        <f t="shared" si="0"/>
        <v>1.6588172843323152</v>
      </c>
      <c r="D29">
        <f t="shared" si="1"/>
        <v>2.7516747827996371</v>
      </c>
      <c r="F29" s="2">
        <v>0.91586999999999996</v>
      </c>
      <c r="G29" s="2">
        <v>1.06128</v>
      </c>
      <c r="H29" s="2">
        <v>1.6061000000000001</v>
      </c>
      <c r="I29" s="2">
        <v>108.42453</v>
      </c>
      <c r="J29" s="2">
        <f t="shared" si="2"/>
        <v>1.7307470151</v>
      </c>
      <c r="K29" s="2">
        <f t="shared" si="2"/>
        <v>2.0055326544000001</v>
      </c>
      <c r="L29" s="2">
        <f t="shared" si="2"/>
        <v>3.035095353</v>
      </c>
      <c r="M29" s="2">
        <f t="shared" si="3"/>
        <v>1.8923650384273676</v>
      </c>
      <c r="O29" s="4">
        <f t="shared" si="4"/>
        <v>0.31598060392615818</v>
      </c>
      <c r="P29" s="4">
        <f t="shared" si="4"/>
        <v>0.82076486777751645</v>
      </c>
      <c r="Q29" s="4">
        <f t="shared" si="5"/>
        <v>0.11981829226483036</v>
      </c>
      <c r="R29" s="4">
        <f t="shared" si="6"/>
        <v>0</v>
      </c>
      <c r="S29" s="4">
        <f t="shared" si="7"/>
        <v>1.256563763968505</v>
      </c>
      <c r="T29" s="4">
        <f t="shared" si="8"/>
        <v>0.1618078946450783</v>
      </c>
    </row>
    <row r="30" spans="1:20" x14ac:dyDescent="0.25">
      <c r="A30" t="s">
        <v>59</v>
      </c>
      <c r="B30">
        <v>-130.30128096000001</v>
      </c>
      <c r="C30">
        <f t="shared" si="0"/>
        <v>0.55112119184785857</v>
      </c>
      <c r="D30">
        <f t="shared" si="1"/>
        <v>0.30373456810380411</v>
      </c>
      <c r="F30" s="2">
        <v>0.91586999999999996</v>
      </c>
      <c r="G30" s="2">
        <v>1.27128</v>
      </c>
      <c r="H30" s="2">
        <v>1.7863199999999999</v>
      </c>
      <c r="I30" s="2">
        <v>108.42453</v>
      </c>
      <c r="J30" s="2">
        <f t="shared" si="2"/>
        <v>1.7307470151</v>
      </c>
      <c r="K30" s="2">
        <f t="shared" si="2"/>
        <v>2.4023759543999996</v>
      </c>
      <c r="L30" s="2">
        <f t="shared" si="2"/>
        <v>3.3756624935999997</v>
      </c>
      <c r="M30" s="2">
        <f t="shared" si="3"/>
        <v>1.8923650384273676</v>
      </c>
      <c r="O30" s="4">
        <f t="shared" si="4"/>
        <v>0.31598060392615818</v>
      </c>
      <c r="P30" s="4">
        <f t="shared" si="4"/>
        <v>0.20519121694437842</v>
      </c>
      <c r="Q30" s="4">
        <f t="shared" si="5"/>
        <v>-5.9909146132415075E-2</v>
      </c>
      <c r="R30" s="4">
        <f t="shared" si="6"/>
        <v>0</v>
      </c>
      <c r="S30" s="4">
        <f t="shared" si="7"/>
        <v>0.46126267473812155</v>
      </c>
      <c r="T30" s="4">
        <f t="shared" si="8"/>
        <v>8.0745530971609008E-3</v>
      </c>
    </row>
    <row r="31" spans="1:20" x14ac:dyDescent="0.25">
      <c r="A31" t="s">
        <v>60</v>
      </c>
      <c r="B31">
        <v>-130.28719147999999</v>
      </c>
      <c r="C31">
        <f t="shared" si="0"/>
        <v>0.93451566792051077</v>
      </c>
      <c r="D31">
        <f t="shared" si="1"/>
        <v>0.87331953358891834</v>
      </c>
      <c r="F31" s="2">
        <v>0.91586999999999996</v>
      </c>
      <c r="G31" s="2">
        <v>1.34128</v>
      </c>
      <c r="H31" s="2">
        <v>1.8478000000000001</v>
      </c>
      <c r="I31" s="2">
        <v>108.42453</v>
      </c>
      <c r="J31" s="2">
        <f t="shared" si="2"/>
        <v>1.7307470151</v>
      </c>
      <c r="K31" s="2">
        <f t="shared" si="2"/>
        <v>2.5346570543999998</v>
      </c>
      <c r="L31" s="2">
        <f t="shared" si="2"/>
        <v>3.491843094</v>
      </c>
      <c r="M31" s="2">
        <f t="shared" si="3"/>
        <v>1.8923650384273676</v>
      </c>
      <c r="O31" s="4">
        <f t="shared" si="4"/>
        <v>0.31598060392615818</v>
      </c>
      <c r="P31" s="4">
        <f t="shared" si="4"/>
        <v>0.82076486777751645</v>
      </c>
      <c r="Q31" s="4">
        <f t="shared" si="5"/>
        <v>-0.11981829226483036</v>
      </c>
      <c r="R31" s="4">
        <f t="shared" si="6"/>
        <v>0</v>
      </c>
      <c r="S31" s="4">
        <f t="shared" si="7"/>
        <v>1.0169271794388444</v>
      </c>
      <c r="T31" s="4">
        <f t="shared" si="8"/>
        <v>6.7916572307364304E-3</v>
      </c>
    </row>
    <row r="32" spans="1:20" x14ac:dyDescent="0.25">
      <c r="A32" t="s">
        <v>61</v>
      </c>
      <c r="B32">
        <v>-130.31922829999999</v>
      </c>
      <c r="C32">
        <f t="shared" si="0"/>
        <v>6.2748944172460311E-2</v>
      </c>
      <c r="D32">
        <f t="shared" si="1"/>
        <v>3.9374299947585404E-3</v>
      </c>
      <c r="F32" s="2">
        <v>1.1258699999999999</v>
      </c>
      <c r="G32" s="2">
        <v>1.2012799999999999</v>
      </c>
      <c r="H32" s="2">
        <v>1.8882699999999999</v>
      </c>
      <c r="I32" s="2">
        <v>108.42453</v>
      </c>
      <c r="J32" s="2">
        <f t="shared" si="2"/>
        <v>2.1275903151</v>
      </c>
      <c r="K32" s="2">
        <f t="shared" si="2"/>
        <v>2.2700948543999999</v>
      </c>
      <c r="L32" s="2">
        <f t="shared" si="2"/>
        <v>3.5683204670999995</v>
      </c>
      <c r="M32" s="2">
        <f t="shared" si="3"/>
        <v>1.8923650384273676</v>
      </c>
      <c r="O32" s="4">
        <f t="shared" si="4"/>
        <v>7.8995150981539419E-2</v>
      </c>
      <c r="P32" s="4">
        <f t="shared" si="4"/>
        <v>0</v>
      </c>
      <c r="Q32" s="4">
        <f t="shared" si="5"/>
        <v>0</v>
      </c>
      <c r="R32" s="4">
        <f t="shared" si="6"/>
        <v>0</v>
      </c>
      <c r="S32" s="4">
        <f t="shared" si="7"/>
        <v>7.8995150981539419E-2</v>
      </c>
      <c r="T32" s="4">
        <f t="shared" si="8"/>
        <v>2.6393923568336836E-4</v>
      </c>
    </row>
    <row r="33" spans="1:20" x14ac:dyDescent="0.25">
      <c r="A33" t="s">
        <v>62</v>
      </c>
      <c r="B33">
        <v>-130.31216491999999</v>
      </c>
      <c r="C33">
        <f t="shared" si="0"/>
        <v>0.25495340270460404</v>
      </c>
      <c r="D33">
        <f t="shared" si="1"/>
        <v>6.5001237550655996E-2</v>
      </c>
      <c r="F33" s="2">
        <v>1.1258699999999999</v>
      </c>
      <c r="G33" s="2">
        <v>1.1312800000000001</v>
      </c>
      <c r="H33" s="2">
        <v>1.8309800000000001</v>
      </c>
      <c r="I33" s="2">
        <v>108.42453</v>
      </c>
      <c r="J33" s="2">
        <f t="shared" si="2"/>
        <v>2.1275903151</v>
      </c>
      <c r="K33" s="2">
        <f t="shared" si="2"/>
        <v>2.1378137544000002</v>
      </c>
      <c r="L33" s="2">
        <f t="shared" si="2"/>
        <v>3.4600578353999998</v>
      </c>
      <c r="M33" s="2">
        <f t="shared" si="3"/>
        <v>1.8923650384273676</v>
      </c>
      <c r="O33" s="4">
        <f t="shared" si="4"/>
        <v>7.8995150981539419E-2</v>
      </c>
      <c r="P33" s="4">
        <f t="shared" si="4"/>
        <v>0.20519121694437842</v>
      </c>
      <c r="Q33" s="4">
        <f t="shared" si="5"/>
        <v>-2.9954573066207513E-2</v>
      </c>
      <c r="R33" s="4">
        <f t="shared" si="6"/>
        <v>0</v>
      </c>
      <c r="S33" s="4">
        <f t="shared" si="7"/>
        <v>0.25423179485971031</v>
      </c>
      <c r="T33" s="4">
        <f t="shared" si="8"/>
        <v>5.2071788181216421E-7</v>
      </c>
    </row>
    <row r="34" spans="1:20" x14ac:dyDescent="0.25">
      <c r="A34" t="s">
        <v>63</v>
      </c>
      <c r="B34">
        <v>-130.28258324000001</v>
      </c>
      <c r="C34">
        <f t="shared" si="0"/>
        <v>1.0599123298560165</v>
      </c>
      <c r="D34">
        <f t="shared" si="1"/>
        <v>1.123414146980809</v>
      </c>
      <c r="F34" s="2">
        <v>1.1258699999999999</v>
      </c>
      <c r="G34" s="2">
        <v>1.06128</v>
      </c>
      <c r="H34" s="2">
        <v>1.7745899999999999</v>
      </c>
      <c r="I34" s="2">
        <v>108.42453</v>
      </c>
      <c r="J34" s="2">
        <f t="shared" si="2"/>
        <v>2.1275903151</v>
      </c>
      <c r="K34" s="2">
        <f t="shared" si="2"/>
        <v>2.0055326544000001</v>
      </c>
      <c r="L34" s="2">
        <f t="shared" si="2"/>
        <v>3.3534959606999997</v>
      </c>
      <c r="M34" s="2">
        <f t="shared" si="3"/>
        <v>1.8923650384273676</v>
      </c>
      <c r="O34" s="4">
        <f t="shared" si="4"/>
        <v>7.8995150981539419E-2</v>
      </c>
      <c r="P34" s="4">
        <f t="shared" si="4"/>
        <v>0.82076486777751645</v>
      </c>
      <c r="Q34" s="4">
        <f t="shared" si="5"/>
        <v>-5.9909146132415124E-2</v>
      </c>
      <c r="R34" s="4">
        <f t="shared" si="6"/>
        <v>0</v>
      </c>
      <c r="S34" s="4">
        <f t="shared" si="7"/>
        <v>0.83985087262664071</v>
      </c>
      <c r="T34" s="4">
        <f t="shared" si="8"/>
        <v>4.8427044957916374E-2</v>
      </c>
    </row>
    <row r="35" spans="1:20" x14ac:dyDescent="0.25">
      <c r="A35" t="s">
        <v>64</v>
      </c>
      <c r="B35">
        <v>-130.31227067</v>
      </c>
      <c r="C35">
        <f t="shared" si="0"/>
        <v>0.25207579715413536</v>
      </c>
      <c r="D35">
        <f t="shared" si="1"/>
        <v>6.3542207510892804E-2</v>
      </c>
      <c r="F35" s="2">
        <v>1.1258699999999999</v>
      </c>
      <c r="G35" s="2">
        <v>1.27128</v>
      </c>
      <c r="H35" s="2">
        <v>1.9463999999999999</v>
      </c>
      <c r="I35" s="2">
        <v>108.42453</v>
      </c>
      <c r="J35" s="2">
        <f t="shared" si="2"/>
        <v>2.1275903151</v>
      </c>
      <c r="K35" s="2">
        <f t="shared" si="2"/>
        <v>2.4023759543999996</v>
      </c>
      <c r="L35" s="2">
        <f t="shared" si="2"/>
        <v>3.6781704719999997</v>
      </c>
      <c r="M35" s="2">
        <f t="shared" si="3"/>
        <v>1.8923650384273676</v>
      </c>
      <c r="O35" s="4">
        <f t="shared" si="4"/>
        <v>7.8995150981539419E-2</v>
      </c>
      <c r="P35" s="4">
        <f t="shared" si="4"/>
        <v>0.20519121694437842</v>
      </c>
      <c r="Q35" s="4">
        <f t="shared" si="5"/>
        <v>2.9954573066207513E-2</v>
      </c>
      <c r="R35" s="4">
        <f t="shared" si="6"/>
        <v>0</v>
      </c>
      <c r="S35" s="4">
        <f t="shared" si="7"/>
        <v>0.31414094099212536</v>
      </c>
      <c r="T35" s="4">
        <f>(S35-C35)^2</f>
        <v>3.8520820796303879E-3</v>
      </c>
    </row>
    <row r="36" spans="1:20" x14ac:dyDescent="0.25">
      <c r="A36" t="s">
        <v>65</v>
      </c>
      <c r="B36">
        <v>-130.29686239</v>
      </c>
      <c r="C36">
        <f t="shared" si="0"/>
        <v>0.67135666754620626</v>
      </c>
      <c r="D36">
        <f t="shared" si="1"/>
        <v>0.45071977505874733</v>
      </c>
      <c r="F36" s="2">
        <v>1.1258699999999999</v>
      </c>
      <c r="G36" s="2">
        <v>1.34128</v>
      </c>
      <c r="H36" s="2">
        <v>2.00529</v>
      </c>
      <c r="I36" s="2">
        <v>108.42453</v>
      </c>
      <c r="J36" s="2">
        <f t="shared" si="2"/>
        <v>2.1275903151</v>
      </c>
      <c r="K36" s="2">
        <f t="shared" si="2"/>
        <v>2.5346570543999998</v>
      </c>
      <c r="L36" s="2">
        <f t="shared" si="2"/>
        <v>3.7894566717</v>
      </c>
      <c r="M36" s="2">
        <f t="shared" si="3"/>
        <v>1.8923650384273676</v>
      </c>
      <c r="O36" s="4">
        <f t="shared" si="4"/>
        <v>7.8995150981539419E-2</v>
      </c>
      <c r="P36" s="4">
        <f t="shared" si="4"/>
        <v>0.82076486777751645</v>
      </c>
      <c r="Q36" s="4">
        <f t="shared" si="5"/>
        <v>5.9909146132415124E-2</v>
      </c>
      <c r="R36" s="4">
        <f t="shared" si="6"/>
        <v>0</v>
      </c>
      <c r="S36" s="4">
        <f t="shared" si="7"/>
        <v>0.95966916489147103</v>
      </c>
      <c r="T36" s="4">
        <f t="shared" si="8"/>
        <v>8.3124096125463301E-2</v>
      </c>
    </row>
    <row r="37" spans="1:20" x14ac:dyDescent="0.25">
      <c r="A37" t="s">
        <v>66</v>
      </c>
      <c r="B37">
        <v>-130.31362716000001</v>
      </c>
      <c r="C37">
        <f t="shared" si="0"/>
        <v>0.21516380516796499</v>
      </c>
      <c r="D37">
        <f t="shared" si="1"/>
        <v>4.6295463054357999E-2</v>
      </c>
      <c r="F37" s="2">
        <v>1.19587</v>
      </c>
      <c r="G37" s="2">
        <v>1.2012799999999999</v>
      </c>
      <c r="H37" s="2">
        <v>1.9445399999999999</v>
      </c>
      <c r="I37" s="2">
        <v>108.42453</v>
      </c>
      <c r="J37" s="2">
        <f t="shared" ref="J37:L41" si="19">F37*$A$2</f>
        <v>2.2598714150999997</v>
      </c>
      <c r="K37" s="2">
        <f t="shared" si="19"/>
        <v>2.2700948543999999</v>
      </c>
      <c r="L37" s="2">
        <f t="shared" si="19"/>
        <v>3.6746555741999996</v>
      </c>
      <c r="M37" s="2">
        <f t="shared" si="3"/>
        <v>1.8923650384273676</v>
      </c>
      <c r="O37" s="4">
        <f t="shared" ref="O37:P52" si="20">0.5*O$3*(J37-J$7)^2</f>
        <v>0.31598060392615712</v>
      </c>
      <c r="P37" s="4">
        <f t="shared" si="20"/>
        <v>0</v>
      </c>
      <c r="Q37" s="4">
        <f t="shared" si="5"/>
        <v>0</v>
      </c>
      <c r="R37" s="4">
        <f t="shared" si="6"/>
        <v>0</v>
      </c>
      <c r="S37" s="4">
        <f t="shared" si="7"/>
        <v>0.31598060392615712</v>
      </c>
      <c r="T37" s="4">
        <f t="shared" si="8"/>
        <v>1.0164026911849811E-2</v>
      </c>
    </row>
    <row r="38" spans="1:20" x14ac:dyDescent="0.25">
      <c r="A38" t="s">
        <v>67</v>
      </c>
      <c r="B38">
        <v>-130.30805855</v>
      </c>
      <c r="C38">
        <f t="shared" si="0"/>
        <v>0.36669347932228147</v>
      </c>
      <c r="D38">
        <f t="shared" si="1"/>
        <v>0.13446410777748047</v>
      </c>
      <c r="F38" s="2">
        <v>1.19587</v>
      </c>
      <c r="G38" s="2">
        <v>1.1312800000000001</v>
      </c>
      <c r="H38" s="2">
        <v>1.8881399999999999</v>
      </c>
      <c r="I38" s="2">
        <v>108.42453</v>
      </c>
      <c r="J38" s="2">
        <f t="shared" si="19"/>
        <v>2.2598714150999997</v>
      </c>
      <c r="K38" s="2">
        <f t="shared" si="19"/>
        <v>2.1378137544000002</v>
      </c>
      <c r="L38" s="2">
        <f t="shared" si="19"/>
        <v>3.5680748021999995</v>
      </c>
      <c r="M38" s="2">
        <f t="shared" si="3"/>
        <v>1.8923650384273676</v>
      </c>
      <c r="O38" s="4">
        <f t="shared" si="20"/>
        <v>0.31598060392615712</v>
      </c>
      <c r="P38" s="4">
        <f t="shared" si="20"/>
        <v>0.20519121694437842</v>
      </c>
      <c r="Q38" s="4">
        <f t="shared" si="5"/>
        <v>-5.9909146132414978E-2</v>
      </c>
      <c r="R38" s="4">
        <f t="shared" si="6"/>
        <v>0</v>
      </c>
      <c r="S38" s="4">
        <f t="shared" si="7"/>
        <v>0.4612626747381206</v>
      </c>
      <c r="T38" s="4">
        <f t="shared" si="8"/>
        <v>8.9433327215991693E-3</v>
      </c>
    </row>
    <row r="39" spans="1:20" x14ac:dyDescent="0.25">
      <c r="A39" t="s">
        <v>68</v>
      </c>
      <c r="B39">
        <v>-130.28058931000001</v>
      </c>
      <c r="C39">
        <f t="shared" si="0"/>
        <v>1.1141699566579508</v>
      </c>
      <c r="D39">
        <f t="shared" si="1"/>
        <v>1.24137469231918</v>
      </c>
      <c r="F39" s="2">
        <v>1.19587</v>
      </c>
      <c r="G39" s="2">
        <v>1.06128</v>
      </c>
      <c r="H39" s="2">
        <v>1.83267</v>
      </c>
      <c r="I39" s="2">
        <v>108.42453</v>
      </c>
      <c r="J39" s="2">
        <f t="shared" si="19"/>
        <v>2.2598714150999997</v>
      </c>
      <c r="K39" s="2">
        <f t="shared" si="19"/>
        <v>2.0055326544000001</v>
      </c>
      <c r="L39" s="2">
        <f t="shared" si="19"/>
        <v>3.4632514790999998</v>
      </c>
      <c r="M39" s="2">
        <f t="shared" si="3"/>
        <v>1.8923650384273676</v>
      </c>
      <c r="O39" s="4">
        <f t="shared" si="20"/>
        <v>0.31598060392615712</v>
      </c>
      <c r="P39" s="4">
        <f t="shared" si="20"/>
        <v>0.82076486777751645</v>
      </c>
      <c r="Q39" s="4">
        <f t="shared" si="5"/>
        <v>-0.11981829226483015</v>
      </c>
      <c r="R39" s="4">
        <f t="shared" si="6"/>
        <v>0</v>
      </c>
      <c r="S39" s="4">
        <f t="shared" si="7"/>
        <v>1.0169271794388435</v>
      </c>
      <c r="T39" s="4">
        <f t="shared" si="8"/>
        <v>9.456157721284943E-3</v>
      </c>
    </row>
    <row r="40" spans="1:20" x14ac:dyDescent="0.25">
      <c r="A40" t="s">
        <v>69</v>
      </c>
      <c r="B40">
        <v>-130.30564742999999</v>
      </c>
      <c r="C40">
        <f t="shared" si="0"/>
        <v>0.43230343009041716</v>
      </c>
      <c r="D40">
        <f t="shared" si="1"/>
        <v>0.1868862556679402</v>
      </c>
      <c r="F40" s="2">
        <v>1.19587</v>
      </c>
      <c r="G40" s="2">
        <v>1.27128</v>
      </c>
      <c r="H40" s="2">
        <v>2.0018099999999999</v>
      </c>
      <c r="I40" s="2">
        <v>108.42453</v>
      </c>
      <c r="J40" s="2">
        <f t="shared" si="19"/>
        <v>2.2598714150999997</v>
      </c>
      <c r="K40" s="2">
        <f t="shared" si="19"/>
        <v>2.4023759543999996</v>
      </c>
      <c r="L40" s="2">
        <f t="shared" si="19"/>
        <v>3.7828804112999994</v>
      </c>
      <c r="M40" s="2">
        <f t="shared" si="3"/>
        <v>1.8923650384273676</v>
      </c>
      <c r="O40" s="4">
        <f t="shared" si="20"/>
        <v>0.31598060392615712</v>
      </c>
      <c r="P40" s="4">
        <f t="shared" si="20"/>
        <v>0.20519121694437842</v>
      </c>
      <c r="Q40" s="4">
        <f t="shared" si="5"/>
        <v>5.9909146132414978E-2</v>
      </c>
      <c r="R40" s="4">
        <f t="shared" si="6"/>
        <v>0</v>
      </c>
      <c r="S40" s="4">
        <f t="shared" si="7"/>
        <v>0.58108096700295053</v>
      </c>
      <c r="T40" s="4">
        <f t="shared" si="8"/>
        <v>2.2134755489760228E-2</v>
      </c>
    </row>
    <row r="41" spans="1:20" x14ac:dyDescent="0.25">
      <c r="A41" t="s">
        <v>70</v>
      </c>
      <c r="B41">
        <v>-130.28956471000001</v>
      </c>
      <c r="C41">
        <f t="shared" si="0"/>
        <v>0.86993675709803031</v>
      </c>
      <c r="D41">
        <f t="shared" si="1"/>
        <v>0.75678996135023735</v>
      </c>
      <c r="F41" s="2">
        <v>1.19587</v>
      </c>
      <c r="G41" s="2">
        <v>1.34128</v>
      </c>
      <c r="H41" s="2">
        <v>2.05986</v>
      </c>
      <c r="I41" s="2">
        <v>108.42453</v>
      </c>
      <c r="J41" s="2">
        <f t="shared" si="19"/>
        <v>2.2598714150999997</v>
      </c>
      <c r="K41" s="2">
        <f t="shared" si="19"/>
        <v>2.5346570543999998</v>
      </c>
      <c r="L41" s="2">
        <f t="shared" si="19"/>
        <v>3.8925792377999997</v>
      </c>
      <c r="M41" s="2">
        <f t="shared" si="3"/>
        <v>1.8923650384273676</v>
      </c>
      <c r="O41" s="4">
        <f t="shared" si="20"/>
        <v>0.31598060392615712</v>
      </c>
      <c r="P41" s="4">
        <f t="shared" si="20"/>
        <v>0.82076486777751645</v>
      </c>
      <c r="Q41" s="4">
        <f t="shared" si="5"/>
        <v>0.11981829226483015</v>
      </c>
      <c r="R41" s="4">
        <f t="shared" si="6"/>
        <v>0</v>
      </c>
      <c r="S41" s="4">
        <f t="shared" si="7"/>
        <v>1.2565637639685037</v>
      </c>
      <c r="T41" s="4">
        <f t="shared" si="8"/>
        <v>0.14948044244162106</v>
      </c>
    </row>
    <row r="42" spans="1:20" x14ac:dyDescent="0.25">
      <c r="C42" s="1" t="s">
        <v>26</v>
      </c>
      <c r="D42">
        <f>SUM(D7:D41)</f>
        <v>16.297036473395899</v>
      </c>
      <c r="S42" s="5" t="s">
        <v>28</v>
      </c>
      <c r="T42" s="4">
        <f>SUM(T7:T41)</f>
        <v>0.87195708797311888</v>
      </c>
    </row>
    <row r="43" spans="1:20" x14ac:dyDescent="0.25">
      <c r="B43" s="1" t="s">
        <v>9</v>
      </c>
      <c r="F43" s="3" t="s">
        <v>1</v>
      </c>
      <c r="G43" s="3" t="s">
        <v>2</v>
      </c>
      <c r="H43" s="3" t="s">
        <v>19</v>
      </c>
      <c r="I43" s="3" t="s">
        <v>3</v>
      </c>
      <c r="J43" s="3" t="s">
        <v>1</v>
      </c>
      <c r="K43" s="3" t="s">
        <v>2</v>
      </c>
      <c r="L43" s="3" t="s">
        <v>19</v>
      </c>
      <c r="M43" s="3" t="s">
        <v>3</v>
      </c>
      <c r="S43" s="5" t="s">
        <v>29</v>
      </c>
      <c r="T43" s="4">
        <f>1-T42/D42</f>
        <v>0.94649597247962569</v>
      </c>
    </row>
    <row r="44" spans="1:20" x14ac:dyDescent="0.25">
      <c r="A44" s="1" t="s">
        <v>11</v>
      </c>
      <c r="B44" t="s">
        <v>10</v>
      </c>
      <c r="E44" s="1"/>
      <c r="F44" s="2" t="s">
        <v>4</v>
      </c>
      <c r="G44" s="2" t="s">
        <v>4</v>
      </c>
      <c r="H44" s="2" t="s">
        <v>4</v>
      </c>
      <c r="I44" s="2" t="s">
        <v>5</v>
      </c>
      <c r="J44" s="2" t="s">
        <v>7</v>
      </c>
      <c r="K44" s="2" t="s">
        <v>7</v>
      </c>
      <c r="L44" s="2" t="s">
        <v>7</v>
      </c>
      <c r="M44" s="2" t="s">
        <v>8</v>
      </c>
    </row>
    <row r="45" spans="1:20" x14ac:dyDescent="0.25">
      <c r="A45" t="s">
        <v>32</v>
      </c>
      <c r="B45">
        <v>-130.31905255999999</v>
      </c>
      <c r="C45">
        <f t="shared" ref="C45:C53" si="21">(B45-$B$7)*$A$1</f>
        <v>6.753107560854435E-2</v>
      </c>
      <c r="D45">
        <f t="shared" si="1"/>
        <v>4.5604461728469339E-3</v>
      </c>
      <c r="F45" s="2">
        <v>1.002</v>
      </c>
      <c r="G45" s="2">
        <v>1.212</v>
      </c>
      <c r="H45" s="2">
        <v>1.7569399999999999</v>
      </c>
      <c r="I45" s="2">
        <v>104.64</v>
      </c>
      <c r="J45" s="2">
        <f>F45*$A$2</f>
        <v>1.89350946</v>
      </c>
      <c r="K45" s="2">
        <f>G45*$A$2</f>
        <v>2.2903527599999998</v>
      </c>
      <c r="L45" s="2">
        <f>H45*$A$2</f>
        <v>3.3201422261999998</v>
      </c>
      <c r="M45" s="2">
        <f>I45*PI()/180</f>
        <v>1.8263125292868665</v>
      </c>
      <c r="O45" s="4">
        <f t="shared" ref="O45:P53" si="22">0.5*O$3*(J45-J$7)^2</f>
        <v>4.6784102726620445E-2</v>
      </c>
      <c r="P45" s="4">
        <f t="shared" si="20"/>
        <v>4.8122951725103275E-3</v>
      </c>
      <c r="Q45" s="4">
        <f t="shared" si="5"/>
        <v>-3.5302772578655237E-3</v>
      </c>
      <c r="R45" s="4">
        <f t="shared" si="6"/>
        <v>1.7717577413689779E-2</v>
      </c>
      <c r="S45" s="4">
        <f t="shared" si="7"/>
        <v>6.5783698054955028E-2</v>
      </c>
      <c r="T45" s="4">
        <f t="shared" si="8"/>
        <v>3.0533283147878025E-6</v>
      </c>
    </row>
    <row r="46" spans="1:20" x14ac:dyDescent="0.25">
      <c r="A46" t="s">
        <v>33</v>
      </c>
      <c r="B46">
        <v>-130.3042671</v>
      </c>
      <c r="C46">
        <f t="shared" si="21"/>
        <v>0.46986414185212522</v>
      </c>
      <c r="D46">
        <f t="shared" si="1"/>
        <v>0.22077231179843404</v>
      </c>
      <c r="F46" s="2">
        <v>1.0589999999999999</v>
      </c>
      <c r="G46" s="2">
        <v>1.1459999999999999</v>
      </c>
      <c r="H46" s="2">
        <v>1.9674199999999999</v>
      </c>
      <c r="I46" s="2">
        <v>126.27</v>
      </c>
      <c r="J46" s="2">
        <f t="shared" ref="J46:L53" si="23">F46*$A$2</f>
        <v>2.0012240699999997</v>
      </c>
      <c r="K46" s="2">
        <f t="shared" si="23"/>
        <v>2.1656305799999997</v>
      </c>
      <c r="L46" s="2">
        <f t="shared" si="23"/>
        <v>3.7178925965999996</v>
      </c>
      <c r="M46" s="2">
        <f t="shared" ref="M46:M53" si="24">I46*PI()/180</f>
        <v>2.2038272464932396</v>
      </c>
      <c r="O46" s="4">
        <f t="shared" si="22"/>
        <v>1.579403254389702E-4</v>
      </c>
      <c r="P46" s="4">
        <f t="shared" si="20"/>
        <v>0.12796722606735608</v>
      </c>
      <c r="Q46" s="4">
        <f t="shared" si="5"/>
        <v>-1.0577412124862383E-3</v>
      </c>
      <c r="R46" s="4">
        <f t="shared" si="6"/>
        <v>0.35625657954144779</v>
      </c>
      <c r="S46" s="4">
        <f t="shared" si="7"/>
        <v>0.48332400472175663</v>
      </c>
      <c r="T46" s="4">
        <f t="shared" si="8"/>
        <v>1.8116790846928234E-4</v>
      </c>
    </row>
    <row r="47" spans="1:20" x14ac:dyDescent="0.25">
      <c r="A47" t="s">
        <v>34</v>
      </c>
      <c r="B47">
        <v>-130.31002839000001</v>
      </c>
      <c r="C47">
        <f t="shared" si="21"/>
        <v>0.3130913751458676</v>
      </c>
      <c r="D47">
        <f t="shared" si="1"/>
        <v>9.8026209190730407E-2</v>
      </c>
      <c r="F47" s="2">
        <v>1.0109999999999999</v>
      </c>
      <c r="G47" s="2">
        <v>1.2589999999999999</v>
      </c>
      <c r="H47" s="2">
        <v>1.95875</v>
      </c>
      <c r="I47" s="2">
        <v>118.88</v>
      </c>
      <c r="J47" s="2">
        <f t="shared" si="23"/>
        <v>1.9105170299999996</v>
      </c>
      <c r="K47" s="2">
        <f t="shared" si="23"/>
        <v>2.3791700699999998</v>
      </c>
      <c r="L47" s="2">
        <f t="shared" si="23"/>
        <v>3.7015086374999999</v>
      </c>
      <c r="M47" s="2">
        <f t="shared" si="24"/>
        <v>2.0748474147708587</v>
      </c>
      <c r="O47" s="4">
        <f t="shared" si="22"/>
        <v>3.2457606630446251E-2</v>
      </c>
      <c r="P47" s="4">
        <f t="shared" si="20"/>
        <v>0.1395132102175399</v>
      </c>
      <c r="Q47" s="4">
        <f t="shared" si="5"/>
        <v>-1.5832498152593532E-2</v>
      </c>
      <c r="R47" s="4">
        <f t="shared" si="6"/>
        <v>0.12715727347264275</v>
      </c>
      <c r="S47" s="4">
        <f t="shared" si="7"/>
        <v>0.28329559216803535</v>
      </c>
      <c r="T47" s="4">
        <f t="shared" si="8"/>
        <v>8.8778868326207824E-4</v>
      </c>
    </row>
    <row r="48" spans="1:20" x14ac:dyDescent="0.25">
      <c r="A48" t="s">
        <v>35</v>
      </c>
      <c r="B48">
        <v>-130.31694723000001</v>
      </c>
      <c r="C48">
        <f t="shared" si="21"/>
        <v>0.12482005236994059</v>
      </c>
      <c r="D48">
        <f t="shared" si="1"/>
        <v>1.5580045473634712E-2</v>
      </c>
      <c r="F48" s="2">
        <v>1.018</v>
      </c>
      <c r="G48" s="2">
        <v>1.238</v>
      </c>
      <c r="H48" s="2">
        <v>1.7397100000000001</v>
      </c>
      <c r="I48" s="2">
        <v>100.46</v>
      </c>
      <c r="J48" s="2">
        <f t="shared" si="23"/>
        <v>1.9237451399999999</v>
      </c>
      <c r="K48" s="2">
        <f t="shared" si="23"/>
        <v>2.3394857399999998</v>
      </c>
      <c r="L48" s="2">
        <f t="shared" si="23"/>
        <v>3.2875821783000001</v>
      </c>
      <c r="M48" s="2">
        <f t="shared" si="24"/>
        <v>1.7533577665535034</v>
      </c>
      <c r="O48" s="4">
        <f t="shared" si="22"/>
        <v>2.3120379784428078E-2</v>
      </c>
      <c r="P48" s="4">
        <f t="shared" si="20"/>
        <v>5.6463530810852022E-2</v>
      </c>
      <c r="Q48" s="4">
        <f t="shared" si="5"/>
        <v>-8.5009024334029779E-3</v>
      </c>
      <c r="R48" s="4">
        <f t="shared" si="6"/>
        <v>7.9766576921934784E-2</v>
      </c>
      <c r="S48" s="4">
        <f t="shared" si="7"/>
        <v>0.15084958508381191</v>
      </c>
      <c r="T48" s="4">
        <f t="shared" si="8"/>
        <v>6.7753657330249712E-4</v>
      </c>
    </row>
    <row r="49" spans="1:20" x14ac:dyDescent="0.25">
      <c r="A49" t="s">
        <v>36</v>
      </c>
      <c r="B49">
        <v>-130.30020741000001</v>
      </c>
      <c r="C49">
        <f t="shared" si="21"/>
        <v>0.58033399031788513</v>
      </c>
      <c r="D49">
        <f t="shared" si="1"/>
        <v>0.33678754031827918</v>
      </c>
      <c r="F49" s="2">
        <v>1.0029999999999999</v>
      </c>
      <c r="G49" s="2">
        <v>1.151</v>
      </c>
      <c r="H49" s="2">
        <v>1.5784400000000001</v>
      </c>
      <c r="I49" s="2">
        <v>93.99</v>
      </c>
      <c r="J49" s="2">
        <f t="shared" si="23"/>
        <v>1.8953991899999998</v>
      </c>
      <c r="K49" s="2">
        <f t="shared" si="23"/>
        <v>2.1750792300000001</v>
      </c>
      <c r="L49" s="2">
        <f t="shared" si="23"/>
        <v>2.9828254211999998</v>
      </c>
      <c r="M49" s="2">
        <f t="shared" si="24"/>
        <v>1.6404349639494702</v>
      </c>
      <c r="O49" s="4">
        <f t="shared" si="22"/>
        <v>4.5063298151973775E-2</v>
      </c>
      <c r="P49" s="4">
        <f t="shared" si="20"/>
        <v>0.1058652006993463</v>
      </c>
      <c r="Q49" s="4">
        <f t="shared" si="5"/>
        <v>1.6250683554767897E-2</v>
      </c>
      <c r="R49" s="4">
        <f t="shared" si="6"/>
        <v>0.26867585876728184</v>
      </c>
      <c r="S49" s="4">
        <f t="shared" si="7"/>
        <v>0.43585504117336982</v>
      </c>
      <c r="T49" s="4">
        <f t="shared" si="8"/>
        <v>2.0874166745903443E-2</v>
      </c>
    </row>
    <row r="50" spans="1:20" x14ac:dyDescent="0.25">
      <c r="A50" t="s">
        <v>37</v>
      </c>
      <c r="B50">
        <v>-130.30457745000001</v>
      </c>
      <c r="C50">
        <f t="shared" si="21"/>
        <v>0.46141908386194658</v>
      </c>
      <c r="D50">
        <f t="shared" si="1"/>
        <v>0.21290757095199808</v>
      </c>
      <c r="F50" s="2">
        <v>1.0569999999999999</v>
      </c>
      <c r="G50" s="2">
        <v>1.1559999999999999</v>
      </c>
      <c r="H50" s="2">
        <v>1.98072</v>
      </c>
      <c r="I50" s="2">
        <v>126.97</v>
      </c>
      <c r="J50" s="2">
        <f t="shared" si="23"/>
        <v>1.9974446099999998</v>
      </c>
      <c r="K50" s="2">
        <f t="shared" si="23"/>
        <v>2.1845278799999996</v>
      </c>
      <c r="L50" s="2">
        <f t="shared" si="23"/>
        <v>3.7430260056</v>
      </c>
      <c r="M50" s="2">
        <f t="shared" si="24"/>
        <v>2.2160445512572</v>
      </c>
      <c r="O50" s="4">
        <f t="shared" si="22"/>
        <v>2.0585491487410165E-5</v>
      </c>
      <c r="P50" s="4">
        <f t="shared" si="20"/>
        <v>8.5856963259342362E-2</v>
      </c>
      <c r="Q50" s="4">
        <f t="shared" si="5"/>
        <v>-3.1278931986421888E-4</v>
      </c>
      <c r="R50" s="4">
        <f t="shared" si="6"/>
        <v>0.38318807891566875</v>
      </c>
      <c r="S50" s="4">
        <f t="shared" si="7"/>
        <v>0.46875283834663428</v>
      </c>
      <c r="T50" s="4">
        <f t="shared" si="8"/>
        <v>5.3783954841677015E-5</v>
      </c>
    </row>
    <row r="51" spans="1:20" x14ac:dyDescent="0.25">
      <c r="A51" t="s">
        <v>38</v>
      </c>
      <c r="B51">
        <v>-130.31895598</v>
      </c>
      <c r="C51">
        <f t="shared" si="21"/>
        <v>7.015915262028187E-2</v>
      </c>
      <c r="D51">
        <f t="shared" si="1"/>
        <v>4.9223066963960047E-3</v>
      </c>
      <c r="F51" s="2">
        <v>1.0429999999999999</v>
      </c>
      <c r="G51" s="2">
        <v>1.163</v>
      </c>
      <c r="H51" s="2">
        <v>1.78901</v>
      </c>
      <c r="I51" s="2">
        <v>108.26</v>
      </c>
      <c r="J51" s="2">
        <f t="shared" si="23"/>
        <v>1.9709883899999998</v>
      </c>
      <c r="K51" s="2">
        <f t="shared" si="23"/>
        <v>2.1977559900000001</v>
      </c>
      <c r="L51" s="2">
        <f t="shared" si="23"/>
        <v>3.3807458672999999</v>
      </c>
      <c r="M51" s="2">
        <f t="shared" si="24"/>
        <v>1.8894934482090611</v>
      </c>
      <c r="O51" s="4">
        <f t="shared" si="22"/>
        <v>2.6703085558396726E-3</v>
      </c>
      <c r="P51" s="4">
        <f t="shared" si="20"/>
        <v>6.1362994562381021E-2</v>
      </c>
      <c r="Q51" s="4">
        <f t="shared" si="5"/>
        <v>3.0117403680124427E-3</v>
      </c>
      <c r="R51" s="4">
        <f t="shared" si="6"/>
        <v>3.3002074430073528E-5</v>
      </c>
      <c r="S51" s="4">
        <f t="shared" si="7"/>
        <v>6.7078045560663213E-2</v>
      </c>
      <c r="T51" s="4">
        <f t="shared" si="8"/>
        <v>9.4932207128319259E-6</v>
      </c>
    </row>
    <row r="52" spans="1:20" x14ac:dyDescent="0.25">
      <c r="A52" t="s">
        <v>39</v>
      </c>
      <c r="B52">
        <v>-130.29046387</v>
      </c>
      <c r="C52">
        <f t="shared" si="21"/>
        <v>0.84546935467433515</v>
      </c>
      <c r="D52">
        <f t="shared" si="1"/>
        <v>0.71481842969343667</v>
      </c>
      <c r="F52" s="2">
        <v>1.101</v>
      </c>
      <c r="G52" s="2">
        <v>1.224</v>
      </c>
      <c r="H52" s="2">
        <v>2.1440999999999999</v>
      </c>
      <c r="I52" s="2">
        <v>134.43</v>
      </c>
      <c r="J52" s="2">
        <f t="shared" si="23"/>
        <v>2.0805927299999998</v>
      </c>
      <c r="K52" s="2">
        <f t="shared" si="23"/>
        <v>2.3130295199999997</v>
      </c>
      <c r="L52" s="2">
        <f t="shared" si="23"/>
        <v>4.051770093</v>
      </c>
      <c r="M52" s="2">
        <f t="shared" si="24"/>
        <v>2.3462461134559773</v>
      </c>
      <c r="O52" s="4">
        <f t="shared" si="22"/>
        <v>3.2834848780031047E-2</v>
      </c>
      <c r="P52" s="4">
        <f t="shared" si="20"/>
        <v>2.1616199567498072E-2</v>
      </c>
      <c r="Q52" s="4">
        <f t="shared" si="5"/>
        <v>6.2681692509997493E-3</v>
      </c>
      <c r="R52" s="4">
        <f t="shared" si="6"/>
        <v>0.71765563155820911</v>
      </c>
      <c r="S52" s="4">
        <f t="shared" si="7"/>
        <v>0.77837484915673794</v>
      </c>
      <c r="T52" s="4">
        <f t="shared" si="8"/>
        <v>4.5016726706508829E-3</v>
      </c>
    </row>
    <row r="53" spans="1:20" x14ac:dyDescent="0.25">
      <c r="A53" t="s">
        <v>40</v>
      </c>
      <c r="B53">
        <v>-130.29553758</v>
      </c>
      <c r="C53">
        <f t="shared" si="21"/>
        <v>0.70740660238020203</v>
      </c>
      <c r="D53">
        <f t="shared" si="1"/>
        <v>0.50042410109110125</v>
      </c>
      <c r="F53" s="2">
        <v>1.0569999999999999</v>
      </c>
      <c r="G53" s="2">
        <v>1.2569999999999999</v>
      </c>
      <c r="H53" s="2">
        <v>1.5809599999999999</v>
      </c>
      <c r="I53" s="2">
        <v>85.73</v>
      </c>
      <c r="J53" s="2">
        <f t="shared" si="23"/>
        <v>1.9974446099999998</v>
      </c>
      <c r="K53" s="2">
        <f t="shared" si="23"/>
        <v>2.3753906099999997</v>
      </c>
      <c r="L53" s="2">
        <f t="shared" si="23"/>
        <v>2.9875875407999999</v>
      </c>
      <c r="M53" s="2">
        <f t="shared" si="24"/>
        <v>1.4962707677347387</v>
      </c>
      <c r="O53" s="4">
        <f t="shared" si="22"/>
        <v>2.0585491487410165E-5</v>
      </c>
      <c r="P53" s="4">
        <f t="shared" si="22"/>
        <v>0.1300124381154294</v>
      </c>
      <c r="Q53" s="4">
        <f t="shared" si="5"/>
        <v>3.8490770545128515E-4</v>
      </c>
      <c r="R53" s="4">
        <f t="shared" si="6"/>
        <v>0.68658548923938945</v>
      </c>
      <c r="S53" s="4">
        <f t="shared" si="7"/>
        <v>0.81700342055175756</v>
      </c>
      <c r="T53" s="4">
        <f t="shared" si="8"/>
        <v>1.2011462553329005E-2</v>
      </c>
    </row>
    <row r="54" spans="1:20" x14ac:dyDescent="0.25">
      <c r="C54" s="1" t="s">
        <v>26</v>
      </c>
      <c r="D54">
        <f>SUM(D45:D53)</f>
        <v>2.1087989613868574</v>
      </c>
      <c r="S54" s="5" t="s">
        <v>28</v>
      </c>
      <c r="T54" s="4">
        <f>SUM(T45:T53)</f>
        <v>3.9200125638786484E-2</v>
      </c>
    </row>
    <row r="55" spans="1:20" x14ac:dyDescent="0.25">
      <c r="S55" s="5" t="s">
        <v>29</v>
      </c>
      <c r="T55" s="4">
        <f>1-T54/D54</f>
        <v>0.9814111604014607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Manz_stretch_no_UB</vt:lpstr>
      <vt:lpstr>Manz_stretch_with_UB</vt:lpstr>
      <vt:lpstr>harmonic_stretch_no_UB</vt:lpstr>
      <vt:lpstr>harmonic_stretch_with_UB</vt:lpstr>
      <vt:lpstr>harmonic_stretch_with_BBC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2024-09-02T01:46:31Z</dcterms:created>
  <dcterms:modified xsi:type="dcterms:W3CDTF">2024-09-07T22:45:36Z</dcterms:modified>
</cp:coreProperties>
</file>