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MANZ.000\NMSU Advanced Dropbox\Thomas Manz\research\papers_in_preparation\new_potentials\revised_manuscript\"/>
    </mc:Choice>
  </mc:AlternateContent>
  <bookViews>
    <workbookView xWindow="735" yWindow="0" windowWidth="26430" windowHeight="14340" activeTab="4"/>
  </bookViews>
  <sheets>
    <sheet name="Manz_stretch_no_UB" sheetId="3" r:id="rId1"/>
    <sheet name="Manz_stretch_with_UB" sheetId="2" r:id="rId2"/>
    <sheet name="harmonic_stretch_no_UB" sheetId="4" r:id="rId3"/>
    <sheet name="harmonic_stretch_with_UB" sheetId="1" r:id="rId4"/>
    <sheet name="harmonic_stretch_with_BBC" sheetId="5" r:id="rId5"/>
  </sheets>
  <definedNames>
    <definedName name="solver_adj" localSheetId="2" hidden="1">harmonic_stretch_no_UB!$O$3,harmonic_stretch_no_UB!$Q$3</definedName>
    <definedName name="solver_adj" localSheetId="4" hidden="1">harmonic_stretch_with_BBC!$O$3,harmonic_stretch_with_BBC!$Q$3,harmonic_stretch_with_BBC!$R$3</definedName>
    <definedName name="solver_adj" localSheetId="3" hidden="1">harmonic_stretch_with_UB!$O$3,harmonic_stretch_with_UB!$Q$3,harmonic_stretch_with_UB!$R$3</definedName>
    <definedName name="solver_adj" localSheetId="0" hidden="1">Manz_stretch_no_UB!$O$3,Manz_stretch_no_UB!$Q$3</definedName>
    <definedName name="solver_adj" localSheetId="1" hidden="1">Manz_stretch_with_UB!$O$3,Manz_stretch_with_UB!$Q$3,Manz_stretch_with_UB!$R$3</definedName>
    <definedName name="solver_cvg" localSheetId="2" hidden="1">0.0001</definedName>
    <definedName name="solver_cvg" localSheetId="4" hidden="1">0.000001</definedName>
    <definedName name="solver_cvg" localSheetId="3" hidden="1">0.0001</definedName>
    <definedName name="solver_cvg" localSheetId="0" hidden="1">0.0001</definedName>
    <definedName name="solver_cvg" localSheetId="1" hidden="1">0.0001</definedName>
    <definedName name="solver_drv" localSheetId="2" hidden="1">1</definedName>
    <definedName name="solver_drv" localSheetId="4" hidden="1">1</definedName>
    <definedName name="solver_drv" localSheetId="3" hidden="1">1</definedName>
    <definedName name="solver_drv" localSheetId="0" hidden="1">1</definedName>
    <definedName name="solver_drv" localSheetId="1" hidden="1">1</definedName>
    <definedName name="solver_eng" localSheetId="2" hidden="1">1</definedName>
    <definedName name="solver_eng" localSheetId="4" hidden="1">1</definedName>
    <definedName name="solver_eng" localSheetId="3" hidden="1">1</definedName>
    <definedName name="solver_eng" localSheetId="0" hidden="1">1</definedName>
    <definedName name="solver_eng" localSheetId="1" hidden="1">1</definedName>
    <definedName name="solver_est" localSheetId="2" hidden="1">1</definedName>
    <definedName name="solver_est" localSheetId="4" hidden="1">1</definedName>
    <definedName name="solver_est" localSheetId="3" hidden="1">1</definedName>
    <definedName name="solver_est" localSheetId="0" hidden="1">1</definedName>
    <definedName name="solver_est" localSheetId="1" hidden="1">1</definedName>
    <definedName name="solver_itr" localSheetId="2" hidden="1">2147483647</definedName>
    <definedName name="solver_itr" localSheetId="4" hidden="1">2147483647</definedName>
    <definedName name="solver_itr" localSheetId="3" hidden="1">2147483647</definedName>
    <definedName name="solver_itr" localSheetId="0" hidden="1">2147483647</definedName>
    <definedName name="solver_itr" localSheetId="1" hidden="1">2147483647</definedName>
    <definedName name="solver_mip" localSheetId="2" hidden="1">2147483647</definedName>
    <definedName name="solver_mip" localSheetId="4" hidden="1">2147483647</definedName>
    <definedName name="solver_mip" localSheetId="3" hidden="1">2147483647</definedName>
    <definedName name="solver_mip" localSheetId="0" hidden="1">2147483647</definedName>
    <definedName name="solver_mip" localSheetId="1" hidden="1">2147483647</definedName>
    <definedName name="solver_mni" localSheetId="2" hidden="1">30</definedName>
    <definedName name="solver_mni" localSheetId="4" hidden="1">30</definedName>
    <definedName name="solver_mni" localSheetId="3" hidden="1">30</definedName>
    <definedName name="solver_mni" localSheetId="0" hidden="1">30</definedName>
    <definedName name="solver_mni" localSheetId="1" hidden="1">30</definedName>
    <definedName name="solver_mrt" localSheetId="2" hidden="1">0.075</definedName>
    <definedName name="solver_mrt" localSheetId="4" hidden="1">0.075</definedName>
    <definedName name="solver_mrt" localSheetId="3" hidden="1">0.075</definedName>
    <definedName name="solver_mrt" localSheetId="0" hidden="1">0.075</definedName>
    <definedName name="solver_mrt" localSheetId="1" hidden="1">0.075</definedName>
    <definedName name="solver_msl" localSheetId="2" hidden="1">2</definedName>
    <definedName name="solver_msl" localSheetId="4" hidden="1">2</definedName>
    <definedName name="solver_msl" localSheetId="3" hidden="1">2</definedName>
    <definedName name="solver_msl" localSheetId="0" hidden="1">2</definedName>
    <definedName name="solver_msl" localSheetId="1" hidden="1">2</definedName>
    <definedName name="solver_neg" localSheetId="2" hidden="1">1</definedName>
    <definedName name="solver_neg" localSheetId="4" hidden="1">2</definedName>
    <definedName name="solver_neg" localSheetId="3" hidden="1">1</definedName>
    <definedName name="solver_neg" localSheetId="0" hidden="1">1</definedName>
    <definedName name="solver_neg" localSheetId="1" hidden="1">1</definedName>
    <definedName name="solver_nod" localSheetId="2" hidden="1">2147483647</definedName>
    <definedName name="solver_nod" localSheetId="4" hidden="1">2147483647</definedName>
    <definedName name="solver_nod" localSheetId="3" hidden="1">2147483647</definedName>
    <definedName name="solver_nod" localSheetId="0" hidden="1">2147483647</definedName>
    <definedName name="solver_nod" localSheetId="1" hidden="1">2147483647</definedName>
    <definedName name="solver_num" localSheetId="2" hidden="1">0</definedName>
    <definedName name="solver_num" localSheetId="4" hidden="1">0</definedName>
    <definedName name="solver_num" localSheetId="3" hidden="1">0</definedName>
    <definedName name="solver_num" localSheetId="0" hidden="1">0</definedName>
    <definedName name="solver_num" localSheetId="1" hidden="1">0</definedName>
    <definedName name="solver_nwt" localSheetId="2" hidden="1">1</definedName>
    <definedName name="solver_nwt" localSheetId="4" hidden="1">1</definedName>
    <definedName name="solver_nwt" localSheetId="3" hidden="1">1</definedName>
    <definedName name="solver_nwt" localSheetId="0" hidden="1">1</definedName>
    <definedName name="solver_nwt" localSheetId="1" hidden="1">1</definedName>
    <definedName name="solver_opt" localSheetId="2" hidden="1">harmonic_stretch_no_UB!$S$30</definedName>
    <definedName name="solver_opt" localSheetId="4" hidden="1">harmonic_stretch_with_BBC!$T$30</definedName>
    <definedName name="solver_opt" localSheetId="3" hidden="1">harmonic_stretch_with_UB!$T$30</definedName>
    <definedName name="solver_opt" localSheetId="0" hidden="1">Manz_stretch_no_UB!$S$32</definedName>
    <definedName name="solver_opt" localSheetId="1" hidden="1">Manz_stretch_with_UB!$T$32</definedName>
    <definedName name="solver_pre" localSheetId="2" hidden="1">0.000001</definedName>
    <definedName name="solver_pre" localSheetId="4" hidden="1">0.000001</definedName>
    <definedName name="solver_pre" localSheetId="3" hidden="1">0.000001</definedName>
    <definedName name="solver_pre" localSheetId="0" hidden="1">0.000001</definedName>
    <definedName name="solver_pre" localSheetId="1" hidden="1">0.000001</definedName>
    <definedName name="solver_rbv" localSheetId="2" hidden="1">1</definedName>
    <definedName name="solver_rbv" localSheetId="4" hidden="1">1</definedName>
    <definedName name="solver_rbv" localSheetId="3" hidden="1">1</definedName>
    <definedName name="solver_rbv" localSheetId="0" hidden="1">1</definedName>
    <definedName name="solver_rbv" localSheetId="1" hidden="1">1</definedName>
    <definedName name="solver_rlx" localSheetId="2" hidden="1">2</definedName>
    <definedName name="solver_rlx" localSheetId="4" hidden="1">2</definedName>
    <definedName name="solver_rlx" localSheetId="3" hidden="1">2</definedName>
    <definedName name="solver_rlx" localSheetId="0" hidden="1">2</definedName>
    <definedName name="solver_rlx" localSheetId="1" hidden="1">2</definedName>
    <definedName name="solver_rsd" localSheetId="2" hidden="1">0</definedName>
    <definedName name="solver_rsd" localSheetId="4" hidden="1">0</definedName>
    <definedName name="solver_rsd" localSheetId="3" hidden="1">0</definedName>
    <definedName name="solver_rsd" localSheetId="0" hidden="1">0</definedName>
    <definedName name="solver_rsd" localSheetId="1" hidden="1">0</definedName>
    <definedName name="solver_scl" localSheetId="2" hidden="1">1</definedName>
    <definedName name="solver_scl" localSheetId="4" hidden="1">1</definedName>
    <definedName name="solver_scl" localSheetId="3" hidden="1">1</definedName>
    <definedName name="solver_scl" localSheetId="0" hidden="1">1</definedName>
    <definedName name="solver_scl" localSheetId="1" hidden="1">1</definedName>
    <definedName name="solver_sho" localSheetId="2" hidden="1">2</definedName>
    <definedName name="solver_sho" localSheetId="4" hidden="1">2</definedName>
    <definedName name="solver_sho" localSheetId="3" hidden="1">2</definedName>
    <definedName name="solver_sho" localSheetId="0" hidden="1">2</definedName>
    <definedName name="solver_sho" localSheetId="1" hidden="1">2</definedName>
    <definedName name="solver_ssz" localSheetId="2" hidden="1">100</definedName>
    <definedName name="solver_ssz" localSheetId="4" hidden="1">100</definedName>
    <definedName name="solver_ssz" localSheetId="3" hidden="1">100</definedName>
    <definedName name="solver_ssz" localSheetId="0" hidden="1">100</definedName>
    <definedName name="solver_ssz" localSheetId="1" hidden="1">100</definedName>
    <definedName name="solver_tim" localSheetId="2" hidden="1">2147483647</definedName>
    <definedName name="solver_tim" localSheetId="4" hidden="1">2147483647</definedName>
    <definedName name="solver_tim" localSheetId="3" hidden="1">2147483647</definedName>
    <definedName name="solver_tim" localSheetId="0" hidden="1">2147483647</definedName>
    <definedName name="solver_tim" localSheetId="1" hidden="1">2147483647</definedName>
    <definedName name="solver_tol" localSheetId="2" hidden="1">0.01</definedName>
    <definedName name="solver_tol" localSheetId="4" hidden="1">0.01</definedName>
    <definedName name="solver_tol" localSheetId="3" hidden="1">0.01</definedName>
    <definedName name="solver_tol" localSheetId="0" hidden="1">0.01</definedName>
    <definedName name="solver_tol" localSheetId="1" hidden="1">0.01</definedName>
    <definedName name="solver_typ" localSheetId="2" hidden="1">2</definedName>
    <definedName name="solver_typ" localSheetId="4" hidden="1">2</definedName>
    <definedName name="solver_typ" localSheetId="3" hidden="1">2</definedName>
    <definedName name="solver_typ" localSheetId="0" hidden="1">2</definedName>
    <definedName name="solver_typ" localSheetId="1" hidden="1">2</definedName>
    <definedName name="solver_val" localSheetId="2" hidden="1">0</definedName>
    <definedName name="solver_val" localSheetId="4" hidden="1">0</definedName>
    <definedName name="solver_val" localSheetId="3" hidden="1">0</definedName>
    <definedName name="solver_val" localSheetId="0" hidden="1">0</definedName>
    <definedName name="solver_val" localSheetId="1" hidden="1">0</definedName>
    <definedName name="solver_ver" localSheetId="2" hidden="1">3</definedName>
    <definedName name="solver_ver" localSheetId="4" hidden="1">3</definedName>
    <definedName name="solver_ver" localSheetId="3" hidden="1">3</definedName>
    <definedName name="solver_ver" localSheetId="0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5" l="1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3" i="5"/>
  <c r="Q34" i="5"/>
  <c r="Q35" i="5"/>
  <c r="Q36" i="5"/>
  <c r="Q37" i="5"/>
  <c r="Q38" i="5"/>
  <c r="Q39" i="5"/>
  <c r="Q40" i="5"/>
  <c r="Q41" i="5"/>
  <c r="Q7" i="5"/>
  <c r="P41" i="5"/>
  <c r="M41" i="5"/>
  <c r="R41" i="5" s="1"/>
  <c r="L41" i="5"/>
  <c r="K41" i="5"/>
  <c r="J41" i="5"/>
  <c r="O41" i="5" s="1"/>
  <c r="C41" i="5"/>
  <c r="D41" i="5" s="1"/>
  <c r="M40" i="5"/>
  <c r="R40" i="5" s="1"/>
  <c r="L40" i="5"/>
  <c r="K40" i="5"/>
  <c r="P40" i="5" s="1"/>
  <c r="J40" i="5"/>
  <c r="D40" i="5"/>
  <c r="C40" i="5"/>
  <c r="P39" i="5"/>
  <c r="M39" i="5"/>
  <c r="L39" i="5"/>
  <c r="K39" i="5"/>
  <c r="J39" i="5"/>
  <c r="O39" i="5" s="1"/>
  <c r="C39" i="5"/>
  <c r="D39" i="5" s="1"/>
  <c r="M38" i="5"/>
  <c r="R38" i="5" s="1"/>
  <c r="L38" i="5"/>
  <c r="K38" i="5"/>
  <c r="P38" i="5" s="1"/>
  <c r="J38" i="5"/>
  <c r="D38" i="5"/>
  <c r="C38" i="5"/>
  <c r="P37" i="5"/>
  <c r="M37" i="5"/>
  <c r="L37" i="5"/>
  <c r="K37" i="5"/>
  <c r="J37" i="5"/>
  <c r="O37" i="5" s="1"/>
  <c r="C37" i="5"/>
  <c r="D37" i="5" s="1"/>
  <c r="M36" i="5"/>
  <c r="R36" i="5" s="1"/>
  <c r="L36" i="5"/>
  <c r="K36" i="5"/>
  <c r="P36" i="5" s="1"/>
  <c r="J36" i="5"/>
  <c r="D36" i="5"/>
  <c r="C36" i="5"/>
  <c r="P35" i="5"/>
  <c r="M35" i="5"/>
  <c r="L35" i="5"/>
  <c r="K35" i="5"/>
  <c r="J35" i="5"/>
  <c r="O35" i="5" s="1"/>
  <c r="C35" i="5"/>
  <c r="D35" i="5" s="1"/>
  <c r="M34" i="5"/>
  <c r="R34" i="5" s="1"/>
  <c r="L34" i="5"/>
  <c r="K34" i="5"/>
  <c r="P34" i="5" s="1"/>
  <c r="J34" i="5"/>
  <c r="C34" i="5"/>
  <c r="D34" i="5" s="1"/>
  <c r="P33" i="5"/>
  <c r="M33" i="5"/>
  <c r="L33" i="5"/>
  <c r="K33" i="5"/>
  <c r="J33" i="5"/>
  <c r="O33" i="5" s="1"/>
  <c r="C33" i="5"/>
  <c r="D33" i="5" s="1"/>
  <c r="O29" i="5"/>
  <c r="M29" i="5"/>
  <c r="L29" i="5"/>
  <c r="K29" i="5"/>
  <c r="J29" i="5"/>
  <c r="C29" i="5"/>
  <c r="D29" i="5" s="1"/>
  <c r="M28" i="5"/>
  <c r="R28" i="5" s="1"/>
  <c r="L28" i="5"/>
  <c r="K28" i="5"/>
  <c r="P28" i="5" s="1"/>
  <c r="J28" i="5"/>
  <c r="O28" i="5" s="1"/>
  <c r="C28" i="5"/>
  <c r="D28" i="5" s="1"/>
  <c r="O27" i="5"/>
  <c r="M27" i="5"/>
  <c r="L27" i="5"/>
  <c r="K27" i="5"/>
  <c r="J27" i="5"/>
  <c r="C27" i="5"/>
  <c r="D27" i="5" s="1"/>
  <c r="M26" i="5"/>
  <c r="R26" i="5" s="1"/>
  <c r="L26" i="5"/>
  <c r="K26" i="5"/>
  <c r="P26" i="5" s="1"/>
  <c r="J26" i="5"/>
  <c r="O26" i="5" s="1"/>
  <c r="C26" i="5"/>
  <c r="D26" i="5" s="1"/>
  <c r="O25" i="5"/>
  <c r="M25" i="5"/>
  <c r="L25" i="5"/>
  <c r="K25" i="5"/>
  <c r="J25" i="5"/>
  <c r="C25" i="5"/>
  <c r="D25" i="5" s="1"/>
  <c r="M24" i="5"/>
  <c r="R24" i="5" s="1"/>
  <c r="L24" i="5"/>
  <c r="K24" i="5"/>
  <c r="P24" i="5" s="1"/>
  <c r="J24" i="5"/>
  <c r="O24" i="5" s="1"/>
  <c r="C24" i="5"/>
  <c r="D24" i="5" s="1"/>
  <c r="O23" i="5"/>
  <c r="M23" i="5"/>
  <c r="R23" i="5" s="1"/>
  <c r="L23" i="5"/>
  <c r="K23" i="5"/>
  <c r="J23" i="5"/>
  <c r="C23" i="5"/>
  <c r="D23" i="5" s="1"/>
  <c r="M22" i="5"/>
  <c r="R22" i="5" s="1"/>
  <c r="L22" i="5"/>
  <c r="K22" i="5"/>
  <c r="P22" i="5" s="1"/>
  <c r="J22" i="5"/>
  <c r="O22" i="5" s="1"/>
  <c r="C22" i="5"/>
  <c r="D22" i="5" s="1"/>
  <c r="O21" i="5"/>
  <c r="M21" i="5"/>
  <c r="R21" i="5" s="1"/>
  <c r="L21" i="5"/>
  <c r="K21" i="5"/>
  <c r="J21" i="5"/>
  <c r="C21" i="5"/>
  <c r="D21" i="5" s="1"/>
  <c r="M20" i="5"/>
  <c r="R20" i="5" s="1"/>
  <c r="L20" i="5"/>
  <c r="K20" i="5"/>
  <c r="P20" i="5" s="1"/>
  <c r="J20" i="5"/>
  <c r="O20" i="5" s="1"/>
  <c r="C20" i="5"/>
  <c r="D20" i="5" s="1"/>
  <c r="O19" i="5"/>
  <c r="M19" i="5"/>
  <c r="R19" i="5" s="1"/>
  <c r="L19" i="5"/>
  <c r="K19" i="5"/>
  <c r="J19" i="5"/>
  <c r="C19" i="5"/>
  <c r="D19" i="5" s="1"/>
  <c r="M18" i="5"/>
  <c r="R18" i="5" s="1"/>
  <c r="L18" i="5"/>
  <c r="K18" i="5"/>
  <c r="P18" i="5" s="1"/>
  <c r="J18" i="5"/>
  <c r="O18" i="5" s="1"/>
  <c r="C18" i="5"/>
  <c r="D18" i="5" s="1"/>
  <c r="O17" i="5"/>
  <c r="M17" i="5"/>
  <c r="R17" i="5" s="1"/>
  <c r="L17" i="5"/>
  <c r="K17" i="5"/>
  <c r="P17" i="5" s="1"/>
  <c r="J17" i="5"/>
  <c r="C17" i="5"/>
  <c r="D17" i="5" s="1"/>
  <c r="M16" i="5"/>
  <c r="R16" i="5" s="1"/>
  <c r="L16" i="5"/>
  <c r="K16" i="5"/>
  <c r="P16" i="5" s="1"/>
  <c r="J16" i="5"/>
  <c r="O16" i="5" s="1"/>
  <c r="C16" i="5"/>
  <c r="D16" i="5" s="1"/>
  <c r="O15" i="5"/>
  <c r="M15" i="5"/>
  <c r="R15" i="5" s="1"/>
  <c r="L15" i="5"/>
  <c r="K15" i="5"/>
  <c r="P15" i="5" s="1"/>
  <c r="J15" i="5"/>
  <c r="C15" i="5"/>
  <c r="D15" i="5" s="1"/>
  <c r="M14" i="5"/>
  <c r="R14" i="5" s="1"/>
  <c r="L14" i="5"/>
  <c r="K14" i="5"/>
  <c r="P14" i="5" s="1"/>
  <c r="J14" i="5"/>
  <c r="O14" i="5" s="1"/>
  <c r="C14" i="5"/>
  <c r="D14" i="5" s="1"/>
  <c r="O13" i="5"/>
  <c r="M13" i="5"/>
  <c r="R13" i="5" s="1"/>
  <c r="L13" i="5"/>
  <c r="K13" i="5"/>
  <c r="J13" i="5"/>
  <c r="C13" i="5"/>
  <c r="D13" i="5" s="1"/>
  <c r="M12" i="5"/>
  <c r="R12" i="5" s="1"/>
  <c r="L12" i="5"/>
  <c r="K12" i="5"/>
  <c r="P12" i="5" s="1"/>
  <c r="J12" i="5"/>
  <c r="O12" i="5" s="1"/>
  <c r="C12" i="5"/>
  <c r="D12" i="5" s="1"/>
  <c r="O11" i="5"/>
  <c r="M11" i="5"/>
  <c r="R11" i="5" s="1"/>
  <c r="L11" i="5"/>
  <c r="K11" i="5"/>
  <c r="P11" i="5" s="1"/>
  <c r="J11" i="5"/>
  <c r="C11" i="5"/>
  <c r="D11" i="5" s="1"/>
  <c r="M10" i="5"/>
  <c r="L10" i="5"/>
  <c r="K10" i="5"/>
  <c r="P10" i="5" s="1"/>
  <c r="J10" i="5"/>
  <c r="O10" i="5" s="1"/>
  <c r="C10" i="5"/>
  <c r="D10" i="5" s="1"/>
  <c r="O9" i="5"/>
  <c r="M9" i="5"/>
  <c r="R9" i="5" s="1"/>
  <c r="L9" i="5"/>
  <c r="K9" i="5"/>
  <c r="J9" i="5"/>
  <c r="C9" i="5"/>
  <c r="D9" i="5" s="1"/>
  <c r="M8" i="5"/>
  <c r="L8" i="5"/>
  <c r="K8" i="5"/>
  <c r="P8" i="5" s="1"/>
  <c r="J8" i="5"/>
  <c r="O8" i="5" s="1"/>
  <c r="C8" i="5"/>
  <c r="D8" i="5" s="1"/>
  <c r="O7" i="5"/>
  <c r="M7" i="5"/>
  <c r="R10" i="5" s="1"/>
  <c r="L7" i="5"/>
  <c r="K7" i="5"/>
  <c r="P29" i="5" s="1"/>
  <c r="J7" i="5"/>
  <c r="O40" i="5" s="1"/>
  <c r="C7" i="5"/>
  <c r="D7" i="5" s="1"/>
  <c r="D30" i="5" s="1"/>
  <c r="S12" i="5" l="1"/>
  <c r="T12" i="5" s="1"/>
  <c r="S14" i="5"/>
  <c r="T14" i="5" s="1"/>
  <c r="S20" i="5"/>
  <c r="T20" i="5" s="1"/>
  <c r="S40" i="5"/>
  <c r="T40" i="5" s="1"/>
  <c r="S17" i="5"/>
  <c r="T17" i="5" s="1"/>
  <c r="S22" i="5"/>
  <c r="T22" i="5" s="1"/>
  <c r="S28" i="5"/>
  <c r="T28" i="5" s="1"/>
  <c r="S18" i="5"/>
  <c r="T18" i="5" s="1"/>
  <c r="S24" i="5"/>
  <c r="T24" i="5" s="1"/>
  <c r="D42" i="5"/>
  <c r="S10" i="5"/>
  <c r="T10" i="5" s="1"/>
  <c r="S26" i="5"/>
  <c r="T26" i="5" s="1"/>
  <c r="S15" i="5"/>
  <c r="T15" i="5" s="1"/>
  <c r="S11" i="5"/>
  <c r="T11" i="5" s="1"/>
  <c r="S16" i="5"/>
  <c r="T16" i="5" s="1"/>
  <c r="P7" i="5"/>
  <c r="P9" i="5"/>
  <c r="S9" i="5" s="1"/>
  <c r="T9" i="5" s="1"/>
  <c r="P13" i="5"/>
  <c r="S13" i="5" s="1"/>
  <c r="T13" i="5" s="1"/>
  <c r="P19" i="5"/>
  <c r="S19" i="5" s="1"/>
  <c r="T19" i="5" s="1"/>
  <c r="P21" i="5"/>
  <c r="S21" i="5" s="1"/>
  <c r="T21" i="5" s="1"/>
  <c r="P23" i="5"/>
  <c r="S23" i="5" s="1"/>
  <c r="T23" i="5" s="1"/>
  <c r="P25" i="5"/>
  <c r="P27" i="5"/>
  <c r="S41" i="5"/>
  <c r="T41" i="5" s="1"/>
  <c r="R33" i="5"/>
  <c r="S33" i="5" s="1"/>
  <c r="T33" i="5" s="1"/>
  <c r="R35" i="5"/>
  <c r="S35" i="5" s="1"/>
  <c r="T35" i="5" s="1"/>
  <c r="R37" i="5"/>
  <c r="S37" i="5" s="1"/>
  <c r="T37" i="5" s="1"/>
  <c r="R39" i="5"/>
  <c r="S39" i="5" s="1"/>
  <c r="T39" i="5" s="1"/>
  <c r="R7" i="5"/>
  <c r="R25" i="5"/>
  <c r="R27" i="5"/>
  <c r="R29" i="5"/>
  <c r="S29" i="5" s="1"/>
  <c r="T29" i="5" s="1"/>
  <c r="O34" i="5"/>
  <c r="S34" i="5" s="1"/>
  <c r="T34" i="5" s="1"/>
  <c r="O36" i="5"/>
  <c r="S36" i="5" s="1"/>
  <c r="T36" i="5" s="1"/>
  <c r="O38" i="5"/>
  <c r="S38" i="5" s="1"/>
  <c r="T38" i="5" s="1"/>
  <c r="R8" i="5"/>
  <c r="S8" i="5" s="1"/>
  <c r="T8" i="5" s="1"/>
  <c r="M41" i="4"/>
  <c r="L41" i="4"/>
  <c r="K41" i="4"/>
  <c r="J41" i="4"/>
  <c r="C41" i="4"/>
  <c r="D41" i="4" s="1"/>
  <c r="M40" i="4"/>
  <c r="L40" i="4"/>
  <c r="K40" i="4"/>
  <c r="J40" i="4"/>
  <c r="D40" i="4"/>
  <c r="C40" i="4"/>
  <c r="M39" i="4"/>
  <c r="L39" i="4"/>
  <c r="K39" i="4"/>
  <c r="J39" i="4"/>
  <c r="C39" i="4"/>
  <c r="D39" i="4" s="1"/>
  <c r="M38" i="4"/>
  <c r="L38" i="4"/>
  <c r="K38" i="4"/>
  <c r="J38" i="4"/>
  <c r="D38" i="4"/>
  <c r="C38" i="4"/>
  <c r="M37" i="4"/>
  <c r="L37" i="4"/>
  <c r="K37" i="4"/>
  <c r="J37" i="4"/>
  <c r="C37" i="4"/>
  <c r="D37" i="4" s="1"/>
  <c r="M36" i="4"/>
  <c r="L36" i="4"/>
  <c r="K36" i="4"/>
  <c r="J36" i="4"/>
  <c r="D36" i="4"/>
  <c r="C36" i="4"/>
  <c r="M35" i="4"/>
  <c r="L35" i="4"/>
  <c r="K35" i="4"/>
  <c r="J35" i="4"/>
  <c r="C35" i="4"/>
  <c r="D35" i="4" s="1"/>
  <c r="M34" i="4"/>
  <c r="L34" i="4"/>
  <c r="K34" i="4"/>
  <c r="J34" i="4"/>
  <c r="D34" i="4"/>
  <c r="C34" i="4"/>
  <c r="M33" i="4"/>
  <c r="Q33" i="4" s="1"/>
  <c r="L33" i="4"/>
  <c r="K33" i="4"/>
  <c r="J33" i="4"/>
  <c r="C33" i="4"/>
  <c r="D33" i="4" s="1"/>
  <c r="M29" i="4"/>
  <c r="L29" i="4"/>
  <c r="K29" i="4"/>
  <c r="P29" i="4" s="1"/>
  <c r="J29" i="4"/>
  <c r="C29" i="4"/>
  <c r="D29" i="4" s="1"/>
  <c r="M28" i="4"/>
  <c r="L28" i="4"/>
  <c r="K28" i="4"/>
  <c r="P28" i="4" s="1"/>
  <c r="J28" i="4"/>
  <c r="C28" i="4"/>
  <c r="D28" i="4" s="1"/>
  <c r="M27" i="4"/>
  <c r="L27" i="4"/>
  <c r="K27" i="4"/>
  <c r="P27" i="4" s="1"/>
  <c r="J27" i="4"/>
  <c r="C27" i="4"/>
  <c r="D27" i="4" s="1"/>
  <c r="M26" i="4"/>
  <c r="L26" i="4"/>
  <c r="K26" i="4"/>
  <c r="P26" i="4" s="1"/>
  <c r="J26" i="4"/>
  <c r="C26" i="4"/>
  <c r="D26" i="4" s="1"/>
  <c r="M25" i="4"/>
  <c r="L25" i="4"/>
  <c r="K25" i="4"/>
  <c r="P25" i="4" s="1"/>
  <c r="J25" i="4"/>
  <c r="C25" i="4"/>
  <c r="D25" i="4" s="1"/>
  <c r="M24" i="4"/>
  <c r="L24" i="4"/>
  <c r="K24" i="4"/>
  <c r="P24" i="4" s="1"/>
  <c r="J24" i="4"/>
  <c r="C24" i="4"/>
  <c r="D24" i="4" s="1"/>
  <c r="M23" i="4"/>
  <c r="L23" i="4"/>
  <c r="K23" i="4"/>
  <c r="P23" i="4" s="1"/>
  <c r="J23" i="4"/>
  <c r="C23" i="4"/>
  <c r="D23" i="4" s="1"/>
  <c r="M22" i="4"/>
  <c r="L22" i="4"/>
  <c r="K22" i="4"/>
  <c r="P22" i="4" s="1"/>
  <c r="J22" i="4"/>
  <c r="C22" i="4"/>
  <c r="D22" i="4" s="1"/>
  <c r="M21" i="4"/>
  <c r="Q21" i="4" s="1"/>
  <c r="L21" i="4"/>
  <c r="K21" i="4"/>
  <c r="P21" i="4" s="1"/>
  <c r="J21" i="4"/>
  <c r="C21" i="4"/>
  <c r="D21" i="4" s="1"/>
  <c r="M20" i="4"/>
  <c r="L20" i="4"/>
  <c r="K20" i="4"/>
  <c r="P20" i="4" s="1"/>
  <c r="J20" i="4"/>
  <c r="C20" i="4"/>
  <c r="D20" i="4" s="1"/>
  <c r="M19" i="4"/>
  <c r="L19" i="4"/>
  <c r="K19" i="4"/>
  <c r="P19" i="4" s="1"/>
  <c r="J19" i="4"/>
  <c r="O19" i="4" s="1"/>
  <c r="C19" i="4"/>
  <c r="D19" i="4" s="1"/>
  <c r="M18" i="4"/>
  <c r="L18" i="4"/>
  <c r="K18" i="4"/>
  <c r="P18" i="4" s="1"/>
  <c r="J18" i="4"/>
  <c r="C18" i="4"/>
  <c r="D18" i="4" s="1"/>
  <c r="M17" i="4"/>
  <c r="L17" i="4"/>
  <c r="K17" i="4"/>
  <c r="P17" i="4" s="1"/>
  <c r="J17" i="4"/>
  <c r="C17" i="4"/>
  <c r="D17" i="4" s="1"/>
  <c r="M16" i="4"/>
  <c r="L16" i="4"/>
  <c r="K16" i="4"/>
  <c r="P16" i="4" s="1"/>
  <c r="J16" i="4"/>
  <c r="C16" i="4"/>
  <c r="D16" i="4" s="1"/>
  <c r="M15" i="4"/>
  <c r="L15" i="4"/>
  <c r="K15" i="4"/>
  <c r="P15" i="4" s="1"/>
  <c r="J15" i="4"/>
  <c r="C15" i="4"/>
  <c r="D15" i="4" s="1"/>
  <c r="M14" i="4"/>
  <c r="L14" i="4"/>
  <c r="K14" i="4"/>
  <c r="P14" i="4" s="1"/>
  <c r="J14" i="4"/>
  <c r="C14" i="4"/>
  <c r="D14" i="4" s="1"/>
  <c r="M13" i="4"/>
  <c r="L13" i="4"/>
  <c r="K13" i="4"/>
  <c r="P13" i="4" s="1"/>
  <c r="J13" i="4"/>
  <c r="C13" i="4"/>
  <c r="D13" i="4" s="1"/>
  <c r="M12" i="4"/>
  <c r="L12" i="4"/>
  <c r="K12" i="4"/>
  <c r="P12" i="4" s="1"/>
  <c r="J12" i="4"/>
  <c r="C12" i="4"/>
  <c r="D12" i="4" s="1"/>
  <c r="M11" i="4"/>
  <c r="L11" i="4"/>
  <c r="K11" i="4"/>
  <c r="P11" i="4" s="1"/>
  <c r="J11" i="4"/>
  <c r="C11" i="4"/>
  <c r="D11" i="4" s="1"/>
  <c r="M10" i="4"/>
  <c r="L10" i="4"/>
  <c r="K10" i="4"/>
  <c r="P10" i="4" s="1"/>
  <c r="J10" i="4"/>
  <c r="C10" i="4"/>
  <c r="D10" i="4" s="1"/>
  <c r="M9" i="4"/>
  <c r="L9" i="4"/>
  <c r="K9" i="4"/>
  <c r="P9" i="4" s="1"/>
  <c r="J9" i="4"/>
  <c r="C9" i="4"/>
  <c r="D9" i="4" s="1"/>
  <c r="M8" i="4"/>
  <c r="L8" i="4"/>
  <c r="K8" i="4"/>
  <c r="P8" i="4" s="1"/>
  <c r="J8" i="4"/>
  <c r="C8" i="4"/>
  <c r="D8" i="4" s="1"/>
  <c r="M7" i="4"/>
  <c r="Q7" i="4" s="1"/>
  <c r="L7" i="4"/>
  <c r="K7" i="4"/>
  <c r="P41" i="4" s="1"/>
  <c r="J7" i="4"/>
  <c r="O7" i="4" s="1"/>
  <c r="C7" i="4"/>
  <c r="D7" i="4" s="1"/>
  <c r="D32" i="3"/>
  <c r="Q9" i="2"/>
  <c r="Q18" i="2"/>
  <c r="Q21" i="2"/>
  <c r="Q24" i="2"/>
  <c r="Q30" i="2"/>
  <c r="Q36" i="2"/>
  <c r="Q39" i="2"/>
  <c r="M43" i="3"/>
  <c r="L43" i="3"/>
  <c r="K43" i="3"/>
  <c r="J43" i="3"/>
  <c r="O43" i="3" s="1"/>
  <c r="C43" i="3"/>
  <c r="D43" i="3" s="1"/>
  <c r="M42" i="3"/>
  <c r="L42" i="3"/>
  <c r="K42" i="3"/>
  <c r="J42" i="3"/>
  <c r="O42" i="3" s="1"/>
  <c r="D42" i="3"/>
  <c r="C42" i="3"/>
  <c r="M41" i="3"/>
  <c r="L41" i="3"/>
  <c r="K41" i="3"/>
  <c r="J41" i="3"/>
  <c r="O41" i="3" s="1"/>
  <c r="C41" i="3"/>
  <c r="D41" i="3" s="1"/>
  <c r="M40" i="3"/>
  <c r="L40" i="3"/>
  <c r="K40" i="3"/>
  <c r="J40" i="3"/>
  <c r="O40" i="3" s="1"/>
  <c r="D40" i="3"/>
  <c r="C40" i="3"/>
  <c r="M39" i="3"/>
  <c r="L39" i="3"/>
  <c r="K39" i="3"/>
  <c r="J39" i="3"/>
  <c r="O39" i="3" s="1"/>
  <c r="C39" i="3"/>
  <c r="D39" i="3" s="1"/>
  <c r="M38" i="3"/>
  <c r="L38" i="3"/>
  <c r="K38" i="3"/>
  <c r="J38" i="3"/>
  <c r="O38" i="3" s="1"/>
  <c r="D38" i="3"/>
  <c r="C38" i="3"/>
  <c r="M37" i="3"/>
  <c r="L37" i="3"/>
  <c r="K37" i="3"/>
  <c r="J37" i="3"/>
  <c r="O37" i="3" s="1"/>
  <c r="C37" i="3"/>
  <c r="D37" i="3" s="1"/>
  <c r="M36" i="3"/>
  <c r="L36" i="3"/>
  <c r="K36" i="3"/>
  <c r="J36" i="3"/>
  <c r="O36" i="3" s="1"/>
  <c r="D36" i="3"/>
  <c r="C36" i="3"/>
  <c r="M35" i="3"/>
  <c r="L35" i="3"/>
  <c r="K35" i="3"/>
  <c r="J35" i="3"/>
  <c r="O35" i="3" s="1"/>
  <c r="C35" i="3"/>
  <c r="D35" i="3" s="1"/>
  <c r="M31" i="3"/>
  <c r="L31" i="3"/>
  <c r="K31" i="3"/>
  <c r="J31" i="3"/>
  <c r="O31" i="3" s="1"/>
  <c r="C31" i="3"/>
  <c r="D31" i="3" s="1"/>
  <c r="M30" i="3"/>
  <c r="L30" i="3"/>
  <c r="K30" i="3"/>
  <c r="J30" i="3"/>
  <c r="O30" i="3" s="1"/>
  <c r="C30" i="3"/>
  <c r="D30" i="3" s="1"/>
  <c r="M29" i="3"/>
  <c r="L29" i="3"/>
  <c r="K29" i="3"/>
  <c r="J29" i="3"/>
  <c r="O29" i="3" s="1"/>
  <c r="C29" i="3"/>
  <c r="D29" i="3" s="1"/>
  <c r="M28" i="3"/>
  <c r="L28" i="3"/>
  <c r="K28" i="3"/>
  <c r="J28" i="3"/>
  <c r="O28" i="3" s="1"/>
  <c r="C28" i="3"/>
  <c r="D28" i="3" s="1"/>
  <c r="M27" i="3"/>
  <c r="L27" i="3"/>
  <c r="K27" i="3"/>
  <c r="J27" i="3"/>
  <c r="O27" i="3" s="1"/>
  <c r="C27" i="3"/>
  <c r="D27" i="3" s="1"/>
  <c r="M26" i="3"/>
  <c r="L26" i="3"/>
  <c r="K26" i="3"/>
  <c r="J26" i="3"/>
  <c r="O26" i="3" s="1"/>
  <c r="C26" i="3"/>
  <c r="D26" i="3" s="1"/>
  <c r="M25" i="3"/>
  <c r="L25" i="3"/>
  <c r="K25" i="3"/>
  <c r="J25" i="3"/>
  <c r="O25" i="3" s="1"/>
  <c r="C25" i="3"/>
  <c r="D25" i="3" s="1"/>
  <c r="M24" i="3"/>
  <c r="L24" i="3"/>
  <c r="K24" i="3"/>
  <c r="J24" i="3"/>
  <c r="O24" i="3" s="1"/>
  <c r="C24" i="3"/>
  <c r="D24" i="3" s="1"/>
  <c r="M23" i="3"/>
  <c r="Q23" i="3" s="1"/>
  <c r="L23" i="3"/>
  <c r="K23" i="3"/>
  <c r="J23" i="3"/>
  <c r="C23" i="3"/>
  <c r="D23" i="3" s="1"/>
  <c r="M22" i="3"/>
  <c r="L22" i="3"/>
  <c r="K22" i="3"/>
  <c r="J22" i="3"/>
  <c r="C22" i="3"/>
  <c r="D22" i="3" s="1"/>
  <c r="M21" i="3"/>
  <c r="L21" i="3"/>
  <c r="K21" i="3"/>
  <c r="J21" i="3"/>
  <c r="C21" i="3"/>
  <c r="D21" i="3" s="1"/>
  <c r="M20" i="3"/>
  <c r="L20" i="3"/>
  <c r="K20" i="3"/>
  <c r="J20" i="3"/>
  <c r="C20" i="3"/>
  <c r="D20" i="3" s="1"/>
  <c r="M19" i="3"/>
  <c r="L19" i="3"/>
  <c r="K19" i="3"/>
  <c r="J19" i="3"/>
  <c r="O19" i="3" s="1"/>
  <c r="C19" i="3"/>
  <c r="D19" i="3" s="1"/>
  <c r="M18" i="3"/>
  <c r="L18" i="3"/>
  <c r="K18" i="3"/>
  <c r="J18" i="3"/>
  <c r="O18" i="3" s="1"/>
  <c r="C18" i="3"/>
  <c r="D18" i="3" s="1"/>
  <c r="M17" i="3"/>
  <c r="L17" i="3"/>
  <c r="K17" i="3"/>
  <c r="J17" i="3"/>
  <c r="O17" i="3" s="1"/>
  <c r="C17" i="3"/>
  <c r="D17" i="3" s="1"/>
  <c r="M16" i="3"/>
  <c r="L16" i="3"/>
  <c r="K16" i="3"/>
  <c r="J16" i="3"/>
  <c r="O16" i="3" s="1"/>
  <c r="C16" i="3"/>
  <c r="D16" i="3" s="1"/>
  <c r="M15" i="3"/>
  <c r="L15" i="3"/>
  <c r="K15" i="3"/>
  <c r="J15" i="3"/>
  <c r="O15" i="3" s="1"/>
  <c r="C15" i="3"/>
  <c r="D15" i="3" s="1"/>
  <c r="M14" i="3"/>
  <c r="L14" i="3"/>
  <c r="K14" i="3"/>
  <c r="J14" i="3"/>
  <c r="O14" i="3" s="1"/>
  <c r="C14" i="3"/>
  <c r="D14" i="3" s="1"/>
  <c r="M13" i="3"/>
  <c r="L13" i="3"/>
  <c r="K13" i="3"/>
  <c r="J13" i="3"/>
  <c r="O13" i="3" s="1"/>
  <c r="C13" i="3"/>
  <c r="D13" i="3" s="1"/>
  <c r="M12" i="3"/>
  <c r="L12" i="3"/>
  <c r="K12" i="3"/>
  <c r="J12" i="3"/>
  <c r="O12" i="3" s="1"/>
  <c r="C12" i="3"/>
  <c r="D12" i="3" s="1"/>
  <c r="M11" i="3"/>
  <c r="Q11" i="3" s="1"/>
  <c r="L11" i="3"/>
  <c r="K11" i="3"/>
  <c r="J11" i="3"/>
  <c r="C11" i="3"/>
  <c r="D11" i="3" s="1"/>
  <c r="M10" i="3"/>
  <c r="Q10" i="3" s="1"/>
  <c r="L10" i="3"/>
  <c r="K10" i="3"/>
  <c r="J10" i="3"/>
  <c r="C10" i="3"/>
  <c r="D10" i="3" s="1"/>
  <c r="M9" i="3"/>
  <c r="Q9" i="3" s="1"/>
  <c r="L9" i="3"/>
  <c r="K9" i="3"/>
  <c r="P9" i="3" s="1"/>
  <c r="J9" i="3"/>
  <c r="O9" i="3" s="1"/>
  <c r="C9" i="3"/>
  <c r="D9" i="3" s="1"/>
  <c r="P11" i="2"/>
  <c r="P23" i="2"/>
  <c r="P36" i="2"/>
  <c r="P38" i="2"/>
  <c r="M43" i="2"/>
  <c r="L43" i="2"/>
  <c r="Q43" i="2" s="1"/>
  <c r="K43" i="2"/>
  <c r="P43" i="2" s="1"/>
  <c r="J43" i="2"/>
  <c r="C43" i="2"/>
  <c r="D43" i="2" s="1"/>
  <c r="M42" i="2"/>
  <c r="L42" i="2"/>
  <c r="Q42" i="2" s="1"/>
  <c r="K42" i="2"/>
  <c r="P42" i="2" s="1"/>
  <c r="J42" i="2"/>
  <c r="C42" i="2"/>
  <c r="D42" i="2" s="1"/>
  <c r="M41" i="2"/>
  <c r="L41" i="2"/>
  <c r="Q41" i="2" s="1"/>
  <c r="K41" i="2"/>
  <c r="J41" i="2"/>
  <c r="C41" i="2"/>
  <c r="D41" i="2" s="1"/>
  <c r="M40" i="2"/>
  <c r="L40" i="2"/>
  <c r="Q40" i="2" s="1"/>
  <c r="K40" i="2"/>
  <c r="P40" i="2" s="1"/>
  <c r="J40" i="2"/>
  <c r="C40" i="2"/>
  <c r="D40" i="2" s="1"/>
  <c r="M39" i="2"/>
  <c r="L39" i="2"/>
  <c r="K39" i="2"/>
  <c r="P39" i="2" s="1"/>
  <c r="J39" i="2"/>
  <c r="C39" i="2"/>
  <c r="D39" i="2" s="1"/>
  <c r="M38" i="2"/>
  <c r="L38" i="2"/>
  <c r="Q38" i="2" s="1"/>
  <c r="K38" i="2"/>
  <c r="J38" i="2"/>
  <c r="C38" i="2"/>
  <c r="D38" i="2" s="1"/>
  <c r="M37" i="2"/>
  <c r="L37" i="2"/>
  <c r="Q37" i="2" s="1"/>
  <c r="K37" i="2"/>
  <c r="P37" i="2" s="1"/>
  <c r="J37" i="2"/>
  <c r="C37" i="2"/>
  <c r="D37" i="2" s="1"/>
  <c r="M36" i="2"/>
  <c r="L36" i="2"/>
  <c r="K36" i="2"/>
  <c r="J36" i="2"/>
  <c r="O36" i="2" s="1"/>
  <c r="C36" i="2"/>
  <c r="D36" i="2" s="1"/>
  <c r="M35" i="2"/>
  <c r="L35" i="2"/>
  <c r="Q35" i="2" s="1"/>
  <c r="K35" i="2"/>
  <c r="P35" i="2" s="1"/>
  <c r="J35" i="2"/>
  <c r="C35" i="2"/>
  <c r="D35" i="2" s="1"/>
  <c r="M31" i="2"/>
  <c r="L31" i="2"/>
  <c r="Q31" i="2" s="1"/>
  <c r="K31" i="2"/>
  <c r="P31" i="2" s="1"/>
  <c r="J31" i="2"/>
  <c r="C31" i="2"/>
  <c r="D31" i="2" s="1"/>
  <c r="M30" i="2"/>
  <c r="L30" i="2"/>
  <c r="K30" i="2"/>
  <c r="J30" i="2"/>
  <c r="C30" i="2"/>
  <c r="D30" i="2" s="1"/>
  <c r="M29" i="2"/>
  <c r="L29" i="2"/>
  <c r="Q29" i="2" s="1"/>
  <c r="K29" i="2"/>
  <c r="J29" i="2"/>
  <c r="C29" i="2"/>
  <c r="D29" i="2" s="1"/>
  <c r="M28" i="2"/>
  <c r="L28" i="2"/>
  <c r="Q28" i="2" s="1"/>
  <c r="K28" i="2"/>
  <c r="P28" i="2" s="1"/>
  <c r="J28" i="2"/>
  <c r="C28" i="2"/>
  <c r="D28" i="2" s="1"/>
  <c r="M27" i="2"/>
  <c r="L27" i="2"/>
  <c r="Q27" i="2" s="1"/>
  <c r="K27" i="2"/>
  <c r="P27" i="2" s="1"/>
  <c r="J27" i="2"/>
  <c r="O27" i="2" s="1"/>
  <c r="C27" i="2"/>
  <c r="D27" i="2" s="1"/>
  <c r="M26" i="2"/>
  <c r="R26" i="2" s="1"/>
  <c r="L26" i="2"/>
  <c r="Q26" i="2" s="1"/>
  <c r="K26" i="2"/>
  <c r="J26" i="2"/>
  <c r="C26" i="2"/>
  <c r="D26" i="2" s="1"/>
  <c r="M25" i="2"/>
  <c r="L25" i="2"/>
  <c r="Q25" i="2" s="1"/>
  <c r="K25" i="2"/>
  <c r="P25" i="2" s="1"/>
  <c r="J25" i="2"/>
  <c r="C25" i="2"/>
  <c r="D25" i="2" s="1"/>
  <c r="M24" i="2"/>
  <c r="L24" i="2"/>
  <c r="K24" i="2"/>
  <c r="P24" i="2" s="1"/>
  <c r="J24" i="2"/>
  <c r="C24" i="2"/>
  <c r="D24" i="2" s="1"/>
  <c r="M23" i="2"/>
  <c r="L23" i="2"/>
  <c r="Q23" i="2" s="1"/>
  <c r="K23" i="2"/>
  <c r="J23" i="2"/>
  <c r="C23" i="2"/>
  <c r="D23" i="2" s="1"/>
  <c r="M22" i="2"/>
  <c r="L22" i="2"/>
  <c r="Q22" i="2" s="1"/>
  <c r="K22" i="2"/>
  <c r="P22" i="2" s="1"/>
  <c r="J22" i="2"/>
  <c r="C22" i="2"/>
  <c r="D22" i="2" s="1"/>
  <c r="M21" i="2"/>
  <c r="L21" i="2"/>
  <c r="K21" i="2"/>
  <c r="P21" i="2" s="1"/>
  <c r="J21" i="2"/>
  <c r="C21" i="2"/>
  <c r="D21" i="2" s="1"/>
  <c r="M20" i="2"/>
  <c r="L20" i="2"/>
  <c r="Q20" i="2" s="1"/>
  <c r="K20" i="2"/>
  <c r="P20" i="2" s="1"/>
  <c r="J20" i="2"/>
  <c r="O20" i="2" s="1"/>
  <c r="C20" i="2"/>
  <c r="D20" i="2" s="1"/>
  <c r="M19" i="2"/>
  <c r="L19" i="2"/>
  <c r="Q19" i="2" s="1"/>
  <c r="K19" i="2"/>
  <c r="P19" i="2" s="1"/>
  <c r="J19" i="2"/>
  <c r="C19" i="2"/>
  <c r="D19" i="2" s="1"/>
  <c r="M18" i="2"/>
  <c r="L18" i="2"/>
  <c r="K18" i="2"/>
  <c r="P18" i="2" s="1"/>
  <c r="J18" i="2"/>
  <c r="O18" i="2" s="1"/>
  <c r="C18" i="2"/>
  <c r="D18" i="2" s="1"/>
  <c r="M17" i="2"/>
  <c r="L17" i="2"/>
  <c r="Q17" i="2" s="1"/>
  <c r="K17" i="2"/>
  <c r="P17" i="2" s="1"/>
  <c r="J17" i="2"/>
  <c r="O17" i="2" s="1"/>
  <c r="C17" i="2"/>
  <c r="D17" i="2" s="1"/>
  <c r="M16" i="2"/>
  <c r="L16" i="2"/>
  <c r="Q16" i="2" s="1"/>
  <c r="K16" i="2"/>
  <c r="P16" i="2" s="1"/>
  <c r="J16" i="2"/>
  <c r="C16" i="2"/>
  <c r="D16" i="2" s="1"/>
  <c r="M15" i="2"/>
  <c r="L15" i="2"/>
  <c r="Q15" i="2" s="1"/>
  <c r="K15" i="2"/>
  <c r="P15" i="2" s="1"/>
  <c r="J15" i="2"/>
  <c r="O15" i="2" s="1"/>
  <c r="C15" i="2"/>
  <c r="D15" i="2" s="1"/>
  <c r="M14" i="2"/>
  <c r="L14" i="2"/>
  <c r="Q14" i="2" s="1"/>
  <c r="K14" i="2"/>
  <c r="J14" i="2"/>
  <c r="C14" i="2"/>
  <c r="D14" i="2" s="1"/>
  <c r="M13" i="2"/>
  <c r="L13" i="2"/>
  <c r="Q13" i="2" s="1"/>
  <c r="K13" i="2"/>
  <c r="P13" i="2" s="1"/>
  <c r="J13" i="2"/>
  <c r="C13" i="2"/>
  <c r="D13" i="2" s="1"/>
  <c r="M12" i="2"/>
  <c r="L12" i="2"/>
  <c r="Q12" i="2" s="1"/>
  <c r="K12" i="2"/>
  <c r="P12" i="2" s="1"/>
  <c r="J12" i="2"/>
  <c r="C12" i="2"/>
  <c r="D12" i="2" s="1"/>
  <c r="M11" i="2"/>
  <c r="L11" i="2"/>
  <c r="Q11" i="2" s="1"/>
  <c r="K11" i="2"/>
  <c r="J11" i="2"/>
  <c r="C11" i="2"/>
  <c r="D11" i="2" s="1"/>
  <c r="M10" i="2"/>
  <c r="L10" i="2"/>
  <c r="Q10" i="2" s="1"/>
  <c r="K10" i="2"/>
  <c r="P10" i="2" s="1"/>
  <c r="J10" i="2"/>
  <c r="C10" i="2"/>
  <c r="D10" i="2" s="1"/>
  <c r="M9" i="2"/>
  <c r="R9" i="2" s="1"/>
  <c r="L9" i="2"/>
  <c r="K9" i="2"/>
  <c r="P9" i="2" s="1"/>
  <c r="J9" i="2"/>
  <c r="O28" i="2" s="1"/>
  <c r="C9" i="2"/>
  <c r="D9" i="2" s="1"/>
  <c r="C33" i="1"/>
  <c r="D33" i="1" s="1"/>
  <c r="C34" i="1"/>
  <c r="D34" i="1" s="1"/>
  <c r="C35" i="1"/>
  <c r="D35" i="1" s="1"/>
  <c r="C36" i="1"/>
  <c r="D36" i="1" s="1"/>
  <c r="C37" i="1"/>
  <c r="D37" i="1" s="1"/>
  <c r="C38" i="1"/>
  <c r="D38" i="1" s="1"/>
  <c r="C39" i="1"/>
  <c r="D39" i="1" s="1"/>
  <c r="C40" i="1"/>
  <c r="D40" i="1" s="1"/>
  <c r="C41" i="1"/>
  <c r="D41" i="1" s="1"/>
  <c r="C8" i="1"/>
  <c r="D8" i="1" s="1"/>
  <c r="C9" i="1"/>
  <c r="D9" i="1" s="1"/>
  <c r="C10" i="1"/>
  <c r="D10" i="1"/>
  <c r="C11" i="1"/>
  <c r="D11" i="1" s="1"/>
  <c r="C12" i="1"/>
  <c r="D12" i="1"/>
  <c r="C13" i="1"/>
  <c r="D13" i="1" s="1"/>
  <c r="C14" i="1"/>
  <c r="D14" i="1" s="1"/>
  <c r="C15" i="1"/>
  <c r="D15" i="1" s="1"/>
  <c r="C16" i="1"/>
  <c r="D16" i="1" s="1"/>
  <c r="C17" i="1"/>
  <c r="D17" i="1"/>
  <c r="C18" i="1"/>
  <c r="D18" i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/>
  <c r="O15" i="1"/>
  <c r="J8" i="1"/>
  <c r="K8" i="1"/>
  <c r="L8" i="1"/>
  <c r="M8" i="1"/>
  <c r="J9" i="1"/>
  <c r="K9" i="1"/>
  <c r="L9" i="1"/>
  <c r="M9" i="1"/>
  <c r="J10" i="1"/>
  <c r="K10" i="1"/>
  <c r="L10" i="1"/>
  <c r="M10" i="1"/>
  <c r="J11" i="1"/>
  <c r="K11" i="1"/>
  <c r="L11" i="1"/>
  <c r="M11" i="1"/>
  <c r="J12" i="1"/>
  <c r="K12" i="1"/>
  <c r="L12" i="1"/>
  <c r="M12" i="1"/>
  <c r="J13" i="1"/>
  <c r="K13" i="1"/>
  <c r="L13" i="1"/>
  <c r="M13" i="1"/>
  <c r="J14" i="1"/>
  <c r="K14" i="1"/>
  <c r="L14" i="1"/>
  <c r="M14" i="1"/>
  <c r="J15" i="1"/>
  <c r="K15" i="1"/>
  <c r="L15" i="1"/>
  <c r="M15" i="1"/>
  <c r="J16" i="1"/>
  <c r="K16" i="1"/>
  <c r="L16" i="1"/>
  <c r="M16" i="1"/>
  <c r="J17" i="1"/>
  <c r="K17" i="1"/>
  <c r="L17" i="1"/>
  <c r="M17" i="1"/>
  <c r="J18" i="1"/>
  <c r="K18" i="1"/>
  <c r="L18" i="1"/>
  <c r="M18" i="1"/>
  <c r="J19" i="1"/>
  <c r="K19" i="1"/>
  <c r="L19" i="1"/>
  <c r="M19" i="1"/>
  <c r="J20" i="1"/>
  <c r="K20" i="1"/>
  <c r="L20" i="1"/>
  <c r="M20" i="1"/>
  <c r="J21" i="1"/>
  <c r="K21" i="1"/>
  <c r="L21" i="1"/>
  <c r="M21" i="1"/>
  <c r="J22" i="1"/>
  <c r="K22" i="1"/>
  <c r="L22" i="1"/>
  <c r="M22" i="1"/>
  <c r="J23" i="1"/>
  <c r="O23" i="1" s="1"/>
  <c r="K23" i="1"/>
  <c r="L23" i="1"/>
  <c r="M23" i="1"/>
  <c r="J24" i="1"/>
  <c r="K24" i="1"/>
  <c r="L24" i="1"/>
  <c r="M24" i="1"/>
  <c r="R24" i="1" s="1"/>
  <c r="J25" i="1"/>
  <c r="K25" i="1"/>
  <c r="L25" i="1"/>
  <c r="M25" i="1"/>
  <c r="J26" i="1"/>
  <c r="K26" i="1"/>
  <c r="L26" i="1"/>
  <c r="M26" i="1"/>
  <c r="J27" i="1"/>
  <c r="K27" i="1"/>
  <c r="L27" i="1"/>
  <c r="M27" i="1"/>
  <c r="J28" i="1"/>
  <c r="K28" i="1"/>
  <c r="L28" i="1"/>
  <c r="M28" i="1"/>
  <c r="J29" i="1"/>
  <c r="K29" i="1"/>
  <c r="L29" i="1"/>
  <c r="M29" i="1"/>
  <c r="M34" i="1"/>
  <c r="M35" i="1"/>
  <c r="M36" i="1"/>
  <c r="M37" i="1"/>
  <c r="R37" i="1" s="1"/>
  <c r="M38" i="1"/>
  <c r="M39" i="1"/>
  <c r="M40" i="1"/>
  <c r="M41" i="1"/>
  <c r="M33" i="1"/>
  <c r="J34" i="1"/>
  <c r="K34" i="1"/>
  <c r="L34" i="1"/>
  <c r="J35" i="1"/>
  <c r="K35" i="1"/>
  <c r="L35" i="1"/>
  <c r="J36" i="1"/>
  <c r="O36" i="1" s="1"/>
  <c r="K36" i="1"/>
  <c r="L36" i="1"/>
  <c r="J37" i="1"/>
  <c r="K37" i="1"/>
  <c r="L37" i="1"/>
  <c r="J38" i="1"/>
  <c r="K38" i="1"/>
  <c r="L38" i="1"/>
  <c r="J39" i="1"/>
  <c r="K39" i="1"/>
  <c r="L39" i="1"/>
  <c r="J40" i="1"/>
  <c r="K40" i="1"/>
  <c r="L40" i="1"/>
  <c r="J41" i="1"/>
  <c r="O41" i="1" s="1"/>
  <c r="K41" i="1"/>
  <c r="L41" i="1"/>
  <c r="L33" i="1"/>
  <c r="K33" i="1"/>
  <c r="J33" i="1"/>
  <c r="L7" i="1"/>
  <c r="M7" i="1"/>
  <c r="R7" i="1" s="1"/>
  <c r="K7" i="1"/>
  <c r="P7" i="1" s="1"/>
  <c r="J7" i="1"/>
  <c r="O7" i="1" s="1"/>
  <c r="C7" i="1"/>
  <c r="D7" i="1" s="1"/>
  <c r="S27" i="5" l="1"/>
  <c r="T27" i="5" s="1"/>
  <c r="S25" i="5"/>
  <c r="T25" i="5" s="1"/>
  <c r="S7" i="5"/>
  <c r="T7" i="5" s="1"/>
  <c r="T42" i="5"/>
  <c r="T43" i="5" s="1"/>
  <c r="D42" i="4"/>
  <c r="Q35" i="4"/>
  <c r="Q37" i="4"/>
  <c r="Q39" i="4"/>
  <c r="Q41" i="4"/>
  <c r="O9" i="4"/>
  <c r="O13" i="4"/>
  <c r="O17" i="4"/>
  <c r="O25" i="4"/>
  <c r="O11" i="4"/>
  <c r="O15" i="4"/>
  <c r="O21" i="4"/>
  <c r="R21" i="4" s="1"/>
  <c r="S21" i="4" s="1"/>
  <c r="O23" i="4"/>
  <c r="O27" i="4"/>
  <c r="O29" i="4"/>
  <c r="O34" i="4"/>
  <c r="O36" i="4"/>
  <c r="O38" i="4"/>
  <c r="O40" i="4"/>
  <c r="Q9" i="4"/>
  <c r="Q11" i="4"/>
  <c r="Q13" i="4"/>
  <c r="R13" i="4" s="1"/>
  <c r="S13" i="4" s="1"/>
  <c r="Q15" i="4"/>
  <c r="Q17" i="4"/>
  <c r="Q19" i="4"/>
  <c r="R19" i="4" s="1"/>
  <c r="S19" i="4" s="1"/>
  <c r="Q23" i="4"/>
  <c r="Q25" i="4"/>
  <c r="Q27" i="4"/>
  <c r="Q29" i="4"/>
  <c r="P7" i="4"/>
  <c r="R7" i="4" s="1"/>
  <c r="S7" i="4" s="1"/>
  <c r="Q34" i="4"/>
  <c r="Q36" i="4"/>
  <c r="Q38" i="4"/>
  <c r="Q40" i="4"/>
  <c r="O8" i="4"/>
  <c r="O10" i="4"/>
  <c r="O12" i="4"/>
  <c r="O14" i="4"/>
  <c r="O16" i="4"/>
  <c r="O18" i="4"/>
  <c r="O20" i="4"/>
  <c r="O22" i="4"/>
  <c r="O24" i="4"/>
  <c r="O26" i="4"/>
  <c r="O28" i="4"/>
  <c r="O39" i="4"/>
  <c r="O33" i="4"/>
  <c r="O35" i="4"/>
  <c r="O37" i="4"/>
  <c r="O41" i="4"/>
  <c r="Q8" i="4"/>
  <c r="Q10" i="4"/>
  <c r="Q12" i="4"/>
  <c r="Q14" i="4"/>
  <c r="Q16" i="4"/>
  <c r="Q18" i="4"/>
  <c r="Q20" i="4"/>
  <c r="Q22" i="4"/>
  <c r="Q24" i="4"/>
  <c r="Q26" i="4"/>
  <c r="Q28" i="4"/>
  <c r="D30" i="4"/>
  <c r="P33" i="4"/>
  <c r="P34" i="4"/>
  <c r="P35" i="4"/>
  <c r="P36" i="4"/>
  <c r="P37" i="4"/>
  <c r="P38" i="4"/>
  <c r="P39" i="4"/>
  <c r="P40" i="4"/>
  <c r="D44" i="3"/>
  <c r="P21" i="3"/>
  <c r="Q21" i="3"/>
  <c r="P31" i="3"/>
  <c r="P36" i="3"/>
  <c r="P38" i="3"/>
  <c r="P40" i="3"/>
  <c r="P10" i="3"/>
  <c r="Q12" i="3"/>
  <c r="P22" i="3"/>
  <c r="Q24" i="3"/>
  <c r="P15" i="3"/>
  <c r="Q17" i="3"/>
  <c r="O20" i="3"/>
  <c r="P27" i="3"/>
  <c r="Q29" i="3"/>
  <c r="P20" i="3"/>
  <c r="Q22" i="3"/>
  <c r="Q15" i="3"/>
  <c r="P25" i="3"/>
  <c r="Q27" i="3"/>
  <c r="P35" i="3"/>
  <c r="P37" i="3"/>
  <c r="R37" i="3" s="1"/>
  <c r="S37" i="3" s="1"/>
  <c r="P39" i="3"/>
  <c r="P41" i="3"/>
  <c r="P43" i="3"/>
  <c r="O11" i="3"/>
  <c r="P18" i="3"/>
  <c r="Q20" i="3"/>
  <c r="O23" i="3"/>
  <c r="P30" i="3"/>
  <c r="P13" i="3"/>
  <c r="P11" i="3"/>
  <c r="Q13" i="3"/>
  <c r="P23" i="3"/>
  <c r="Q25" i="3"/>
  <c r="Q35" i="3"/>
  <c r="Q37" i="3"/>
  <c r="Q39" i="3"/>
  <c r="Q41" i="3"/>
  <c r="Q43" i="3"/>
  <c r="P16" i="3"/>
  <c r="Q18" i="3"/>
  <c r="O21" i="3"/>
  <c r="P28" i="3"/>
  <c r="R28" i="3" s="1"/>
  <c r="S28" i="3" s="1"/>
  <c r="Q30" i="3"/>
  <c r="P14" i="3"/>
  <c r="Q16" i="3"/>
  <c r="P26" i="3"/>
  <c r="Q28" i="3"/>
  <c r="P19" i="3"/>
  <c r="P42" i="3"/>
  <c r="P12" i="3"/>
  <c r="Q14" i="3"/>
  <c r="P24" i="3"/>
  <c r="Q26" i="3"/>
  <c r="O10" i="3"/>
  <c r="P17" i="3"/>
  <c r="Q19" i="3"/>
  <c r="O22" i="3"/>
  <c r="P29" i="3"/>
  <c r="Q31" i="3"/>
  <c r="Q36" i="3"/>
  <c r="Q38" i="3"/>
  <c r="Q40" i="3"/>
  <c r="Q42" i="3"/>
  <c r="O11" i="2"/>
  <c r="O23" i="2"/>
  <c r="P30" i="2"/>
  <c r="O38" i="2"/>
  <c r="O21" i="2"/>
  <c r="P14" i="2"/>
  <c r="O19" i="2"/>
  <c r="P26" i="2"/>
  <c r="O31" i="2"/>
  <c r="P41" i="2"/>
  <c r="O12" i="2"/>
  <c r="O24" i="2"/>
  <c r="O39" i="2"/>
  <c r="O26" i="2"/>
  <c r="O29" i="2"/>
  <c r="R41" i="2"/>
  <c r="O14" i="2"/>
  <c r="O10" i="2"/>
  <c r="O22" i="2"/>
  <c r="P29" i="2"/>
  <c r="O37" i="2"/>
  <c r="O35" i="2"/>
  <c r="O30" i="2"/>
  <c r="O16" i="2"/>
  <c r="O13" i="2"/>
  <c r="O25" i="2"/>
  <c r="R11" i="2"/>
  <c r="O43" i="2"/>
  <c r="O9" i="2"/>
  <c r="O42" i="2"/>
  <c r="O41" i="2"/>
  <c r="O40" i="2"/>
  <c r="R12" i="2"/>
  <c r="R9" i="3"/>
  <c r="S9" i="3" s="1"/>
  <c r="O28" i="1"/>
  <c r="O25" i="1"/>
  <c r="O22" i="1"/>
  <c r="O19" i="1"/>
  <c r="O16" i="1"/>
  <c r="O13" i="1"/>
  <c r="O10" i="1"/>
  <c r="O8" i="1"/>
  <c r="Q39" i="1"/>
  <c r="Q35" i="1"/>
  <c r="R36" i="1"/>
  <c r="Q27" i="1"/>
  <c r="Q24" i="1"/>
  <c r="Q21" i="1"/>
  <c r="Q15" i="1"/>
  <c r="Q12" i="1"/>
  <c r="Q9" i="1"/>
  <c r="P39" i="1"/>
  <c r="P35" i="1"/>
  <c r="R35" i="1"/>
  <c r="P24" i="1"/>
  <c r="P18" i="1"/>
  <c r="P12" i="1"/>
  <c r="O33" i="1"/>
  <c r="O27" i="1"/>
  <c r="O18" i="1"/>
  <c r="O38" i="1"/>
  <c r="O34" i="1"/>
  <c r="P26" i="1"/>
  <c r="P20" i="1"/>
  <c r="P14" i="1"/>
  <c r="P8" i="1"/>
  <c r="O24" i="1"/>
  <c r="O9" i="1"/>
  <c r="Q41" i="1"/>
  <c r="R33" i="1"/>
  <c r="O29" i="1"/>
  <c r="O26" i="1"/>
  <c r="O20" i="1"/>
  <c r="O17" i="1"/>
  <c r="O14" i="1"/>
  <c r="O11" i="1"/>
  <c r="O35" i="1"/>
  <c r="O12" i="1"/>
  <c r="P41" i="1"/>
  <c r="R25" i="1"/>
  <c r="O39" i="1"/>
  <c r="O21" i="1"/>
  <c r="P27" i="1"/>
  <c r="P21" i="1"/>
  <c r="P15" i="1"/>
  <c r="P9" i="1"/>
  <c r="Q33" i="1"/>
  <c r="S33" i="1" s="1"/>
  <c r="T33" i="1" s="1"/>
  <c r="R34" i="1"/>
  <c r="R27" i="1"/>
  <c r="Q38" i="1"/>
  <c r="Q34" i="1"/>
  <c r="R29" i="1"/>
  <c r="R26" i="1"/>
  <c r="R23" i="1"/>
  <c r="R20" i="1"/>
  <c r="R17" i="1"/>
  <c r="R14" i="1"/>
  <c r="R11" i="1"/>
  <c r="R8" i="1"/>
  <c r="S8" i="1" s="1"/>
  <c r="T8" i="1" s="1"/>
  <c r="D42" i="1"/>
  <c r="P33" i="1"/>
  <c r="P38" i="1"/>
  <c r="P34" i="1"/>
  <c r="Q26" i="1"/>
  <c r="Q23" i="1"/>
  <c r="Q20" i="1"/>
  <c r="Q14" i="1"/>
  <c r="Q11" i="1"/>
  <c r="Q8" i="1"/>
  <c r="P23" i="1"/>
  <c r="P11" i="1"/>
  <c r="R15" i="1"/>
  <c r="R13" i="1"/>
  <c r="P37" i="1"/>
  <c r="R41" i="1"/>
  <c r="R28" i="1"/>
  <c r="R22" i="1"/>
  <c r="R19" i="1"/>
  <c r="R16" i="1"/>
  <c r="R10" i="1"/>
  <c r="R12" i="1"/>
  <c r="O37" i="1"/>
  <c r="R40" i="1"/>
  <c r="Q22" i="1"/>
  <c r="Q19" i="1"/>
  <c r="Q10" i="1"/>
  <c r="R39" i="1"/>
  <c r="Q36" i="1"/>
  <c r="P28" i="1"/>
  <c r="P22" i="1"/>
  <c r="P16" i="1"/>
  <c r="P10" i="1"/>
  <c r="P29" i="1"/>
  <c r="P17" i="1"/>
  <c r="D30" i="1"/>
  <c r="P40" i="1"/>
  <c r="P36" i="1"/>
  <c r="R38" i="1"/>
  <c r="O40" i="1"/>
  <c r="R21" i="1"/>
  <c r="R18" i="1"/>
  <c r="R9" i="1"/>
  <c r="Q17" i="1"/>
  <c r="Q28" i="1"/>
  <c r="Q16" i="1"/>
  <c r="P25" i="1"/>
  <c r="P19" i="1"/>
  <c r="P13" i="1"/>
  <c r="Q7" i="1"/>
  <c r="S7" i="1" s="1"/>
  <c r="T7" i="1" s="1"/>
  <c r="Q29" i="1"/>
  <c r="Q40" i="1"/>
  <c r="Q25" i="1"/>
  <c r="Q13" i="1"/>
  <c r="Q18" i="1"/>
  <c r="Q37" i="1"/>
  <c r="R21" i="2"/>
  <c r="R24" i="2"/>
  <c r="R22" i="2"/>
  <c r="R20" i="2"/>
  <c r="R14" i="2"/>
  <c r="R23" i="2"/>
  <c r="R35" i="2"/>
  <c r="R43" i="2"/>
  <c r="R19" i="2"/>
  <c r="R31" i="2"/>
  <c r="R36" i="2"/>
  <c r="R16" i="2"/>
  <c r="R28" i="2"/>
  <c r="R39" i="2"/>
  <c r="R18" i="2"/>
  <c r="R30" i="2"/>
  <c r="R37" i="2"/>
  <c r="R13" i="2"/>
  <c r="R25" i="2"/>
  <c r="R42" i="2"/>
  <c r="R10" i="2"/>
  <c r="R15" i="2"/>
  <c r="R27" i="2"/>
  <c r="S27" i="2" s="1"/>
  <c r="T27" i="2" s="1"/>
  <c r="R40" i="2"/>
  <c r="R17" i="2"/>
  <c r="R29" i="2"/>
  <c r="R38" i="2"/>
  <c r="D44" i="2"/>
  <c r="D32" i="2"/>
  <c r="T30" i="5" l="1"/>
  <c r="T31" i="5" s="1"/>
  <c r="R11" i="4"/>
  <c r="S11" i="4" s="1"/>
  <c r="R38" i="4"/>
  <c r="S38" i="4" s="1"/>
  <c r="R17" i="4"/>
  <c r="S17" i="4" s="1"/>
  <c r="R26" i="4"/>
  <c r="S26" i="4" s="1"/>
  <c r="R18" i="4"/>
  <c r="S18" i="4" s="1"/>
  <c r="R16" i="4"/>
  <c r="S16" i="4" s="1"/>
  <c r="R25" i="4"/>
  <c r="S25" i="4" s="1"/>
  <c r="R15" i="4"/>
  <c r="S15" i="4" s="1"/>
  <c r="R27" i="4"/>
  <c r="S27" i="4" s="1"/>
  <c r="R34" i="4"/>
  <c r="S34" i="4" s="1"/>
  <c r="R8" i="4"/>
  <c r="S8" i="4" s="1"/>
  <c r="R29" i="4"/>
  <c r="S29" i="4" s="1"/>
  <c r="R41" i="4"/>
  <c r="S41" i="4" s="1"/>
  <c r="R14" i="4"/>
  <c r="S14" i="4" s="1"/>
  <c r="R12" i="4"/>
  <c r="S12" i="4" s="1"/>
  <c r="R40" i="4"/>
  <c r="S40" i="4" s="1"/>
  <c r="R33" i="4"/>
  <c r="S33" i="4" s="1"/>
  <c r="R20" i="4"/>
  <c r="S20" i="4" s="1"/>
  <c r="R35" i="4"/>
  <c r="S35" i="4" s="1"/>
  <c r="R23" i="4"/>
  <c r="S23" i="4" s="1"/>
  <c r="R10" i="4"/>
  <c r="S10" i="4" s="1"/>
  <c r="R28" i="4"/>
  <c r="S28" i="4" s="1"/>
  <c r="R39" i="4"/>
  <c r="S39" i="4" s="1"/>
  <c r="R37" i="4"/>
  <c r="S37" i="4" s="1"/>
  <c r="R36" i="4"/>
  <c r="S36" i="4" s="1"/>
  <c r="R24" i="4"/>
  <c r="S24" i="4" s="1"/>
  <c r="R22" i="4"/>
  <c r="S22" i="4" s="1"/>
  <c r="R9" i="4"/>
  <c r="S9" i="4" s="1"/>
  <c r="R23" i="3"/>
  <c r="S23" i="3" s="1"/>
  <c r="R15" i="3"/>
  <c r="S15" i="3" s="1"/>
  <c r="R17" i="3"/>
  <c r="S17" i="3" s="1"/>
  <c r="R35" i="3"/>
  <c r="S35" i="3" s="1"/>
  <c r="R41" i="3"/>
  <c r="S41" i="3" s="1"/>
  <c r="R42" i="3"/>
  <c r="S42" i="3" s="1"/>
  <c r="R31" i="3"/>
  <c r="S31" i="3" s="1"/>
  <c r="R29" i="3"/>
  <c r="S29" i="3" s="1"/>
  <c r="R43" i="3"/>
  <c r="S43" i="3" s="1"/>
  <c r="R20" i="3"/>
  <c r="S20" i="3" s="1"/>
  <c r="R36" i="3"/>
  <c r="S36" i="3" s="1"/>
  <c r="R14" i="3"/>
  <c r="S14" i="3" s="1"/>
  <c r="R11" i="3"/>
  <c r="S11" i="3" s="1"/>
  <c r="R21" i="3"/>
  <c r="S21" i="3" s="1"/>
  <c r="R25" i="3"/>
  <c r="S25" i="3" s="1"/>
  <c r="R30" i="3"/>
  <c r="S30" i="3" s="1"/>
  <c r="R16" i="3"/>
  <c r="S16" i="3" s="1"/>
  <c r="R38" i="3"/>
  <c r="S38" i="3" s="1"/>
  <c r="R12" i="3"/>
  <c r="S12" i="3" s="1"/>
  <c r="R24" i="3"/>
  <c r="S24" i="3" s="1"/>
  <c r="R13" i="3"/>
  <c r="S13" i="3" s="1"/>
  <c r="R10" i="3"/>
  <c r="S10" i="3" s="1"/>
  <c r="R40" i="3"/>
  <c r="S40" i="3" s="1"/>
  <c r="R18" i="3"/>
  <c r="S18" i="3" s="1"/>
  <c r="R19" i="3"/>
  <c r="S19" i="3" s="1"/>
  <c r="R27" i="3"/>
  <c r="S27" i="3" s="1"/>
  <c r="R26" i="3"/>
  <c r="S26" i="3" s="1"/>
  <c r="R22" i="3"/>
  <c r="S22" i="3" s="1"/>
  <c r="R39" i="3"/>
  <c r="S39" i="3" s="1"/>
  <c r="S26" i="1"/>
  <c r="T26" i="1" s="1"/>
  <c r="S14" i="1"/>
  <c r="T14" i="1" s="1"/>
  <c r="S25" i="1"/>
  <c r="T25" i="1" s="1"/>
  <c r="S19" i="1"/>
  <c r="T19" i="1" s="1"/>
  <c r="S35" i="1"/>
  <c r="T35" i="1" s="1"/>
  <c r="S17" i="1"/>
  <c r="T17" i="1" s="1"/>
  <c r="S24" i="1"/>
  <c r="T24" i="1" s="1"/>
  <c r="S21" i="1"/>
  <c r="T21" i="1" s="1"/>
  <c r="S23" i="1"/>
  <c r="T23" i="1" s="1"/>
  <c r="S20" i="1"/>
  <c r="T20" i="1" s="1"/>
  <c r="S39" i="1"/>
  <c r="T39" i="1" s="1"/>
  <c r="S41" i="1"/>
  <c r="T41" i="1" s="1"/>
  <c r="S18" i="1"/>
  <c r="T18" i="1" s="1"/>
  <c r="S12" i="1"/>
  <c r="T12" i="1" s="1"/>
  <c r="S13" i="1"/>
  <c r="T13" i="1" s="1"/>
  <c r="S40" i="1"/>
  <c r="T40" i="1" s="1"/>
  <c r="S22" i="1"/>
  <c r="T22" i="1" s="1"/>
  <c r="S34" i="1"/>
  <c r="T34" i="1" s="1"/>
  <c r="S37" i="1"/>
  <c r="T37" i="1" s="1"/>
  <c r="S9" i="1"/>
  <c r="T9" i="1" s="1"/>
  <c r="S10" i="1"/>
  <c r="T10" i="1" s="1"/>
  <c r="S27" i="1"/>
  <c r="T27" i="1" s="1"/>
  <c r="S36" i="1"/>
  <c r="T36" i="1" s="1"/>
  <c r="S38" i="2"/>
  <c r="T38" i="2" s="1"/>
  <c r="S15" i="2"/>
  <c r="T15" i="2" s="1"/>
  <c r="S20" i="2"/>
  <c r="T20" i="2" s="1"/>
  <c r="S9" i="2"/>
  <c r="T9" i="2" s="1"/>
  <c r="S15" i="1"/>
  <c r="T15" i="1" s="1"/>
  <c r="S11" i="1"/>
  <c r="T11" i="1" s="1"/>
  <c r="S16" i="1"/>
  <c r="T16" i="1" s="1"/>
  <c r="S38" i="1"/>
  <c r="T38" i="1" s="1"/>
  <c r="S28" i="1"/>
  <c r="T28" i="1" s="1"/>
  <c r="S29" i="1"/>
  <c r="T29" i="1" s="1"/>
  <c r="S23" i="2"/>
  <c r="T23" i="2" s="1"/>
  <c r="S11" i="2"/>
  <c r="T11" i="2" s="1"/>
  <c r="S41" i="2"/>
  <c r="T41" i="2" s="1"/>
  <c r="S26" i="2"/>
  <c r="T26" i="2" s="1"/>
  <c r="S21" i="2"/>
  <c r="T21" i="2" s="1"/>
  <c r="S37" i="2"/>
  <c r="T37" i="2" s="1"/>
  <c r="S36" i="2"/>
  <c r="T36" i="2" s="1"/>
  <c r="S35" i="2"/>
  <c r="T35" i="2" s="1"/>
  <c r="S10" i="2"/>
  <c r="T10" i="2" s="1"/>
  <c r="S42" i="2"/>
  <c r="T42" i="2" s="1"/>
  <c r="S31" i="2"/>
  <c r="T31" i="2" s="1"/>
  <c r="S39" i="2"/>
  <c r="T39" i="2" s="1"/>
  <c r="S43" i="2"/>
  <c r="T43" i="2" s="1"/>
  <c r="S18" i="2"/>
  <c r="T18" i="2" s="1"/>
  <c r="S28" i="2"/>
  <c r="T28" i="2" s="1"/>
  <c r="S16" i="2"/>
  <c r="T16" i="2" s="1"/>
  <c r="S14" i="2"/>
  <c r="T14" i="2" s="1"/>
  <c r="S13" i="2"/>
  <c r="T13" i="2" s="1"/>
  <c r="S24" i="2"/>
  <c r="T24" i="2" s="1"/>
  <c r="S12" i="2"/>
  <c r="T12" i="2" s="1"/>
  <c r="S22" i="2"/>
  <c r="T22" i="2" s="1"/>
  <c r="S40" i="2"/>
  <c r="T40" i="2" s="1"/>
  <c r="S25" i="2"/>
  <c r="T25" i="2" s="1"/>
  <c r="S19" i="2"/>
  <c r="T19" i="2" s="1"/>
  <c r="S30" i="2"/>
  <c r="T30" i="2" s="1"/>
  <c r="S29" i="2"/>
  <c r="T29" i="2" s="1"/>
  <c r="S17" i="2"/>
  <c r="T17" i="2" s="1"/>
  <c r="S42" i="4" l="1"/>
  <c r="S43" i="4" s="1"/>
  <c r="S30" i="4"/>
  <c r="S31" i="4" s="1"/>
  <c r="S44" i="3"/>
  <c r="S45" i="3" s="1"/>
  <c r="S32" i="3"/>
  <c r="S33" i="3" s="1"/>
  <c r="T30" i="1"/>
  <c r="T31" i="1" s="1"/>
  <c r="T42" i="1"/>
  <c r="T43" i="1" s="1"/>
  <c r="T32" i="2"/>
  <c r="T33" i="2" s="1"/>
  <c r="T44" i="2"/>
  <c r="T45" i="2" s="1"/>
</calcChain>
</file>

<file path=xl/sharedStrings.xml><?xml version="1.0" encoding="utf-8"?>
<sst xmlns="http://schemas.openxmlformats.org/spreadsheetml/2006/main" count="497" uniqueCount="66">
  <si>
    <t>training geoms</t>
  </si>
  <si>
    <t>bond 1</t>
  </si>
  <si>
    <t>bond 2</t>
  </si>
  <si>
    <t>angle</t>
  </si>
  <si>
    <t>angstrom</t>
  </si>
  <si>
    <t>degree</t>
  </si>
  <si>
    <t>optimized geom</t>
  </si>
  <si>
    <t>bohr</t>
  </si>
  <si>
    <t>radians</t>
  </si>
  <si>
    <t>QM energy</t>
  </si>
  <si>
    <t>hartree</t>
  </si>
  <si>
    <t>validation geoms</t>
  </si>
  <si>
    <t>E-Eopt</t>
  </si>
  <si>
    <t>eV</t>
  </si>
  <si>
    <t>squared</t>
  </si>
  <si>
    <t>eV_per_hartree</t>
  </si>
  <si>
    <t>bohrperangstrom</t>
  </si>
  <si>
    <t>k_stretch</t>
  </si>
  <si>
    <t>k_bend</t>
  </si>
  <si>
    <t>water_validation_run_1</t>
  </si>
  <si>
    <t>water_validation_run_2</t>
  </si>
  <si>
    <t>water_validation_run_3</t>
  </si>
  <si>
    <t>water_validation_run_4</t>
  </si>
  <si>
    <t>water_validation_run_5</t>
  </si>
  <si>
    <t>water_validation_run_6</t>
  </si>
  <si>
    <t>water_validation_run_7</t>
  </si>
  <si>
    <t>water_validation_run_8</t>
  </si>
  <si>
    <t>water_validation_run_9</t>
  </si>
  <si>
    <t>water_CCSD_def2TZVPD_80_no_relax</t>
  </si>
  <si>
    <t>water_CCSD_def2TZVPD_80_relax</t>
  </si>
  <si>
    <t>water_CCSD_def2TZVPD_90_no_relax</t>
  </si>
  <si>
    <t>water_CCSD_def2TZVPD_90_relax</t>
  </si>
  <si>
    <t>water_CCSD_def2TZVPD_120_no_relax</t>
  </si>
  <si>
    <t>water_CCSD_def2TZVPD_120_relax</t>
  </si>
  <si>
    <t>water_CCSD_def2TZVPD_130_no_relax</t>
  </si>
  <si>
    <t>water_CCSD_def2TZVPD_130_relax</t>
  </si>
  <si>
    <t>water_CCSD_def2TZVPD_m07_00</t>
  </si>
  <si>
    <t>water_CCSD_def2TZVPD_m07_m07</t>
  </si>
  <si>
    <t>water_CCSD_def2TZVPD_m07_p07</t>
  </si>
  <si>
    <t>water_CCSD_def2TZVPD_m07_p14</t>
  </si>
  <si>
    <t>water_CCSD_def2TZVPD_m14_00</t>
  </si>
  <si>
    <t>water_CCSD_def2TZVPD_m14_m07</t>
  </si>
  <si>
    <t>water_CCSD_def2TZVPD_m14_m14</t>
  </si>
  <si>
    <t>water_CCSD_def2TZVPD_m14_p07</t>
  </si>
  <si>
    <t>water_CCSD_def2TZVPD_m14_p14</t>
  </si>
  <si>
    <t>water_CCSD_def2TZVPD_p07_00</t>
  </si>
  <si>
    <t>water_CCSD_def2TZVPD_p07_p07</t>
  </si>
  <si>
    <t>water_CCSD_def2TZVPD_p07_p14</t>
  </si>
  <si>
    <t>water_CCSD_def2TZVPD_p14_00</t>
  </si>
  <si>
    <t>water_CCSD_def2TZVPD_p14_p14</t>
  </si>
  <si>
    <t>UB_dist</t>
  </si>
  <si>
    <t>k_UB</t>
  </si>
  <si>
    <t>U_stretch_1</t>
  </si>
  <si>
    <t>U_stretch_2</t>
  </si>
  <si>
    <t>U_UB</t>
  </si>
  <si>
    <t>U_angle</t>
  </si>
  <si>
    <t>U_total</t>
  </si>
  <si>
    <t>SST</t>
  </si>
  <si>
    <t>U_error</t>
  </si>
  <si>
    <t>SSE</t>
  </si>
  <si>
    <t>R-squared</t>
  </si>
  <si>
    <t>gamma</t>
  </si>
  <si>
    <t>1/bohr</t>
  </si>
  <si>
    <t>eV/bohr^2</t>
  </si>
  <si>
    <t>k_BBC</t>
  </si>
  <si>
    <t>U_BBC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</si>
</sst>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16" zoomScale="110" zoomScaleNormal="110" workbookViewId="0">
      <selection activeCell="O5" sqref="O5"/>
    </sheetView>
  </sheetViews>
  <sheetFormatPr defaultRowHeight="14.25"/>
  <cols>
    <col min="1" max="1" width="34.625" customWidth="1"/>
    <col min="2" max="2" width="14.625" customWidth="1"/>
    <col min="3" max="5" width="8.125" customWidth="1"/>
    <col min="6" max="13" width="9.125" style="2"/>
    <col min="15" max="15" width="11" style="4" customWidth="1"/>
    <col min="16" max="16" width="10.875" style="4" customWidth="1"/>
    <col min="17" max="17" width="9.125" style="4"/>
    <col min="18" max="18" width="10" style="4" customWidth="1"/>
    <col min="19" max="19" width="9.125" style="4"/>
  </cols>
  <sheetData>
    <row r="1" spans="1:19">
      <c r="A1">
        <v>27.211400000000001</v>
      </c>
      <c r="B1" t="s">
        <v>15</v>
      </c>
    </row>
    <row r="2" spans="1:19" ht="15">
      <c r="A2">
        <v>1.8897299999999999</v>
      </c>
      <c r="B2" t="s">
        <v>16</v>
      </c>
      <c r="O2" s="5" t="s">
        <v>17</v>
      </c>
      <c r="P2" s="5" t="s">
        <v>17</v>
      </c>
      <c r="Q2" s="5" t="s">
        <v>18</v>
      </c>
    </row>
    <row r="3" spans="1:19">
      <c r="O3" s="4">
        <v>14.947141186530709</v>
      </c>
      <c r="Q3" s="4">
        <v>4.2615636040487415</v>
      </c>
    </row>
    <row r="4" spans="1:19">
      <c r="O4" s="4" t="s">
        <v>63</v>
      </c>
      <c r="Q4" s="4" t="s">
        <v>13</v>
      </c>
    </row>
    <row r="5" spans="1:19">
      <c r="N5" t="s">
        <v>61</v>
      </c>
      <c r="O5" s="2">
        <v>1.276</v>
      </c>
    </row>
    <row r="6" spans="1:19">
      <c r="O6" s="4" t="s">
        <v>62</v>
      </c>
    </row>
    <row r="7" spans="1:19" ht="15">
      <c r="B7" s="1" t="s">
        <v>9</v>
      </c>
      <c r="C7" s="1" t="s">
        <v>12</v>
      </c>
      <c r="D7" s="1"/>
      <c r="E7" s="1"/>
      <c r="F7" s="3" t="s">
        <v>1</v>
      </c>
      <c r="G7" s="3" t="s">
        <v>2</v>
      </c>
      <c r="H7" s="3" t="s">
        <v>50</v>
      </c>
      <c r="I7" s="3" t="s">
        <v>3</v>
      </c>
      <c r="J7" s="3" t="s">
        <v>1</v>
      </c>
      <c r="K7" s="3" t="s">
        <v>2</v>
      </c>
      <c r="L7" s="3" t="s">
        <v>50</v>
      </c>
      <c r="M7" s="3" t="s">
        <v>3</v>
      </c>
      <c r="O7" s="5" t="s">
        <v>52</v>
      </c>
      <c r="P7" s="5" t="s">
        <v>53</v>
      </c>
      <c r="Q7" s="5" t="s">
        <v>55</v>
      </c>
      <c r="R7" s="5" t="s">
        <v>56</v>
      </c>
      <c r="S7" s="5" t="s">
        <v>58</v>
      </c>
    </row>
    <row r="8" spans="1:19" ht="15">
      <c r="A8" s="1" t="s">
        <v>0</v>
      </c>
      <c r="B8" t="s">
        <v>10</v>
      </c>
      <c r="C8" t="s">
        <v>13</v>
      </c>
      <c r="D8" s="1" t="s">
        <v>14</v>
      </c>
      <c r="E8" s="1"/>
      <c r="F8" s="2" t="s">
        <v>4</v>
      </c>
      <c r="G8" s="2" t="s">
        <v>4</v>
      </c>
      <c r="H8" s="2" t="s">
        <v>4</v>
      </c>
      <c r="I8" s="2" t="s">
        <v>5</v>
      </c>
      <c r="J8" s="2" t="s">
        <v>7</v>
      </c>
      <c r="K8" s="2" t="s">
        <v>7</v>
      </c>
      <c r="L8" s="2" t="s">
        <v>7</v>
      </c>
      <c r="M8" s="2" t="s">
        <v>8</v>
      </c>
      <c r="O8" s="4" t="s">
        <v>13</v>
      </c>
      <c r="P8" s="4" t="s">
        <v>13</v>
      </c>
      <c r="Q8" s="4" t="s">
        <v>13</v>
      </c>
      <c r="R8" s="4" t="s">
        <v>13</v>
      </c>
      <c r="S8" s="4" t="s">
        <v>13</v>
      </c>
    </row>
    <row r="9" spans="1:19">
      <c r="A9" t="s">
        <v>6</v>
      </c>
      <c r="B9">
        <v>-76.344203149999998</v>
      </c>
      <c r="C9">
        <f t="shared" ref="C9:C31" si="0">(B9-$B$9)*$A$1</f>
        <v>0</v>
      </c>
      <c r="D9">
        <f>C9^2</f>
        <v>0</v>
      </c>
      <c r="F9" s="2">
        <v>0.96206000000000003</v>
      </c>
      <c r="G9" s="2">
        <v>0.96206000000000003</v>
      </c>
      <c r="H9" s="2">
        <v>1.5231300000000001</v>
      </c>
      <c r="I9" s="2">
        <v>104.66919</v>
      </c>
      <c r="J9" s="2">
        <f>F9*$A$2</f>
        <v>1.8180336438</v>
      </c>
      <c r="K9" s="2">
        <f>G9*$A$2</f>
        <v>1.8180336438</v>
      </c>
      <c r="L9" s="2">
        <f>H9*$A$2</f>
        <v>2.8783044548999999</v>
      </c>
      <c r="M9" s="2">
        <f>I9*PI()/180</f>
        <v>1.8268219908955237</v>
      </c>
      <c r="O9" s="4">
        <f>(3*O$3/(5*$O$5^2))*(1-2.5*EXP(-$O$5*(J9-J$9))+1.5*EXP(-(5/3)*$O$5*(J9-J$9)))</f>
        <v>0</v>
      </c>
      <c r="P9" s="4">
        <f>(3*O$3/(5*$O$5^2))*(1-2.5*EXP(-$O$5*(K9-K$9))+1.5*EXP(-(5/3)*$O$5*(K9-K$9)))</f>
        <v>0</v>
      </c>
      <c r="Q9" s="4">
        <f t="shared" ref="Q9:Q31" si="1">Q$3*2*(COS(M9)-COS(M$9))^2/(SIN(M9)^2+3*(SIN(M$9)^2)*(TANH(2*SIN(M9/2))/TANH(2*SIN(M$9/2))))</f>
        <v>0</v>
      </c>
      <c r="R9" s="4">
        <f t="shared" ref="R9:R31" si="2">SUM(O9:Q9)</f>
        <v>0</v>
      </c>
      <c r="S9" s="4">
        <f t="shared" ref="S9:S31" si="3">(R9-C9)^2</f>
        <v>0</v>
      </c>
    </row>
    <row r="10" spans="1:19">
      <c r="A10" t="s">
        <v>28</v>
      </c>
      <c r="B10">
        <v>-76.327275439999994</v>
      </c>
      <c r="C10">
        <f t="shared" si="0"/>
        <v>0.46062668789412198</v>
      </c>
      <c r="D10">
        <f t="shared" ref="D10:D43" si="4">C10^2</f>
        <v>0.21217694560030886</v>
      </c>
      <c r="F10" s="2">
        <v>0.96206000000000003</v>
      </c>
      <c r="G10" s="2">
        <v>0.96206000000000003</v>
      </c>
      <c r="H10" s="2">
        <v>1.2367999999999999</v>
      </c>
      <c r="I10" s="2">
        <v>80</v>
      </c>
      <c r="J10" s="2">
        <f t="shared" ref="J10:L31" si="5">F10*$A$2</f>
        <v>1.8180336438</v>
      </c>
      <c r="K10" s="2">
        <f t="shared" si="5"/>
        <v>1.8180336438</v>
      </c>
      <c r="L10" s="2">
        <f t="shared" si="5"/>
        <v>2.3372180639999995</v>
      </c>
      <c r="M10" s="2">
        <f t="shared" ref="M10:M31" si="6">I10*PI()/180</f>
        <v>1.3962634015954636</v>
      </c>
      <c r="O10" s="4">
        <f t="shared" ref="O10:O43" si="7">(3*O$3/(5*$O$5^2))*(1-2.5*EXP(-$O$5*(J10-J$9))+1.5*EXP(-(5/3)*$O$5*(J10-J$9)))</f>
        <v>0</v>
      </c>
      <c r="P10" s="4">
        <f t="shared" ref="P10:P43" si="8">(3*O$3/(5*$O$5^2))*(1-2.5*EXP(-$O$5*(K10-K$9))+1.5*EXP(-(5/3)*$O$5*(K10-K$9)))</f>
        <v>0</v>
      </c>
      <c r="Q10" s="4">
        <f t="shared" si="1"/>
        <v>0.43255633735209981</v>
      </c>
      <c r="R10" s="4">
        <f t="shared" si="2"/>
        <v>0.43255633735209981</v>
      </c>
      <c r="S10" s="4">
        <f t="shared" si="3"/>
        <v>7.8794457955200443E-4</v>
      </c>
    </row>
    <row r="11" spans="1:19">
      <c r="A11" t="s">
        <v>29</v>
      </c>
      <c r="B11">
        <v>-76.327871970000004</v>
      </c>
      <c r="C11">
        <f t="shared" si="0"/>
        <v>0.44439427145185201</v>
      </c>
      <c r="D11">
        <f t="shared" si="4"/>
        <v>0.19748626849922232</v>
      </c>
      <c r="F11" s="2">
        <v>0.98009000000000002</v>
      </c>
      <c r="G11" s="2">
        <v>0.98009000000000002</v>
      </c>
      <c r="H11" s="2">
        <v>1.2599800000000001</v>
      </c>
      <c r="I11" s="2">
        <v>80</v>
      </c>
      <c r="J11" s="2">
        <f t="shared" si="5"/>
        <v>1.8521054756999999</v>
      </c>
      <c r="K11" s="2">
        <f t="shared" si="5"/>
        <v>1.8521054756999999</v>
      </c>
      <c r="L11" s="2">
        <f t="shared" si="5"/>
        <v>2.3810220054000002</v>
      </c>
      <c r="M11" s="2">
        <f t="shared" si="6"/>
        <v>1.3962634015954636</v>
      </c>
      <c r="O11" s="4">
        <f t="shared" si="7"/>
        <v>8.3480294008103553E-3</v>
      </c>
      <c r="P11" s="4">
        <f t="shared" si="8"/>
        <v>8.3480294008103553E-3</v>
      </c>
      <c r="Q11" s="4">
        <f t="shared" si="1"/>
        <v>0.43255633735209981</v>
      </c>
      <c r="R11" s="4">
        <f t="shared" si="2"/>
        <v>0.44925239615372053</v>
      </c>
      <c r="S11" s="4">
        <f t="shared" si="3"/>
        <v>2.3601375618905164E-5</v>
      </c>
    </row>
    <row r="12" spans="1:19">
      <c r="A12" t="s">
        <v>30</v>
      </c>
      <c r="B12">
        <v>-76.338487130000004</v>
      </c>
      <c r="C12">
        <f t="shared" si="0"/>
        <v>0.15554090662784109</v>
      </c>
      <c r="D12">
        <f t="shared" si="4"/>
        <v>2.419297363461078E-2</v>
      </c>
      <c r="F12" s="2">
        <v>0.96206000000000003</v>
      </c>
      <c r="G12" s="2">
        <v>0.96206000000000003</v>
      </c>
      <c r="H12" s="2">
        <v>1.36056</v>
      </c>
      <c r="I12" s="2">
        <v>90</v>
      </c>
      <c r="J12" s="2">
        <f t="shared" si="5"/>
        <v>1.8180336438</v>
      </c>
      <c r="K12" s="2">
        <f t="shared" si="5"/>
        <v>1.8180336438</v>
      </c>
      <c r="L12" s="2">
        <f t="shared" si="5"/>
        <v>2.5710910488000001</v>
      </c>
      <c r="M12" s="2">
        <f t="shared" si="6"/>
        <v>1.5707963267948966</v>
      </c>
      <c r="O12" s="4">
        <f t="shared" si="7"/>
        <v>0</v>
      </c>
      <c r="P12" s="4">
        <f t="shared" si="8"/>
        <v>0</v>
      </c>
      <c r="Q12" s="4">
        <f t="shared" si="1"/>
        <v>0.14717640487168462</v>
      </c>
      <c r="R12" s="4">
        <f t="shared" si="2"/>
        <v>0.14717640487168462</v>
      </c>
      <c r="S12" s="4">
        <f t="shared" si="3"/>
        <v>6.9964889628744623E-5</v>
      </c>
    </row>
    <row r="13" spans="1:19">
      <c r="A13" t="s">
        <v>31</v>
      </c>
      <c r="B13">
        <v>-76.338648289999995</v>
      </c>
      <c r="C13">
        <f t="shared" si="0"/>
        <v>0.15115551740410108</v>
      </c>
      <c r="D13">
        <f t="shared" si="4"/>
        <v>2.2847990441701504E-2</v>
      </c>
      <c r="F13" s="2">
        <v>0.97133000000000003</v>
      </c>
      <c r="G13" s="2">
        <v>0.97133000000000003</v>
      </c>
      <c r="H13" s="2">
        <v>1.3736699999999999</v>
      </c>
      <c r="I13" s="2">
        <v>90</v>
      </c>
      <c r="J13" s="2">
        <f t="shared" si="5"/>
        <v>1.8355514409</v>
      </c>
      <c r="K13" s="2">
        <f t="shared" si="5"/>
        <v>1.8355514409</v>
      </c>
      <c r="L13" s="2">
        <f t="shared" si="5"/>
        <v>2.5958654091</v>
      </c>
      <c r="M13" s="2">
        <f t="shared" si="6"/>
        <v>1.5707963267948966</v>
      </c>
      <c r="O13" s="4">
        <f t="shared" si="7"/>
        <v>2.2483857609963778E-3</v>
      </c>
      <c r="P13" s="4">
        <f t="shared" si="8"/>
        <v>2.2483857609963778E-3</v>
      </c>
      <c r="Q13" s="4">
        <f t="shared" si="1"/>
        <v>0.14717640487168462</v>
      </c>
      <c r="R13" s="4">
        <f t="shared" si="2"/>
        <v>0.15167317639367739</v>
      </c>
      <c r="S13" s="4">
        <f t="shared" si="3"/>
        <v>2.6797082948917034E-7</v>
      </c>
    </row>
    <row r="14" spans="1:19">
      <c r="A14" t="s">
        <v>32</v>
      </c>
      <c r="B14">
        <v>-76.338901969999995</v>
      </c>
      <c r="C14">
        <f t="shared" si="0"/>
        <v>0.14425252945209713</v>
      </c>
      <c r="D14">
        <f t="shared" si="4"/>
        <v>2.080879225332815E-2</v>
      </c>
      <c r="F14" s="2">
        <v>0.96206000000000003</v>
      </c>
      <c r="G14" s="2">
        <v>0.96206000000000003</v>
      </c>
      <c r="H14" s="2">
        <v>1.6663399999999999</v>
      </c>
      <c r="I14" s="2">
        <v>120</v>
      </c>
      <c r="J14" s="2">
        <f t="shared" si="5"/>
        <v>1.8180336438</v>
      </c>
      <c r="K14" s="2">
        <f t="shared" si="5"/>
        <v>1.8180336438</v>
      </c>
      <c r="L14" s="2">
        <f t="shared" si="5"/>
        <v>3.1489326881999999</v>
      </c>
      <c r="M14" s="2">
        <f t="shared" si="6"/>
        <v>2.0943951023931953</v>
      </c>
      <c r="O14" s="4">
        <f t="shared" si="7"/>
        <v>0</v>
      </c>
      <c r="P14" s="4">
        <f t="shared" si="8"/>
        <v>0</v>
      </c>
      <c r="Q14" s="4">
        <f t="shared" si="1"/>
        <v>0.14339355681147833</v>
      </c>
      <c r="R14" s="4">
        <f t="shared" si="2"/>
        <v>0.14339355681147833</v>
      </c>
      <c r="S14" s="4">
        <f t="shared" si="3"/>
        <v>7.3783399733162317E-7</v>
      </c>
    </row>
    <row r="15" spans="1:19">
      <c r="A15" t="s">
        <v>33</v>
      </c>
      <c r="B15">
        <v>-76.339001139999993</v>
      </c>
      <c r="C15">
        <f t="shared" si="0"/>
        <v>0.14155397491413538</v>
      </c>
      <c r="D15">
        <f t="shared" si="4"/>
        <v>2.0037527813991669E-2</v>
      </c>
      <c r="F15" s="2">
        <v>0.95506000000000002</v>
      </c>
      <c r="G15" s="2">
        <v>0.95506000000000002</v>
      </c>
      <c r="H15" s="2">
        <v>1.65421</v>
      </c>
      <c r="I15" s="2">
        <v>120</v>
      </c>
      <c r="J15" s="2">
        <f t="shared" si="5"/>
        <v>1.8048055338</v>
      </c>
      <c r="K15" s="2">
        <f t="shared" si="5"/>
        <v>1.8048055338</v>
      </c>
      <c r="L15" s="2">
        <f t="shared" si="5"/>
        <v>3.1260102633</v>
      </c>
      <c r="M15" s="2">
        <f t="shared" si="6"/>
        <v>2.0943951023931953</v>
      </c>
      <c r="O15" s="4">
        <f t="shared" si="7"/>
        <v>1.3275380491620692E-3</v>
      </c>
      <c r="P15" s="4">
        <f t="shared" si="8"/>
        <v>1.3275380491620692E-3</v>
      </c>
      <c r="Q15" s="4">
        <f t="shared" si="1"/>
        <v>0.14339355681147833</v>
      </c>
      <c r="R15" s="4">
        <f t="shared" si="2"/>
        <v>0.14604863290980247</v>
      </c>
      <c r="S15" s="4">
        <f t="shared" si="3"/>
        <v>2.0201950498014099E-5</v>
      </c>
    </row>
    <row r="16" spans="1:19">
      <c r="A16" t="s">
        <v>34</v>
      </c>
      <c r="B16">
        <v>-76.330841059999997</v>
      </c>
      <c r="C16">
        <f t="shared" si="0"/>
        <v>0.36360117582603002</v>
      </c>
      <c r="D16">
        <f t="shared" si="4"/>
        <v>0.1322058150620716</v>
      </c>
      <c r="F16" s="2">
        <v>0.96206000000000003</v>
      </c>
      <c r="G16" s="2">
        <v>0.96206000000000003</v>
      </c>
      <c r="H16" s="2">
        <v>1.7438499999999999</v>
      </c>
      <c r="I16" s="2">
        <v>130</v>
      </c>
      <c r="J16" s="2">
        <f t="shared" si="5"/>
        <v>1.8180336438</v>
      </c>
      <c r="K16" s="2">
        <f t="shared" si="5"/>
        <v>1.8180336438</v>
      </c>
      <c r="L16" s="2">
        <f t="shared" si="5"/>
        <v>3.2954056604999997</v>
      </c>
      <c r="M16" s="2">
        <f t="shared" si="6"/>
        <v>2.2689280275926285</v>
      </c>
      <c r="O16" s="4">
        <f t="shared" si="7"/>
        <v>0</v>
      </c>
      <c r="P16" s="4">
        <f t="shared" si="8"/>
        <v>0</v>
      </c>
      <c r="Q16" s="4">
        <f t="shared" si="1"/>
        <v>0.37133761658154607</v>
      </c>
      <c r="R16" s="4">
        <f t="shared" si="2"/>
        <v>0.37133761658154607</v>
      </c>
      <c r="S16" s="4">
        <f t="shared" si="3"/>
        <v>5.9852515563609744E-5</v>
      </c>
    </row>
    <row r="17" spans="1:19">
      <c r="A17" t="s">
        <v>35</v>
      </c>
      <c r="B17">
        <v>-76.331085779999995</v>
      </c>
      <c r="C17">
        <f t="shared" si="0"/>
        <v>0.35694200201809112</v>
      </c>
      <c r="D17">
        <f t="shared" si="4"/>
        <v>0.12740759280468297</v>
      </c>
      <c r="F17" s="2">
        <v>0.95106000000000002</v>
      </c>
      <c r="G17" s="2">
        <v>0.95106000000000002</v>
      </c>
      <c r="H17" s="2">
        <v>1.7239100000000001</v>
      </c>
      <c r="I17" s="2">
        <v>130</v>
      </c>
      <c r="J17" s="2">
        <f t="shared" si="5"/>
        <v>1.7972466137999998</v>
      </c>
      <c r="K17" s="2">
        <f t="shared" si="5"/>
        <v>1.7972466137999998</v>
      </c>
      <c r="L17" s="2">
        <f t="shared" si="5"/>
        <v>3.2577244443</v>
      </c>
      <c r="M17" s="2">
        <f t="shared" si="6"/>
        <v>2.2689280275926285</v>
      </c>
      <c r="O17" s="4">
        <f t="shared" si="7"/>
        <v>3.3065138277160499E-3</v>
      </c>
      <c r="P17" s="4">
        <f t="shared" si="8"/>
        <v>3.3065138277160499E-3</v>
      </c>
      <c r="Q17" s="4">
        <f t="shared" si="1"/>
        <v>0.37133761658154607</v>
      </c>
      <c r="R17" s="4">
        <f t="shared" si="2"/>
        <v>0.37795064423697816</v>
      </c>
      <c r="S17" s="4">
        <f t="shared" si="3"/>
        <v>4.4136304788120303E-4</v>
      </c>
    </row>
    <row r="18" spans="1:19">
      <c r="A18" t="s">
        <v>36</v>
      </c>
      <c r="B18">
        <v>-76.338633849999994</v>
      </c>
      <c r="C18">
        <f t="shared" si="0"/>
        <v>0.1515484500201299</v>
      </c>
      <c r="D18">
        <f t="shared" si="4"/>
        <v>2.296693270350381E-2</v>
      </c>
      <c r="F18" s="2">
        <v>0.89205999999999996</v>
      </c>
      <c r="G18" s="2">
        <v>0.96206000000000003</v>
      </c>
      <c r="H18" s="2">
        <v>1.4683299999999999</v>
      </c>
      <c r="I18" s="2">
        <v>104.66919</v>
      </c>
      <c r="J18" s="2">
        <f t="shared" si="5"/>
        <v>1.6857525437999998</v>
      </c>
      <c r="K18" s="2">
        <f t="shared" si="5"/>
        <v>1.8180336438</v>
      </c>
      <c r="L18" s="2">
        <f t="shared" si="5"/>
        <v>2.7747472508999995</v>
      </c>
      <c r="M18" s="2">
        <f t="shared" si="6"/>
        <v>1.8268219908955237</v>
      </c>
      <c r="O18" s="4">
        <f t="shared" si="7"/>
        <v>0.15219711097750535</v>
      </c>
      <c r="P18" s="4">
        <f t="shared" si="8"/>
        <v>0</v>
      </c>
      <c r="Q18" s="4">
        <f t="shared" si="1"/>
        <v>0</v>
      </c>
      <c r="R18" s="4">
        <f t="shared" si="2"/>
        <v>0.15219711097750535</v>
      </c>
      <c r="S18" s="4">
        <f t="shared" si="3"/>
        <v>4.2076103762323802E-7</v>
      </c>
    </row>
    <row r="19" spans="1:19">
      <c r="A19" t="s">
        <v>37</v>
      </c>
      <c r="B19">
        <v>-76.333165140000006</v>
      </c>
      <c r="C19">
        <f t="shared" si="0"/>
        <v>0.30035970531380785</v>
      </c>
      <c r="D19">
        <f t="shared" si="4"/>
        <v>9.0215952576197495E-2</v>
      </c>
      <c r="F19" s="2">
        <v>0.89205999999999996</v>
      </c>
      <c r="G19" s="2">
        <v>0.89205999999999996</v>
      </c>
      <c r="H19" s="2">
        <v>1.4123000000000001</v>
      </c>
      <c r="I19" s="2">
        <v>104.66919</v>
      </c>
      <c r="J19" s="2">
        <f t="shared" si="5"/>
        <v>1.6857525437999998</v>
      </c>
      <c r="K19" s="2">
        <f t="shared" si="5"/>
        <v>1.6857525437999998</v>
      </c>
      <c r="L19" s="2">
        <f t="shared" si="5"/>
        <v>2.668865679</v>
      </c>
      <c r="M19" s="2">
        <f t="shared" si="6"/>
        <v>1.8268219908955237</v>
      </c>
      <c r="O19" s="4">
        <f t="shared" si="7"/>
        <v>0.15219711097750535</v>
      </c>
      <c r="P19" s="4">
        <f t="shared" si="8"/>
        <v>0.15219711097750535</v>
      </c>
      <c r="Q19" s="4">
        <f t="shared" si="1"/>
        <v>0</v>
      </c>
      <c r="R19" s="4">
        <f t="shared" si="2"/>
        <v>0.3043942219550107</v>
      </c>
      <c r="S19" s="4">
        <f t="shared" si="3"/>
        <v>1.6277324528142779E-5</v>
      </c>
    </row>
    <row r="20" spans="1:19">
      <c r="A20" t="s">
        <v>38</v>
      </c>
      <c r="B20">
        <v>-76.334464699999998</v>
      </c>
      <c r="C20">
        <f t="shared" si="0"/>
        <v>0.26499685833001085</v>
      </c>
      <c r="D20">
        <f t="shared" si="4"/>
        <v>7.0223334924775838E-2</v>
      </c>
      <c r="F20" s="2">
        <v>0.89205999999999996</v>
      </c>
      <c r="G20" s="2">
        <v>1.03206</v>
      </c>
      <c r="H20" s="2">
        <v>1.52552</v>
      </c>
      <c r="I20" s="2">
        <v>104.66919</v>
      </c>
      <c r="J20" s="2">
        <f t="shared" si="5"/>
        <v>1.6857525437999998</v>
      </c>
      <c r="K20" s="2">
        <f t="shared" si="5"/>
        <v>1.9503147437999999</v>
      </c>
      <c r="L20" s="2">
        <f t="shared" si="5"/>
        <v>2.8828209095999999</v>
      </c>
      <c r="M20" s="2">
        <f t="shared" si="6"/>
        <v>1.8268219908955237</v>
      </c>
      <c r="O20" s="4">
        <f t="shared" si="7"/>
        <v>0.15219711097750535</v>
      </c>
      <c r="P20" s="4">
        <f t="shared" si="8"/>
        <v>0.1127436256889023</v>
      </c>
      <c r="Q20" s="4">
        <f t="shared" si="1"/>
        <v>0</v>
      </c>
      <c r="R20" s="4">
        <f t="shared" si="2"/>
        <v>0.26494073666640766</v>
      </c>
      <c r="S20" s="4">
        <f t="shared" si="3"/>
        <v>3.1496411255899E-9</v>
      </c>
    </row>
    <row r="21" spans="1:19">
      <c r="A21" t="s">
        <v>39</v>
      </c>
      <c r="B21">
        <v>-76.324373190000003</v>
      </c>
      <c r="C21">
        <f t="shared" si="0"/>
        <v>0.53960097354388015</v>
      </c>
      <c r="D21">
        <f t="shared" si="4"/>
        <v>0.29116921064950324</v>
      </c>
      <c r="F21" s="2">
        <v>0.89205999999999996</v>
      </c>
      <c r="G21" s="2">
        <v>1.10206</v>
      </c>
      <c r="H21" s="2">
        <v>1.5837399999999999</v>
      </c>
      <c r="I21" s="2">
        <v>104.66919</v>
      </c>
      <c r="J21" s="2">
        <f t="shared" si="5"/>
        <v>1.6857525437999998</v>
      </c>
      <c r="K21" s="2">
        <f t="shared" si="5"/>
        <v>2.0825958438000001</v>
      </c>
      <c r="L21" s="2">
        <f t="shared" si="5"/>
        <v>2.9928409901999995</v>
      </c>
      <c r="M21" s="2">
        <f t="shared" si="6"/>
        <v>1.8268219908955237</v>
      </c>
      <c r="O21" s="4">
        <f t="shared" si="7"/>
        <v>0.15219711097750535</v>
      </c>
      <c r="P21" s="4">
        <f t="shared" si="8"/>
        <v>0.3901087710650778</v>
      </c>
      <c r="Q21" s="4">
        <f t="shared" si="1"/>
        <v>0</v>
      </c>
      <c r="R21" s="4">
        <f t="shared" si="2"/>
        <v>0.54230588204258312</v>
      </c>
      <c r="S21" s="4">
        <f t="shared" si="3"/>
        <v>7.3165299863555746E-6</v>
      </c>
    </row>
    <row r="22" spans="1:19">
      <c r="A22" t="s">
        <v>40</v>
      </c>
      <c r="B22">
        <v>-76.317781299999993</v>
      </c>
      <c r="C22">
        <f t="shared" si="0"/>
        <v>0.71897552909015028</v>
      </c>
      <c r="D22">
        <f t="shared" si="4"/>
        <v>0.51692581143046157</v>
      </c>
      <c r="F22" s="2">
        <v>0.82206000000000001</v>
      </c>
      <c r="G22" s="2">
        <v>0.96206000000000003</v>
      </c>
      <c r="H22" s="2">
        <v>1.41489</v>
      </c>
      <c r="I22" s="2">
        <v>104.66919</v>
      </c>
      <c r="J22" s="2">
        <f t="shared" si="5"/>
        <v>1.5534714437999999</v>
      </c>
      <c r="K22" s="2">
        <f t="shared" si="5"/>
        <v>1.8180336438</v>
      </c>
      <c r="L22" s="2">
        <f t="shared" si="5"/>
        <v>2.6737600796999996</v>
      </c>
      <c r="M22" s="2">
        <f t="shared" si="6"/>
        <v>1.8268219908955237</v>
      </c>
      <c r="O22" s="4">
        <f t="shared" si="7"/>
        <v>0.71085752708606043</v>
      </c>
      <c r="P22" s="4">
        <f t="shared" si="8"/>
        <v>0</v>
      </c>
      <c r="Q22" s="4">
        <f t="shared" si="1"/>
        <v>0</v>
      </c>
      <c r="R22" s="4">
        <f t="shared" si="2"/>
        <v>0.71085752708606043</v>
      </c>
      <c r="S22" s="4">
        <f t="shared" si="3"/>
        <v>6.5901956538406864E-5</v>
      </c>
    </row>
    <row r="23" spans="1:19">
      <c r="A23" t="s">
        <v>41</v>
      </c>
      <c r="B23">
        <v>-76.312412050000006</v>
      </c>
      <c r="C23">
        <f t="shared" si="0"/>
        <v>0.86508033853979349</v>
      </c>
      <c r="D23">
        <f t="shared" si="4"/>
        <v>0.74836399212812377</v>
      </c>
      <c r="F23" s="2">
        <v>0.82206000000000001</v>
      </c>
      <c r="G23" s="2">
        <v>0.89205999999999996</v>
      </c>
      <c r="H23" s="2">
        <v>1.3575600000000001</v>
      </c>
      <c r="I23" s="2">
        <v>104.66919</v>
      </c>
      <c r="J23" s="2">
        <f t="shared" si="5"/>
        <v>1.5534714437999999</v>
      </c>
      <c r="K23" s="2">
        <f t="shared" si="5"/>
        <v>1.6857525437999998</v>
      </c>
      <c r="L23" s="2">
        <f t="shared" si="5"/>
        <v>2.5654218588000002</v>
      </c>
      <c r="M23" s="2">
        <f t="shared" si="6"/>
        <v>1.8268219908955237</v>
      </c>
      <c r="O23" s="4">
        <f t="shared" si="7"/>
        <v>0.71085752708606043</v>
      </c>
      <c r="P23" s="4">
        <f t="shared" si="8"/>
        <v>0.15219711097750535</v>
      </c>
      <c r="Q23" s="4">
        <f t="shared" si="1"/>
        <v>0</v>
      </c>
      <c r="R23" s="4">
        <f t="shared" si="2"/>
        <v>0.86305463806356575</v>
      </c>
      <c r="S23" s="4">
        <f t="shared" si="3"/>
        <v>4.1034624193893047E-6</v>
      </c>
    </row>
    <row r="24" spans="1:19">
      <c r="A24" t="s">
        <v>42</v>
      </c>
      <c r="B24">
        <v>-76.291757149999995</v>
      </c>
      <c r="C24">
        <f t="shared" si="0"/>
        <v>1.4271290844000906</v>
      </c>
      <c r="D24">
        <f t="shared" si="4"/>
        <v>2.036697423540641</v>
      </c>
      <c r="F24" s="2">
        <v>0.82206000000000001</v>
      </c>
      <c r="G24" s="2">
        <v>0.82206000000000001</v>
      </c>
      <c r="H24" s="2">
        <v>1.3014699999999999</v>
      </c>
      <c r="I24" s="2">
        <v>104.66919</v>
      </c>
      <c r="J24" s="2">
        <f t="shared" si="5"/>
        <v>1.5534714437999999</v>
      </c>
      <c r="K24" s="2">
        <f t="shared" si="5"/>
        <v>1.5534714437999999</v>
      </c>
      <c r="L24" s="2">
        <f t="shared" si="5"/>
        <v>2.4594269030999998</v>
      </c>
      <c r="M24" s="2">
        <f t="shared" si="6"/>
        <v>1.8268219908955237</v>
      </c>
      <c r="O24" s="4">
        <f t="shared" si="7"/>
        <v>0.71085752708606043</v>
      </c>
      <c r="P24" s="4">
        <f t="shared" si="8"/>
        <v>0.71085752708606043</v>
      </c>
      <c r="Q24" s="4">
        <f t="shared" si="1"/>
        <v>0</v>
      </c>
      <c r="R24" s="4">
        <f t="shared" si="2"/>
        <v>1.4217150541721209</v>
      </c>
      <c r="S24" s="4">
        <f t="shared" si="3"/>
        <v>2.9311723309369781E-5</v>
      </c>
    </row>
    <row r="25" spans="1:19">
      <c r="A25" t="s">
        <v>43</v>
      </c>
      <c r="B25">
        <v>-76.313506689999997</v>
      </c>
      <c r="C25">
        <f t="shared" si="0"/>
        <v>0.83529365164404035</v>
      </c>
      <c r="D25">
        <f t="shared" si="4"/>
        <v>0.6977154844768354</v>
      </c>
      <c r="F25" s="2">
        <v>0.82206000000000001</v>
      </c>
      <c r="G25" s="2">
        <v>1.03206</v>
      </c>
      <c r="H25" s="2">
        <v>1.4733099999999999</v>
      </c>
      <c r="I25" s="2">
        <v>104.66919</v>
      </c>
      <c r="J25" s="2">
        <f t="shared" si="5"/>
        <v>1.5534714437999999</v>
      </c>
      <c r="K25" s="2">
        <f t="shared" si="5"/>
        <v>1.9503147437999999</v>
      </c>
      <c r="L25" s="2">
        <f t="shared" si="5"/>
        <v>2.7841581062999996</v>
      </c>
      <c r="M25" s="2">
        <f t="shared" si="6"/>
        <v>1.8268219908955237</v>
      </c>
      <c r="O25" s="4">
        <f t="shared" si="7"/>
        <v>0.71085752708606043</v>
      </c>
      <c r="P25" s="4">
        <f t="shared" si="8"/>
        <v>0.1127436256889023</v>
      </c>
      <c r="Q25" s="4">
        <f t="shared" si="1"/>
        <v>0</v>
      </c>
      <c r="R25" s="4">
        <f t="shared" si="2"/>
        <v>0.82360115277496271</v>
      </c>
      <c r="S25" s="4">
        <f t="shared" si="3"/>
        <v>1.3671452980338185E-4</v>
      </c>
    </row>
    <row r="26" spans="1:19">
      <c r="A26" t="s">
        <v>44</v>
      </c>
      <c r="B26">
        <v>-76.303302220000006</v>
      </c>
      <c r="C26">
        <f t="shared" si="0"/>
        <v>1.1129715666017901</v>
      </c>
      <c r="D26">
        <f t="shared" si="4"/>
        <v>1.2387057080640429</v>
      </c>
      <c r="F26" s="2">
        <v>0.82206000000000001</v>
      </c>
      <c r="G26" s="2">
        <v>1.10206</v>
      </c>
      <c r="H26" s="2">
        <v>1.5327</v>
      </c>
      <c r="I26" s="2">
        <v>104.66919</v>
      </c>
      <c r="J26" s="2">
        <f t="shared" si="5"/>
        <v>1.5534714437999999</v>
      </c>
      <c r="K26" s="2">
        <f t="shared" si="5"/>
        <v>2.0825958438000001</v>
      </c>
      <c r="L26" s="2">
        <f t="shared" si="5"/>
        <v>2.8963891709999996</v>
      </c>
      <c r="M26" s="2">
        <f t="shared" si="6"/>
        <v>1.8268219908955237</v>
      </c>
      <c r="O26" s="4">
        <f t="shared" si="7"/>
        <v>0.71085752708606043</v>
      </c>
      <c r="P26" s="4">
        <f t="shared" si="8"/>
        <v>0.3901087710650778</v>
      </c>
      <c r="Q26" s="4">
        <f t="shared" si="1"/>
        <v>0</v>
      </c>
      <c r="R26" s="4">
        <f t="shared" si="2"/>
        <v>1.1009662981511381</v>
      </c>
      <c r="S26" s="4">
        <f t="shared" si="3"/>
        <v>1.4412647057221963E-4</v>
      </c>
    </row>
    <row r="27" spans="1:19">
      <c r="A27" t="s">
        <v>45</v>
      </c>
      <c r="B27">
        <v>-76.340139230000005</v>
      </c>
      <c r="C27">
        <f t="shared" si="0"/>
        <v>0.11058495268780964</v>
      </c>
      <c r="D27">
        <f t="shared" si="4"/>
        <v>1.2229031760965098E-2</v>
      </c>
      <c r="F27" s="2">
        <v>1.03206</v>
      </c>
      <c r="G27" s="2">
        <v>0.96206000000000003</v>
      </c>
      <c r="H27" s="2">
        <v>1.57911</v>
      </c>
      <c r="I27" s="2">
        <v>104.66919</v>
      </c>
      <c r="J27" s="2">
        <f t="shared" si="5"/>
        <v>1.9503147437999999</v>
      </c>
      <c r="K27" s="2">
        <f t="shared" si="5"/>
        <v>1.8180336438</v>
      </c>
      <c r="L27" s="2">
        <f t="shared" si="5"/>
        <v>2.9840915402999997</v>
      </c>
      <c r="M27" s="2">
        <f t="shared" si="6"/>
        <v>1.8268219908955237</v>
      </c>
      <c r="O27" s="4">
        <f t="shared" si="7"/>
        <v>0.1127436256889023</v>
      </c>
      <c r="P27" s="4">
        <f t="shared" si="8"/>
        <v>0</v>
      </c>
      <c r="Q27" s="4">
        <f t="shared" si="1"/>
        <v>0</v>
      </c>
      <c r="R27" s="4">
        <f t="shared" si="2"/>
        <v>0.1127436256889023</v>
      </c>
      <c r="S27" s="4">
        <f t="shared" si="3"/>
        <v>4.6598691256463638E-6</v>
      </c>
    </row>
    <row r="28" spans="1:19">
      <c r="A28" t="s">
        <v>46</v>
      </c>
      <c r="B28">
        <v>-76.336183739999996</v>
      </c>
      <c r="C28">
        <f t="shared" si="0"/>
        <v>0.21821937327407717</v>
      </c>
      <c r="D28">
        <f t="shared" si="4"/>
        <v>4.7619694872131024E-2</v>
      </c>
      <c r="F28" s="2">
        <v>1.03206</v>
      </c>
      <c r="G28" s="2">
        <v>1.03206</v>
      </c>
      <c r="H28" s="2">
        <v>1.6339399999999999</v>
      </c>
      <c r="I28" s="2">
        <v>104.66919</v>
      </c>
      <c r="J28" s="2">
        <f t="shared" si="5"/>
        <v>1.9503147437999999</v>
      </c>
      <c r="K28" s="2">
        <f t="shared" si="5"/>
        <v>1.9503147437999999</v>
      </c>
      <c r="L28" s="2">
        <f t="shared" si="5"/>
        <v>3.0877054361999998</v>
      </c>
      <c r="M28" s="2">
        <f t="shared" si="6"/>
        <v>1.8268219908955237</v>
      </c>
      <c r="O28" s="4">
        <f t="shared" si="7"/>
        <v>0.1127436256889023</v>
      </c>
      <c r="P28" s="4">
        <f t="shared" si="8"/>
        <v>0.1127436256889023</v>
      </c>
      <c r="Q28" s="4">
        <f t="shared" si="1"/>
        <v>0</v>
      </c>
      <c r="R28" s="4">
        <f t="shared" si="2"/>
        <v>0.22548725137780459</v>
      </c>
      <c r="S28" s="4">
        <f t="shared" si="3"/>
        <v>5.2822052130640493E-5</v>
      </c>
    </row>
    <row r="29" spans="1:19">
      <c r="A29" t="s">
        <v>47</v>
      </c>
      <c r="B29">
        <v>-76.326316660000003</v>
      </c>
      <c r="C29">
        <f t="shared" si="0"/>
        <v>0.48671643398586645</v>
      </c>
      <c r="D29">
        <f t="shared" si="4"/>
        <v>0.2368928871119183</v>
      </c>
      <c r="F29" s="2">
        <v>1.03206</v>
      </c>
      <c r="G29" s="2">
        <v>1.10206</v>
      </c>
      <c r="H29" s="2">
        <v>1.6899</v>
      </c>
      <c r="I29" s="2">
        <v>104.66919</v>
      </c>
      <c r="J29" s="2">
        <f t="shared" si="5"/>
        <v>1.9503147437999999</v>
      </c>
      <c r="K29" s="2">
        <f t="shared" si="5"/>
        <v>2.0825958438000001</v>
      </c>
      <c r="L29" s="2">
        <f t="shared" si="5"/>
        <v>3.1934547269999998</v>
      </c>
      <c r="M29" s="2">
        <f t="shared" si="6"/>
        <v>1.8268219908955237</v>
      </c>
      <c r="O29" s="4">
        <f t="shared" si="7"/>
        <v>0.1127436256889023</v>
      </c>
      <c r="P29" s="4">
        <f t="shared" si="8"/>
        <v>0.3901087710650778</v>
      </c>
      <c r="Q29" s="4">
        <f t="shared" si="1"/>
        <v>0</v>
      </c>
      <c r="R29" s="4">
        <f t="shared" si="2"/>
        <v>0.50285239675398008</v>
      </c>
      <c r="S29" s="4">
        <f t="shared" si="3"/>
        <v>2.6036929445394933E-4</v>
      </c>
    </row>
    <row r="30" spans="1:19">
      <c r="A30" t="s">
        <v>48</v>
      </c>
      <c r="B30">
        <v>-76.330159339999994</v>
      </c>
      <c r="C30">
        <f t="shared" si="0"/>
        <v>0.38215173143410852</v>
      </c>
      <c r="D30">
        <f t="shared" si="4"/>
        <v>0.14603994583808702</v>
      </c>
      <c r="F30" s="2">
        <v>1.10206</v>
      </c>
      <c r="G30" s="2">
        <v>0.96206000000000003</v>
      </c>
      <c r="H30" s="2">
        <v>1.63618</v>
      </c>
      <c r="I30" s="2">
        <v>104.66919</v>
      </c>
      <c r="J30" s="2">
        <f t="shared" si="5"/>
        <v>2.0825958438000001</v>
      </c>
      <c r="K30" s="2">
        <f t="shared" si="5"/>
        <v>1.8180336438</v>
      </c>
      <c r="L30" s="2">
        <f t="shared" si="5"/>
        <v>3.0919384313999996</v>
      </c>
      <c r="M30" s="2">
        <f t="shared" si="6"/>
        <v>1.8268219908955237</v>
      </c>
      <c r="O30" s="4">
        <f t="shared" si="7"/>
        <v>0.3901087710650778</v>
      </c>
      <c r="P30" s="4">
        <f t="shared" si="8"/>
        <v>0</v>
      </c>
      <c r="Q30" s="4">
        <f t="shared" si="1"/>
        <v>0</v>
      </c>
      <c r="R30" s="4">
        <f t="shared" si="2"/>
        <v>0.3901087710650778</v>
      </c>
      <c r="S30" s="4">
        <f t="shared" si="3"/>
        <v>6.3314479688815671E-5</v>
      </c>
    </row>
    <row r="31" spans="1:19">
      <c r="A31" t="s">
        <v>49</v>
      </c>
      <c r="B31">
        <v>-76.316564580000005</v>
      </c>
      <c r="C31">
        <f t="shared" si="0"/>
        <v>0.75208418369782259</v>
      </c>
      <c r="D31">
        <f t="shared" si="4"/>
        <v>0.56563061936842018</v>
      </c>
      <c r="F31" s="2">
        <v>1.10206</v>
      </c>
      <c r="G31" s="2">
        <v>1.10206</v>
      </c>
      <c r="H31" s="2">
        <v>1.7447699999999999</v>
      </c>
      <c r="I31" s="2">
        <v>104.66919</v>
      </c>
      <c r="J31" s="2">
        <f t="shared" si="5"/>
        <v>2.0825958438000001</v>
      </c>
      <c r="K31" s="2">
        <f t="shared" si="5"/>
        <v>2.0825958438000001</v>
      </c>
      <c r="L31" s="2">
        <f t="shared" si="5"/>
        <v>3.2971442120999996</v>
      </c>
      <c r="M31" s="2">
        <f t="shared" si="6"/>
        <v>1.8268219908955237</v>
      </c>
      <c r="O31" s="4">
        <f t="shared" si="7"/>
        <v>0.3901087710650778</v>
      </c>
      <c r="P31" s="4">
        <f t="shared" si="8"/>
        <v>0.3901087710650778</v>
      </c>
      <c r="Q31" s="4">
        <f t="shared" si="1"/>
        <v>0</v>
      </c>
      <c r="R31" s="4">
        <f t="shared" si="2"/>
        <v>0.78021754213015559</v>
      </c>
      <c r="S31" s="4">
        <f t="shared" si="3"/>
        <v>7.9148585668212235E-4</v>
      </c>
    </row>
    <row r="32" spans="1:19" ht="15">
      <c r="C32" s="1" t="s">
        <v>57</v>
      </c>
      <c r="D32">
        <f>SUM(D9:D31)</f>
        <v>7.4785599355555243</v>
      </c>
      <c r="R32" s="5" t="s">
        <v>59</v>
      </c>
      <c r="S32" s="4">
        <f>SUM(S9:S31)</f>
        <v>2.9807616234864909E-3</v>
      </c>
    </row>
    <row r="33" spans="1:19" ht="15">
      <c r="B33" s="1" t="s">
        <v>9</v>
      </c>
      <c r="F33" s="3" t="s">
        <v>1</v>
      </c>
      <c r="G33" s="3" t="s">
        <v>2</v>
      </c>
      <c r="H33" s="3" t="s">
        <v>50</v>
      </c>
      <c r="I33" s="3" t="s">
        <v>3</v>
      </c>
      <c r="J33" s="3" t="s">
        <v>1</v>
      </c>
      <c r="K33" s="3" t="s">
        <v>2</v>
      </c>
      <c r="L33" s="3" t="s">
        <v>50</v>
      </c>
      <c r="M33" s="3" t="s">
        <v>3</v>
      </c>
      <c r="R33" s="5" t="s">
        <v>60</v>
      </c>
      <c r="S33" s="4">
        <f>1-S32/D32</f>
        <v>0.99960142572244226</v>
      </c>
    </row>
    <row r="34" spans="1:19" ht="15">
      <c r="A34" s="1" t="s">
        <v>11</v>
      </c>
      <c r="B34" t="s">
        <v>10</v>
      </c>
      <c r="E34" s="1"/>
      <c r="F34" s="2" t="s">
        <v>4</v>
      </c>
      <c r="G34" s="2" t="s">
        <v>4</v>
      </c>
      <c r="H34" s="2" t="s">
        <v>4</v>
      </c>
      <c r="I34" s="2" t="s">
        <v>5</v>
      </c>
      <c r="J34" s="2" t="s">
        <v>7</v>
      </c>
      <c r="K34" s="2" t="s">
        <v>7</v>
      </c>
      <c r="L34" s="2" t="s">
        <v>7</v>
      </c>
      <c r="M34" s="2" t="s">
        <v>8</v>
      </c>
    </row>
    <row r="35" spans="1:19">
      <c r="A35" t="s">
        <v>19</v>
      </c>
      <c r="B35">
        <v>-76.320945069999993</v>
      </c>
      <c r="C35">
        <f t="shared" ref="C35:C43" si="9">(B35-$B$9)*$A$1</f>
        <v>0.63288491811213787</v>
      </c>
      <c r="D35">
        <f t="shared" si="4"/>
        <v>0.40054331957380745</v>
      </c>
      <c r="F35" s="2">
        <v>1.026</v>
      </c>
      <c r="G35" s="2">
        <v>0.93100000000000005</v>
      </c>
      <c r="H35" s="2">
        <v>1.8059099999999999</v>
      </c>
      <c r="I35" s="2">
        <v>134.62</v>
      </c>
      <c r="J35" s="2">
        <f>F35*$A$2</f>
        <v>1.9388629799999999</v>
      </c>
      <c r="K35" s="2">
        <f>G35*$A$2</f>
        <v>1.75933863</v>
      </c>
      <c r="L35" s="2">
        <f>H35*$A$2</f>
        <v>3.4126823042999996</v>
      </c>
      <c r="M35" s="2">
        <f>I35*PI()/180</f>
        <v>2.3495622390347664</v>
      </c>
      <c r="O35" s="4">
        <f t="shared" si="7"/>
        <v>9.5271142589259866E-2</v>
      </c>
      <c r="P35" s="4">
        <f t="shared" si="8"/>
        <v>2.7528689984981664E-2</v>
      </c>
      <c r="Q35" s="4">
        <f t="shared" ref="Q35:Q43" si="10">Q$3*2*(COS(M35)-COS(M$9))^2/(SIN(M35)^2+3*(SIN(M$9)^2)*(TANH(2*SIN(M35/2))/TANH(2*SIN(M$9/2))))</f>
        <v>0.50387652879053135</v>
      </c>
      <c r="R35" s="4">
        <f t="shared" ref="R35:R43" si="11">SUM(O35:Q35)</f>
        <v>0.62667636136477289</v>
      </c>
      <c r="S35" s="4">
        <f t="shared" ref="S35:S43" si="12">(R35-C35)^2</f>
        <v>3.8546176885251211E-5</v>
      </c>
    </row>
    <row r="36" spans="1:19">
      <c r="A36" t="s">
        <v>20</v>
      </c>
      <c r="B36">
        <v>-76.33571456</v>
      </c>
      <c r="C36">
        <f t="shared" si="9"/>
        <v>0.2309864179259703</v>
      </c>
      <c r="D36">
        <f t="shared" si="4"/>
        <v>5.3354725266271011E-2</v>
      </c>
      <c r="F36" s="2">
        <v>0.93200000000000005</v>
      </c>
      <c r="G36" s="2">
        <v>0.97599999999999998</v>
      </c>
      <c r="H36" s="2">
        <v>1.3309200000000001</v>
      </c>
      <c r="I36" s="2">
        <v>88.43</v>
      </c>
      <c r="J36" s="2">
        <f t="shared" ref="J36:L43" si="13">F36*$A$2</f>
        <v>1.76122836</v>
      </c>
      <c r="K36" s="2">
        <f t="shared" si="13"/>
        <v>1.8443764799999998</v>
      </c>
      <c r="L36" s="2">
        <f t="shared" si="13"/>
        <v>2.5150794516000001</v>
      </c>
      <c r="M36" s="2">
        <f t="shared" ref="M36:M43" si="14">I36*PI()/180</f>
        <v>1.5433946575385855</v>
      </c>
      <c r="O36" s="4">
        <f t="shared" si="7"/>
        <v>2.5728869912412335E-2</v>
      </c>
      <c r="P36" s="4">
        <f t="shared" si="8"/>
        <v>5.0339149758986792E-3</v>
      </c>
      <c r="Q36" s="4">
        <f t="shared" si="10"/>
        <v>0.18140665684660354</v>
      </c>
      <c r="R36" s="4">
        <f t="shared" si="11"/>
        <v>0.21216944173491456</v>
      </c>
      <c r="S36" s="4">
        <f t="shared" si="12"/>
        <v>3.5407859297475856E-4</v>
      </c>
    </row>
    <row r="37" spans="1:19">
      <c r="A37" t="s">
        <v>21</v>
      </c>
      <c r="B37">
        <v>-76.333440679999995</v>
      </c>
      <c r="C37">
        <f t="shared" si="9"/>
        <v>0.29286187615808373</v>
      </c>
      <c r="D37">
        <f t="shared" si="4"/>
        <v>8.5768078506832768E-2</v>
      </c>
      <c r="F37" s="2">
        <v>0.95799999999999996</v>
      </c>
      <c r="G37" s="2">
        <v>0.94</v>
      </c>
      <c r="H37" s="2">
        <v>1.69956</v>
      </c>
      <c r="I37" s="2">
        <v>127.13</v>
      </c>
      <c r="J37" s="2">
        <f t="shared" si="13"/>
        <v>1.8103613399999998</v>
      </c>
      <c r="K37" s="2">
        <f t="shared" si="13"/>
        <v>1.7763461999999999</v>
      </c>
      <c r="L37" s="2">
        <f t="shared" si="13"/>
        <v>3.2117095187999998</v>
      </c>
      <c r="M37" s="2">
        <f t="shared" si="14"/>
        <v>2.2188370780603908</v>
      </c>
      <c r="O37" s="4">
        <f t="shared" si="7"/>
        <v>4.43773573727837E-4</v>
      </c>
      <c r="P37" s="4">
        <f t="shared" si="8"/>
        <v>1.3619003126238769E-2</v>
      </c>
      <c r="Q37" s="4">
        <f t="shared" si="10"/>
        <v>0.29685215942412796</v>
      </c>
      <c r="R37" s="4">
        <f t="shared" si="11"/>
        <v>0.31091493612409454</v>
      </c>
      <c r="S37" s="4">
        <f t="shared" si="12"/>
        <v>3.2591297413638222E-4</v>
      </c>
    </row>
    <row r="38" spans="1:19">
      <c r="A38" t="s">
        <v>22</v>
      </c>
      <c r="B38">
        <v>-76.326582400000007</v>
      </c>
      <c r="C38">
        <f t="shared" si="9"/>
        <v>0.47948527654977846</v>
      </c>
      <c r="D38">
        <f t="shared" si="4"/>
        <v>0.22990613042801752</v>
      </c>
      <c r="F38" s="2">
        <v>0.94</v>
      </c>
      <c r="G38" s="2">
        <v>0.98</v>
      </c>
      <c r="H38" s="2">
        <v>1.7650699999999999</v>
      </c>
      <c r="I38" s="2">
        <v>133.63999999999999</v>
      </c>
      <c r="J38" s="2">
        <f t="shared" si="13"/>
        <v>1.7763461999999999</v>
      </c>
      <c r="K38" s="2">
        <f t="shared" si="13"/>
        <v>1.8519353999999999</v>
      </c>
      <c r="L38" s="2">
        <f t="shared" si="13"/>
        <v>3.3355057310999996</v>
      </c>
      <c r="M38" s="2">
        <f t="shared" si="14"/>
        <v>2.3324580123652217</v>
      </c>
      <c r="O38" s="4">
        <f t="shared" si="7"/>
        <v>1.3619003126238769E-2</v>
      </c>
      <c r="P38" s="4">
        <f t="shared" si="8"/>
        <v>8.2664813608740451E-3</v>
      </c>
      <c r="Q38" s="4">
        <f t="shared" si="10"/>
        <v>0.4746021917788365</v>
      </c>
      <c r="R38" s="4">
        <f t="shared" si="11"/>
        <v>0.49648767626594931</v>
      </c>
      <c r="S38" s="4">
        <f t="shared" si="12"/>
        <v>2.8908159610844646E-4</v>
      </c>
    </row>
    <row r="39" spans="1:19">
      <c r="A39" t="s">
        <v>23</v>
      </c>
      <c r="B39">
        <v>-76.340166080000003</v>
      </c>
      <c r="C39">
        <f t="shared" si="9"/>
        <v>0.10985432659787549</v>
      </c>
      <c r="D39">
        <f t="shared" si="4"/>
        <v>1.2067973072272694E-2</v>
      </c>
      <c r="F39" s="2">
        <v>0.90600000000000003</v>
      </c>
      <c r="G39" s="2">
        <v>0.98499999999999999</v>
      </c>
      <c r="H39" s="2">
        <v>1.5217000000000001</v>
      </c>
      <c r="I39" s="2">
        <v>107.09</v>
      </c>
      <c r="J39" s="2">
        <f t="shared" si="13"/>
        <v>1.7120953800000001</v>
      </c>
      <c r="K39" s="2">
        <f t="shared" si="13"/>
        <v>1.8613840499999998</v>
      </c>
      <c r="L39" s="2">
        <f t="shared" si="13"/>
        <v>2.8756021409999999</v>
      </c>
      <c r="M39" s="2">
        <f t="shared" si="14"/>
        <v>1.8690730959607273</v>
      </c>
      <c r="O39" s="4">
        <f t="shared" si="7"/>
        <v>9.4685078999828393E-2</v>
      </c>
      <c r="P39" s="4">
        <f t="shared" si="8"/>
        <v>1.3373302833585515E-2</v>
      </c>
      <c r="Q39" s="4">
        <f t="shared" si="10"/>
        <v>3.7700885650624591E-3</v>
      </c>
      <c r="R39" s="4">
        <f t="shared" si="11"/>
        <v>0.11182847039847636</v>
      </c>
      <c r="S39" s="4">
        <f t="shared" si="12"/>
        <v>3.8972437454508666E-6</v>
      </c>
    </row>
    <row r="40" spans="1:19">
      <c r="A40" t="s">
        <v>24</v>
      </c>
      <c r="B40">
        <v>-76.336574970000001</v>
      </c>
      <c r="C40">
        <f t="shared" si="9"/>
        <v>0.20757345725193313</v>
      </c>
      <c r="D40">
        <f t="shared" si="4"/>
        <v>4.3086740155520109E-2</v>
      </c>
      <c r="F40" s="2">
        <v>1.0209999999999999</v>
      </c>
      <c r="G40" s="2">
        <v>0.96899999999999997</v>
      </c>
      <c r="H40" s="2">
        <v>1.7031099999999999</v>
      </c>
      <c r="I40" s="2">
        <v>117.68</v>
      </c>
      <c r="J40" s="2">
        <f t="shared" si="13"/>
        <v>1.9294143299999997</v>
      </c>
      <c r="K40" s="2">
        <f t="shared" si="13"/>
        <v>1.83114837</v>
      </c>
      <c r="L40" s="2">
        <f t="shared" si="13"/>
        <v>3.2184180602999994</v>
      </c>
      <c r="M40" s="2">
        <f t="shared" si="14"/>
        <v>2.0539034637469271</v>
      </c>
      <c r="O40" s="4">
        <f t="shared" si="7"/>
        <v>8.1808654949638349E-2</v>
      </c>
      <c r="P40" s="4">
        <f t="shared" si="8"/>
        <v>1.2664661763138949E-3</v>
      </c>
      <c r="Q40" s="4">
        <f t="shared" si="10"/>
        <v>0.10436733477454872</v>
      </c>
      <c r="R40" s="4">
        <f t="shared" si="11"/>
        <v>0.18744245590050096</v>
      </c>
      <c r="S40" s="4">
        <f t="shared" si="12"/>
        <v>4.0525721541136389E-4</v>
      </c>
    </row>
    <row r="41" spans="1:19">
      <c r="A41" t="s">
        <v>25</v>
      </c>
      <c r="B41">
        <v>-76.33833344</v>
      </c>
      <c r="C41">
        <f t="shared" si="9"/>
        <v>0.15972302669397057</v>
      </c>
      <c r="D41">
        <f t="shared" si="4"/>
        <v>2.5511445256282832E-2</v>
      </c>
      <c r="F41" s="2">
        <v>0.96</v>
      </c>
      <c r="G41" s="2">
        <v>0.89200000000000002</v>
      </c>
      <c r="H41" s="2">
        <v>1.4445699999999999</v>
      </c>
      <c r="I41" s="2">
        <v>102.46</v>
      </c>
      <c r="J41" s="2">
        <f t="shared" si="13"/>
        <v>1.8141407999999999</v>
      </c>
      <c r="K41" s="2">
        <f t="shared" si="13"/>
        <v>1.68563916</v>
      </c>
      <c r="L41" s="2">
        <f t="shared" si="13"/>
        <v>2.7298472660999997</v>
      </c>
      <c r="M41" s="2">
        <f t="shared" si="14"/>
        <v>1.7882643515933898</v>
      </c>
      <c r="O41" s="4">
        <f t="shared" si="7"/>
        <v>1.1375756507558139E-4</v>
      </c>
      <c r="P41" s="4">
        <f t="shared" si="8"/>
        <v>0.15247817421587401</v>
      </c>
      <c r="Q41" s="4">
        <f t="shared" si="10"/>
        <v>3.1931586871262619E-3</v>
      </c>
      <c r="R41" s="4">
        <f t="shared" si="11"/>
        <v>0.15578509046807587</v>
      </c>
      <c r="S41" s="4">
        <f t="shared" si="12"/>
        <v>1.5507341719213753E-5</v>
      </c>
    </row>
    <row r="42" spans="1:19">
      <c r="A42" t="s">
        <v>26</v>
      </c>
      <c r="B42">
        <v>-76.329467199999996</v>
      </c>
      <c r="C42">
        <f t="shared" si="9"/>
        <v>0.40098582983005887</v>
      </c>
      <c r="D42">
        <f t="shared" si="4"/>
        <v>0.16078963572450092</v>
      </c>
      <c r="F42" s="2">
        <v>1.026</v>
      </c>
      <c r="G42" s="2">
        <v>0.96899999999999997</v>
      </c>
      <c r="H42" s="2">
        <v>1.31857</v>
      </c>
      <c r="I42" s="2">
        <v>82.69</v>
      </c>
      <c r="J42" s="2">
        <f t="shared" si="13"/>
        <v>1.9388629799999999</v>
      </c>
      <c r="K42" s="2">
        <f t="shared" si="13"/>
        <v>1.83114837</v>
      </c>
      <c r="L42" s="2">
        <f t="shared" si="13"/>
        <v>2.4917412860999999</v>
      </c>
      <c r="M42" s="2">
        <f t="shared" si="14"/>
        <v>1.4432127584741112</v>
      </c>
      <c r="O42" s="4">
        <f t="shared" si="7"/>
        <v>9.5271142589259866E-2</v>
      </c>
      <c r="P42" s="4">
        <f t="shared" si="8"/>
        <v>1.2664661763138949E-3</v>
      </c>
      <c r="Q42" s="4">
        <f t="shared" si="10"/>
        <v>0.33966048437399926</v>
      </c>
      <c r="R42" s="4">
        <f t="shared" si="11"/>
        <v>0.43619809313957303</v>
      </c>
      <c r="S42" s="4">
        <f t="shared" si="12"/>
        <v>1.2399034873785569E-3</v>
      </c>
    </row>
    <row r="43" spans="1:19">
      <c r="A43" t="s">
        <v>27</v>
      </c>
      <c r="B43">
        <v>-76.338894929999995</v>
      </c>
      <c r="C43">
        <f t="shared" si="9"/>
        <v>0.14444409770809297</v>
      </c>
      <c r="D43">
        <f t="shared" si="4"/>
        <v>2.0864097362705107E-2</v>
      </c>
      <c r="F43" s="2">
        <v>0.98299999999999998</v>
      </c>
      <c r="G43" s="2">
        <v>0.93300000000000005</v>
      </c>
      <c r="H43" s="2">
        <v>1.64314</v>
      </c>
      <c r="I43" s="2">
        <v>118.07</v>
      </c>
      <c r="J43" s="2">
        <f t="shared" si="13"/>
        <v>1.8576045899999998</v>
      </c>
      <c r="K43" s="2">
        <f t="shared" si="13"/>
        <v>1.7631180900000001</v>
      </c>
      <c r="L43" s="2">
        <f t="shared" si="13"/>
        <v>3.1050909521999999</v>
      </c>
      <c r="M43" s="2">
        <f t="shared" si="14"/>
        <v>2.0607102478297046</v>
      </c>
      <c r="O43" s="4">
        <f t="shared" si="7"/>
        <v>1.1190613592606941E-2</v>
      </c>
      <c r="P43" s="4">
        <f t="shared" si="8"/>
        <v>2.3993543386897263E-2</v>
      </c>
      <c r="Q43" s="4">
        <f t="shared" si="10"/>
        <v>0.11052693057812486</v>
      </c>
      <c r="R43" s="4">
        <f t="shared" si="11"/>
        <v>0.14571108755762907</v>
      </c>
      <c r="S43" s="4">
        <f t="shared" si="12"/>
        <v>1.6052632788275202E-6</v>
      </c>
    </row>
    <row r="44" spans="1:19" ht="15">
      <c r="C44" s="1" t="s">
        <v>57</v>
      </c>
      <c r="D44">
        <f>SUM(D35:D43)</f>
        <v>1.0318921453462102</v>
      </c>
      <c r="R44" s="5" t="s">
        <v>59</v>
      </c>
      <c r="S44" s="4">
        <f>SUM(S35:S43)</f>
        <v>2.6737898916382513E-3</v>
      </c>
    </row>
    <row r="45" spans="1:19" ht="15">
      <c r="R45" s="5" t="s">
        <v>60</v>
      </c>
      <c r="S45" s="4">
        <f>1-S44/D44</f>
        <v>0.99740884751987213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opLeftCell="I40" zoomScale="180" zoomScaleNormal="180" workbookViewId="0">
      <selection activeCell="U5" sqref="U5"/>
    </sheetView>
  </sheetViews>
  <sheetFormatPr defaultRowHeight="14.25"/>
  <cols>
    <col min="1" max="1" width="34.625" customWidth="1"/>
    <col min="2" max="2" width="14.625" customWidth="1"/>
    <col min="3" max="5" width="8.125" customWidth="1"/>
    <col min="6" max="13" width="9.125" style="2"/>
    <col min="15" max="15" width="11" style="4" customWidth="1"/>
    <col min="16" max="16" width="10.875" style="4" customWidth="1"/>
    <col min="17" max="17" width="10.375" style="4" customWidth="1"/>
    <col min="18" max="18" width="9.125" style="4"/>
    <col min="19" max="19" width="10" style="4" customWidth="1"/>
    <col min="20" max="20" width="9.125" style="4"/>
  </cols>
  <sheetData>
    <row r="1" spans="1:20">
      <c r="A1">
        <v>27.211400000000001</v>
      </c>
      <c r="B1" t="s">
        <v>15</v>
      </c>
    </row>
    <row r="2" spans="1:20" ht="15">
      <c r="A2">
        <v>1.8897299999999999</v>
      </c>
      <c r="B2" t="s">
        <v>16</v>
      </c>
      <c r="O2" s="5" t="s">
        <v>17</v>
      </c>
      <c r="P2" s="5" t="s">
        <v>17</v>
      </c>
      <c r="Q2" s="5" t="s">
        <v>51</v>
      </c>
      <c r="R2" s="5" t="s">
        <v>18</v>
      </c>
    </row>
    <row r="3" spans="1:20">
      <c r="O3" s="4">
        <v>14.869191856617991</v>
      </c>
      <c r="Q3" s="4">
        <v>9.6971811907777747E-2</v>
      </c>
      <c r="R3" s="4">
        <v>4.1122698344997533</v>
      </c>
    </row>
    <row r="4" spans="1:20">
      <c r="O4" s="4" t="s">
        <v>63</v>
      </c>
      <c r="Q4" s="4" t="s">
        <v>63</v>
      </c>
      <c r="R4" s="4" t="s">
        <v>13</v>
      </c>
    </row>
    <row r="5" spans="1:20">
      <c r="N5" t="s">
        <v>61</v>
      </c>
      <c r="O5" s="2">
        <v>1.276</v>
      </c>
      <c r="Q5" s="2">
        <v>1.129</v>
      </c>
    </row>
    <row r="6" spans="1:20">
      <c r="O6" s="4" t="s">
        <v>62</v>
      </c>
      <c r="Q6" s="4" t="s">
        <v>62</v>
      </c>
    </row>
    <row r="7" spans="1:20" ht="15">
      <c r="B7" s="1" t="s">
        <v>9</v>
      </c>
      <c r="C7" s="1" t="s">
        <v>12</v>
      </c>
      <c r="D7" s="1"/>
      <c r="E7" s="1"/>
      <c r="F7" s="3" t="s">
        <v>1</v>
      </c>
      <c r="G7" s="3" t="s">
        <v>2</v>
      </c>
      <c r="H7" s="3" t="s">
        <v>50</v>
      </c>
      <c r="I7" s="3" t="s">
        <v>3</v>
      </c>
      <c r="J7" s="3" t="s">
        <v>1</v>
      </c>
      <c r="K7" s="3" t="s">
        <v>2</v>
      </c>
      <c r="L7" s="3" t="s">
        <v>50</v>
      </c>
      <c r="M7" s="3" t="s">
        <v>3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58</v>
      </c>
    </row>
    <row r="8" spans="1:20" ht="15">
      <c r="A8" s="1" t="s">
        <v>0</v>
      </c>
      <c r="B8" t="s">
        <v>10</v>
      </c>
      <c r="C8" t="s">
        <v>13</v>
      </c>
      <c r="D8" s="1" t="s">
        <v>14</v>
      </c>
      <c r="E8" s="1"/>
      <c r="F8" s="2" t="s">
        <v>4</v>
      </c>
      <c r="G8" s="2" t="s">
        <v>4</v>
      </c>
      <c r="H8" s="2" t="s">
        <v>4</v>
      </c>
      <c r="I8" s="2" t="s">
        <v>5</v>
      </c>
      <c r="J8" s="2" t="s">
        <v>7</v>
      </c>
      <c r="K8" s="2" t="s">
        <v>7</v>
      </c>
      <c r="L8" s="2" t="s">
        <v>7</v>
      </c>
      <c r="M8" s="2" t="s">
        <v>8</v>
      </c>
      <c r="O8" s="4" t="s">
        <v>13</v>
      </c>
      <c r="P8" s="4" t="s">
        <v>13</v>
      </c>
      <c r="Q8" s="4" t="s">
        <v>13</v>
      </c>
      <c r="R8" s="4" t="s">
        <v>13</v>
      </c>
      <c r="S8" s="4" t="s">
        <v>13</v>
      </c>
      <c r="T8" s="4" t="s">
        <v>13</v>
      </c>
    </row>
    <row r="9" spans="1:20">
      <c r="A9" t="s">
        <v>6</v>
      </c>
      <c r="B9">
        <v>-76.344203149999998</v>
      </c>
      <c r="C9">
        <f t="shared" ref="C9:C31" si="0">(B9-$B$9)*$A$1</f>
        <v>0</v>
      </c>
      <c r="D9">
        <f>C9^2</f>
        <v>0</v>
      </c>
      <c r="F9" s="2">
        <v>0.96206000000000003</v>
      </c>
      <c r="G9" s="2">
        <v>0.96206000000000003</v>
      </c>
      <c r="H9" s="2">
        <v>1.5231300000000001</v>
      </c>
      <c r="I9" s="2">
        <v>104.66919</v>
      </c>
      <c r="J9" s="2">
        <f>F9*$A$2</f>
        <v>1.8180336438</v>
      </c>
      <c r="K9" s="2">
        <f>G9*$A$2</f>
        <v>1.8180336438</v>
      </c>
      <c r="L9" s="2">
        <f>H9*$A$2</f>
        <v>2.8783044548999999</v>
      </c>
      <c r="M9" s="2">
        <f>I9*PI()/180</f>
        <v>1.8268219908955237</v>
      </c>
      <c r="O9" s="4">
        <f>(3*O$3/(5*$O$5^2))*(1-2.5*EXP(-$O$5*(J9-J$9))+1.5*EXP(-(5/3)*$O$5*(J9-J$9)))</f>
        <v>0</v>
      </c>
      <c r="P9" s="4">
        <f>(3*O$3/(5*$O$5^2))*(1-2.5*EXP(-$O$5*(K9-K$9))+1.5*EXP(-(5/3)*$O$5*(K9-K$9)))</f>
        <v>0</v>
      </c>
      <c r="Q9" s="4">
        <f>(3*Q$3/(5*Q$5^2))*(1-2.5*EXP(-Q$5*(L9-L$9))+1.5*EXP(-(5/3)*Q$5*(L9-L$9)))</f>
        <v>0</v>
      </c>
      <c r="R9" s="4">
        <f t="shared" ref="R9:R31" si="1">R$3*2*(COS(M9)-COS(M$9))^2/(SIN(M9)^2+3*(SIN(M$9)^2)*(TANH(2*SIN(M9/2))/TANH(2*SIN(M$9/2))))</f>
        <v>0</v>
      </c>
      <c r="S9" s="4">
        <f t="shared" ref="S9:S31" si="2">SUM(O9:R9)</f>
        <v>0</v>
      </c>
      <c r="T9" s="4">
        <f t="shared" ref="T9:T31" si="3">(S9-C9)^2</f>
        <v>0</v>
      </c>
    </row>
    <row r="10" spans="1:20">
      <c r="A10" t="s">
        <v>28</v>
      </c>
      <c r="B10">
        <v>-76.327275439999994</v>
      </c>
      <c r="C10">
        <f t="shared" si="0"/>
        <v>0.46062668789412198</v>
      </c>
      <c r="D10">
        <f t="shared" ref="D10:D43" si="4">C10^2</f>
        <v>0.21217694560030886</v>
      </c>
      <c r="F10" s="2">
        <v>0.96206000000000003</v>
      </c>
      <c r="G10" s="2">
        <v>0.96206000000000003</v>
      </c>
      <c r="H10" s="2">
        <v>1.2367999999999999</v>
      </c>
      <c r="I10" s="2">
        <v>80</v>
      </c>
      <c r="J10" s="2">
        <f t="shared" ref="J10:L31" si="5">F10*$A$2</f>
        <v>1.8180336438</v>
      </c>
      <c r="K10" s="2">
        <f t="shared" si="5"/>
        <v>1.8180336438</v>
      </c>
      <c r="L10" s="2">
        <f t="shared" si="5"/>
        <v>2.3372180639999995</v>
      </c>
      <c r="M10" s="2">
        <f t="shared" ref="M10:M31" si="6">I10*PI()/180</f>
        <v>1.3962634015954636</v>
      </c>
      <c r="O10" s="4">
        <f t="shared" ref="O10:O43" si="7">(3*O$3/(5*$O$5^2))*(1-2.5*EXP(-$O$5*(J10-J$9))+1.5*EXP(-(5/3)*$O$5*(J10-J$9)))</f>
        <v>0</v>
      </c>
      <c r="P10" s="4">
        <f t="shared" ref="P10:P43" si="8">(3*O$3/(5*$O$5^2))*(1-2.5*EXP(-$O$5*(K10-K$9))+1.5*EXP(-(5/3)*$O$5*(K10-K$9)))</f>
        <v>0</v>
      </c>
      <c r="Q10" s="4">
        <f t="shared" ref="Q10:Q43" si="9">(3*Q$3/(5*Q$5^2))*(1-2.5*EXP(-Q$5*(L10-L$9))+1.5*EXP(-(5/3)*Q$5*(L10-L$9)))</f>
        <v>2.4965079618997476E-2</v>
      </c>
      <c r="R10" s="4">
        <f t="shared" si="1"/>
        <v>0.41740275238994046</v>
      </c>
      <c r="S10" s="4">
        <f t="shared" si="2"/>
        <v>0.44236783200893792</v>
      </c>
      <c r="T10" s="4">
        <f t="shared" si="3"/>
        <v>3.3338581823592043E-4</v>
      </c>
    </row>
    <row r="11" spans="1:20">
      <c r="A11" t="s">
        <v>29</v>
      </c>
      <c r="B11">
        <v>-76.327871970000004</v>
      </c>
      <c r="C11">
        <f t="shared" si="0"/>
        <v>0.44439427145185201</v>
      </c>
      <c r="D11">
        <f t="shared" si="4"/>
        <v>0.19748626849922232</v>
      </c>
      <c r="F11" s="2">
        <v>0.98009000000000002</v>
      </c>
      <c r="G11" s="2">
        <v>0.98009000000000002</v>
      </c>
      <c r="H11" s="2">
        <v>1.2599800000000001</v>
      </c>
      <c r="I11" s="2">
        <v>80</v>
      </c>
      <c r="J11" s="2">
        <f t="shared" si="5"/>
        <v>1.8521054756999999</v>
      </c>
      <c r="K11" s="2">
        <f t="shared" si="5"/>
        <v>1.8521054756999999</v>
      </c>
      <c r="L11" s="2">
        <f t="shared" si="5"/>
        <v>2.3810220054000002</v>
      </c>
      <c r="M11" s="2">
        <f t="shared" si="6"/>
        <v>1.3962634015954636</v>
      </c>
      <c r="O11" s="4">
        <f t="shared" si="7"/>
        <v>8.3044944338381277E-3</v>
      </c>
      <c r="P11" s="4">
        <f t="shared" si="8"/>
        <v>8.3044944338381277E-3</v>
      </c>
      <c r="Q11" s="4">
        <f t="shared" si="9"/>
        <v>2.0112770240515505E-2</v>
      </c>
      <c r="R11" s="4">
        <f t="shared" si="1"/>
        <v>0.41740275238994046</v>
      </c>
      <c r="S11" s="4">
        <f t="shared" si="2"/>
        <v>0.45412451149813221</v>
      </c>
      <c r="T11" s="4">
        <f t="shared" si="3"/>
        <v>9.4677571358234964E-5</v>
      </c>
    </row>
    <row r="12" spans="1:20">
      <c r="A12" t="s">
        <v>30</v>
      </c>
      <c r="B12">
        <v>-76.338487130000004</v>
      </c>
      <c r="C12">
        <f t="shared" si="0"/>
        <v>0.15554090662784109</v>
      </c>
      <c r="D12">
        <f t="shared" si="4"/>
        <v>2.419297363461078E-2</v>
      </c>
      <c r="F12" s="2">
        <v>0.96206000000000003</v>
      </c>
      <c r="G12" s="2">
        <v>0.96206000000000003</v>
      </c>
      <c r="H12" s="2">
        <v>1.36056</v>
      </c>
      <c r="I12" s="2">
        <v>90</v>
      </c>
      <c r="J12" s="2">
        <f t="shared" si="5"/>
        <v>1.8180336438</v>
      </c>
      <c r="K12" s="2">
        <f t="shared" si="5"/>
        <v>1.8180336438</v>
      </c>
      <c r="L12" s="2">
        <f t="shared" si="5"/>
        <v>2.5710910488000001</v>
      </c>
      <c r="M12" s="2">
        <f t="shared" si="6"/>
        <v>1.5707963267948966</v>
      </c>
      <c r="O12" s="4">
        <f t="shared" si="7"/>
        <v>0</v>
      </c>
      <c r="P12" s="4">
        <f t="shared" si="8"/>
        <v>0</v>
      </c>
      <c r="Q12" s="4">
        <f t="shared" si="9"/>
        <v>6.2723434441627826E-3</v>
      </c>
      <c r="R12" s="4">
        <f t="shared" si="1"/>
        <v>0.14202042872924558</v>
      </c>
      <c r="S12" s="4">
        <f t="shared" si="2"/>
        <v>0.14829277217340836</v>
      </c>
      <c r="T12" s="4">
        <f t="shared" si="3"/>
        <v>5.2535453069534863E-5</v>
      </c>
    </row>
    <row r="13" spans="1:20">
      <c r="A13" t="s">
        <v>31</v>
      </c>
      <c r="B13">
        <v>-76.338648289999995</v>
      </c>
      <c r="C13">
        <f t="shared" si="0"/>
        <v>0.15115551740410108</v>
      </c>
      <c r="D13">
        <f t="shared" si="4"/>
        <v>2.2847990441701504E-2</v>
      </c>
      <c r="F13" s="2">
        <v>0.97133000000000003</v>
      </c>
      <c r="G13" s="2">
        <v>0.97133000000000003</v>
      </c>
      <c r="H13" s="2">
        <v>1.3736699999999999</v>
      </c>
      <c r="I13" s="2">
        <v>90</v>
      </c>
      <c r="J13" s="2">
        <f t="shared" si="5"/>
        <v>1.8355514409</v>
      </c>
      <c r="K13" s="2">
        <f t="shared" si="5"/>
        <v>1.8355514409</v>
      </c>
      <c r="L13" s="2">
        <f t="shared" si="5"/>
        <v>2.5958654091</v>
      </c>
      <c r="M13" s="2">
        <f t="shared" si="6"/>
        <v>1.5707963267948966</v>
      </c>
      <c r="O13" s="4">
        <f t="shared" si="7"/>
        <v>2.2366604309638429E-3</v>
      </c>
      <c r="P13" s="4">
        <f t="shared" si="8"/>
        <v>2.2366604309638429E-3</v>
      </c>
      <c r="Q13" s="4">
        <f t="shared" si="9"/>
        <v>5.1657441955192483E-3</v>
      </c>
      <c r="R13" s="4">
        <f t="shared" si="1"/>
        <v>0.14202042872924558</v>
      </c>
      <c r="S13" s="4">
        <f t="shared" si="2"/>
        <v>0.15165949378669252</v>
      </c>
      <c r="T13" s="4">
        <f t="shared" si="3"/>
        <v>2.5399219420996139E-7</v>
      </c>
    </row>
    <row r="14" spans="1:20">
      <c r="A14" t="s">
        <v>32</v>
      </c>
      <c r="B14">
        <v>-76.338901969999995</v>
      </c>
      <c r="C14">
        <f t="shared" si="0"/>
        <v>0.14425252945209713</v>
      </c>
      <c r="D14">
        <f t="shared" si="4"/>
        <v>2.080879225332815E-2</v>
      </c>
      <c r="F14" s="2">
        <v>0.96206000000000003</v>
      </c>
      <c r="G14" s="2">
        <v>0.96206000000000003</v>
      </c>
      <c r="H14" s="2">
        <v>1.6663399999999999</v>
      </c>
      <c r="I14" s="2">
        <v>120</v>
      </c>
      <c r="J14" s="2">
        <f t="shared" si="5"/>
        <v>1.8180336438</v>
      </c>
      <c r="K14" s="2">
        <f t="shared" si="5"/>
        <v>1.8180336438</v>
      </c>
      <c r="L14" s="2">
        <f t="shared" si="5"/>
        <v>3.1489326881999999</v>
      </c>
      <c r="M14" s="2">
        <f t="shared" si="6"/>
        <v>2.0943951023931953</v>
      </c>
      <c r="O14" s="4">
        <f t="shared" si="7"/>
        <v>0</v>
      </c>
      <c r="P14" s="4">
        <f t="shared" si="8"/>
        <v>0</v>
      </c>
      <c r="Q14" s="4">
        <f t="shared" si="9"/>
        <v>2.7214699042624178E-3</v>
      </c>
      <c r="R14" s="4">
        <f t="shared" si="1"/>
        <v>0.13837010377534767</v>
      </c>
      <c r="S14" s="4">
        <f t="shared" si="2"/>
        <v>0.14109157367961009</v>
      </c>
      <c r="T14" s="4">
        <f t="shared" si="3"/>
        <v>9.9916413956191367E-6</v>
      </c>
    </row>
    <row r="15" spans="1:20">
      <c r="A15" t="s">
        <v>33</v>
      </c>
      <c r="B15">
        <v>-76.339001139999993</v>
      </c>
      <c r="C15">
        <f t="shared" si="0"/>
        <v>0.14155397491413538</v>
      </c>
      <c r="D15">
        <f t="shared" si="4"/>
        <v>2.0037527813991669E-2</v>
      </c>
      <c r="F15" s="2">
        <v>0.95506000000000002</v>
      </c>
      <c r="G15" s="2">
        <v>0.95506000000000002</v>
      </c>
      <c r="H15" s="2">
        <v>1.65421</v>
      </c>
      <c r="I15" s="2">
        <v>120</v>
      </c>
      <c r="J15" s="2">
        <f t="shared" si="5"/>
        <v>1.8048055338</v>
      </c>
      <c r="K15" s="2">
        <f t="shared" si="5"/>
        <v>1.8048055338</v>
      </c>
      <c r="L15" s="2">
        <f t="shared" si="5"/>
        <v>3.1260102633</v>
      </c>
      <c r="M15" s="2">
        <f t="shared" si="6"/>
        <v>2.0943951023931953</v>
      </c>
      <c r="O15" s="4">
        <f t="shared" si="7"/>
        <v>1.3206149392459691E-3</v>
      </c>
      <c r="P15" s="4">
        <f t="shared" si="8"/>
        <v>1.3206149392459691E-3</v>
      </c>
      <c r="Q15" s="4">
        <f t="shared" si="9"/>
        <v>2.3309405209660725E-3</v>
      </c>
      <c r="R15" s="4">
        <f t="shared" si="1"/>
        <v>0.13837010377534767</v>
      </c>
      <c r="S15" s="4">
        <f t="shared" si="2"/>
        <v>0.14334227417480569</v>
      </c>
      <c r="T15" s="4">
        <f t="shared" si="3"/>
        <v>3.198014245713984E-6</v>
      </c>
    </row>
    <row r="16" spans="1:20">
      <c r="A16" t="s">
        <v>34</v>
      </c>
      <c r="B16">
        <v>-76.330841059999997</v>
      </c>
      <c r="C16">
        <f t="shared" si="0"/>
        <v>0.36360117582603002</v>
      </c>
      <c r="D16">
        <f t="shared" si="4"/>
        <v>0.1322058150620716</v>
      </c>
      <c r="F16" s="2">
        <v>0.96206000000000003</v>
      </c>
      <c r="G16" s="2">
        <v>0.96206000000000003</v>
      </c>
      <c r="H16" s="2">
        <v>1.7438499999999999</v>
      </c>
      <c r="I16" s="2">
        <v>130</v>
      </c>
      <c r="J16" s="2">
        <f t="shared" si="5"/>
        <v>1.8180336438</v>
      </c>
      <c r="K16" s="2">
        <f t="shared" si="5"/>
        <v>1.8180336438</v>
      </c>
      <c r="L16" s="2">
        <f t="shared" si="5"/>
        <v>3.2954056604999997</v>
      </c>
      <c r="M16" s="2">
        <f t="shared" si="6"/>
        <v>2.2689280275926285</v>
      </c>
      <c r="O16" s="4">
        <f t="shared" si="7"/>
        <v>0</v>
      </c>
      <c r="P16" s="4">
        <f t="shared" si="8"/>
        <v>0</v>
      </c>
      <c r="Q16" s="4">
        <f t="shared" si="9"/>
        <v>5.6235115589384436E-3</v>
      </c>
      <c r="R16" s="4">
        <f t="shared" si="1"/>
        <v>0.35832868424926173</v>
      </c>
      <c r="S16" s="4">
        <f t="shared" si="2"/>
        <v>0.36395219580820015</v>
      </c>
      <c r="T16" s="4">
        <f t="shared" si="3"/>
        <v>1.2321502788271905E-7</v>
      </c>
    </row>
    <row r="17" spans="1:20">
      <c r="A17" t="s">
        <v>35</v>
      </c>
      <c r="B17">
        <v>-76.331085779999995</v>
      </c>
      <c r="C17">
        <f t="shared" si="0"/>
        <v>0.35694200201809112</v>
      </c>
      <c r="D17">
        <f t="shared" si="4"/>
        <v>0.12740759280468297</v>
      </c>
      <c r="F17" s="2">
        <v>0.95106000000000002</v>
      </c>
      <c r="G17" s="2">
        <v>0.95106000000000002</v>
      </c>
      <c r="H17" s="2">
        <v>1.7239100000000001</v>
      </c>
      <c r="I17" s="2">
        <v>130</v>
      </c>
      <c r="J17" s="2">
        <f t="shared" si="5"/>
        <v>1.7972466137999998</v>
      </c>
      <c r="K17" s="2">
        <f t="shared" si="5"/>
        <v>1.7972466137999998</v>
      </c>
      <c r="L17" s="2">
        <f t="shared" si="5"/>
        <v>3.2577244443</v>
      </c>
      <c r="M17" s="2">
        <f t="shared" si="6"/>
        <v>2.2689280275926285</v>
      </c>
      <c r="O17" s="4">
        <f t="shared" si="7"/>
        <v>3.2892703606208261E-3</v>
      </c>
      <c r="P17" s="4">
        <f t="shared" si="8"/>
        <v>3.2892703606208261E-3</v>
      </c>
      <c r="Q17" s="4">
        <f t="shared" si="9"/>
        <v>4.8217178810635811E-3</v>
      </c>
      <c r="R17" s="4">
        <f t="shared" si="1"/>
        <v>0.35832868424926173</v>
      </c>
      <c r="S17" s="4">
        <f t="shared" si="2"/>
        <v>0.36972894285156699</v>
      </c>
      <c r="T17" s="4">
        <f t="shared" si="3"/>
        <v>1.6350585587881253E-4</v>
      </c>
    </row>
    <row r="18" spans="1:20">
      <c r="A18" t="s">
        <v>36</v>
      </c>
      <c r="B18">
        <v>-76.338633849999994</v>
      </c>
      <c r="C18">
        <f t="shared" si="0"/>
        <v>0.1515484500201299</v>
      </c>
      <c r="D18">
        <f t="shared" si="4"/>
        <v>2.296693270350381E-2</v>
      </c>
      <c r="F18" s="2">
        <v>0.89205999999999996</v>
      </c>
      <c r="G18" s="2">
        <v>0.96206000000000003</v>
      </c>
      <c r="H18" s="2">
        <v>1.4683299999999999</v>
      </c>
      <c r="I18" s="2">
        <v>104.66919</v>
      </c>
      <c r="J18" s="2">
        <f t="shared" si="5"/>
        <v>1.6857525437999998</v>
      </c>
      <c r="K18" s="2">
        <f t="shared" si="5"/>
        <v>1.8180336438</v>
      </c>
      <c r="L18" s="2">
        <f t="shared" si="5"/>
        <v>2.7747472508999995</v>
      </c>
      <c r="M18" s="2">
        <f t="shared" si="6"/>
        <v>1.8268219908955237</v>
      </c>
      <c r="O18" s="4">
        <f t="shared" si="7"/>
        <v>0.15140340315958237</v>
      </c>
      <c r="P18" s="4">
        <f t="shared" si="8"/>
        <v>0</v>
      </c>
      <c r="Q18" s="4">
        <f t="shared" si="9"/>
        <v>5.7737449021110279E-4</v>
      </c>
      <c r="R18" s="4">
        <f t="shared" si="1"/>
        <v>0</v>
      </c>
      <c r="S18" s="4">
        <f t="shared" si="2"/>
        <v>0.15198077764979348</v>
      </c>
      <c r="T18" s="4">
        <f t="shared" si="3"/>
        <v>1.8690717937053079E-7</v>
      </c>
    </row>
    <row r="19" spans="1:20">
      <c r="A19" t="s">
        <v>37</v>
      </c>
      <c r="B19">
        <v>-76.333165140000006</v>
      </c>
      <c r="C19">
        <f t="shared" si="0"/>
        <v>0.30035970531380785</v>
      </c>
      <c r="D19">
        <f t="shared" si="4"/>
        <v>9.0215952576197495E-2</v>
      </c>
      <c r="F19" s="2">
        <v>0.89205999999999996</v>
      </c>
      <c r="G19" s="2">
        <v>0.89205999999999996</v>
      </c>
      <c r="H19" s="2">
        <v>1.4123000000000001</v>
      </c>
      <c r="I19" s="2">
        <v>104.66919</v>
      </c>
      <c r="J19" s="2">
        <f t="shared" si="5"/>
        <v>1.6857525437999998</v>
      </c>
      <c r="K19" s="2">
        <f t="shared" si="5"/>
        <v>1.6857525437999998</v>
      </c>
      <c r="L19" s="2">
        <f t="shared" si="5"/>
        <v>2.668865679</v>
      </c>
      <c r="M19" s="2">
        <f t="shared" si="6"/>
        <v>1.8268219908955237</v>
      </c>
      <c r="O19" s="4">
        <f t="shared" si="7"/>
        <v>0.15140340315958237</v>
      </c>
      <c r="P19" s="4">
        <f t="shared" si="8"/>
        <v>0.15140340315958237</v>
      </c>
      <c r="Q19" s="4">
        <f t="shared" si="9"/>
        <v>2.632857482782277E-3</v>
      </c>
      <c r="R19" s="4">
        <f t="shared" si="1"/>
        <v>0</v>
      </c>
      <c r="S19" s="4">
        <f t="shared" si="2"/>
        <v>0.30543966380194704</v>
      </c>
      <c r="T19" s="4">
        <f t="shared" si="3"/>
        <v>2.5805978241217419E-5</v>
      </c>
    </row>
    <row r="20" spans="1:20">
      <c r="A20" t="s">
        <v>38</v>
      </c>
      <c r="B20">
        <v>-76.334464699999998</v>
      </c>
      <c r="C20">
        <f t="shared" si="0"/>
        <v>0.26499685833001085</v>
      </c>
      <c r="D20">
        <f t="shared" si="4"/>
        <v>7.0223334924775838E-2</v>
      </c>
      <c r="F20" s="2">
        <v>0.89205999999999996</v>
      </c>
      <c r="G20" s="2">
        <v>1.03206</v>
      </c>
      <c r="H20" s="2">
        <v>1.52552</v>
      </c>
      <c r="I20" s="2">
        <v>104.66919</v>
      </c>
      <c r="J20" s="2">
        <f t="shared" si="5"/>
        <v>1.6857525437999998</v>
      </c>
      <c r="K20" s="2">
        <f t="shared" si="5"/>
        <v>1.9503147437999999</v>
      </c>
      <c r="L20" s="2">
        <f t="shared" si="5"/>
        <v>2.8828209095999999</v>
      </c>
      <c r="M20" s="2">
        <f t="shared" si="6"/>
        <v>1.8268219908955237</v>
      </c>
      <c r="O20" s="4">
        <f t="shared" si="7"/>
        <v>0.15140340315958237</v>
      </c>
      <c r="P20" s="4">
        <f t="shared" si="8"/>
        <v>0.11215566776673458</v>
      </c>
      <c r="Q20" s="4">
        <f t="shared" si="9"/>
        <v>9.8456195238155479E-7</v>
      </c>
      <c r="R20" s="4">
        <f t="shared" si="1"/>
        <v>0</v>
      </c>
      <c r="S20" s="4">
        <f t="shared" si="2"/>
        <v>0.26356005548826927</v>
      </c>
      <c r="T20" s="4">
        <f t="shared" si="3"/>
        <v>2.06440240603668E-6</v>
      </c>
    </row>
    <row r="21" spans="1:20">
      <c r="A21" t="s">
        <v>39</v>
      </c>
      <c r="B21">
        <v>-76.324373190000003</v>
      </c>
      <c r="C21">
        <f t="shared" si="0"/>
        <v>0.53960097354388015</v>
      </c>
      <c r="D21">
        <f t="shared" si="4"/>
        <v>0.29116921064950324</v>
      </c>
      <c r="F21" s="2">
        <v>0.89205999999999996</v>
      </c>
      <c r="G21" s="2">
        <v>1.10206</v>
      </c>
      <c r="H21" s="2">
        <v>1.5837399999999999</v>
      </c>
      <c r="I21" s="2">
        <v>104.66919</v>
      </c>
      <c r="J21" s="2">
        <f t="shared" si="5"/>
        <v>1.6857525437999998</v>
      </c>
      <c r="K21" s="2">
        <f t="shared" si="5"/>
        <v>2.0825958438000001</v>
      </c>
      <c r="L21" s="2">
        <f t="shared" si="5"/>
        <v>2.9928409901999995</v>
      </c>
      <c r="M21" s="2">
        <f t="shared" si="6"/>
        <v>1.8268219908955237</v>
      </c>
      <c r="O21" s="4">
        <f t="shared" si="7"/>
        <v>0.15140340315958237</v>
      </c>
      <c r="P21" s="4">
        <f t="shared" si="8"/>
        <v>0.38807435412085312</v>
      </c>
      <c r="Q21" s="4">
        <f t="shared" si="9"/>
        <v>5.6755920585367344E-4</v>
      </c>
      <c r="R21" s="4">
        <f t="shared" si="1"/>
        <v>0</v>
      </c>
      <c r="S21" s="4">
        <f t="shared" si="2"/>
        <v>0.54004531648628917</v>
      </c>
      <c r="T21" s="4">
        <f t="shared" si="3"/>
        <v>1.9744065046871114E-7</v>
      </c>
    </row>
    <row r="22" spans="1:20">
      <c r="A22" t="s">
        <v>40</v>
      </c>
      <c r="B22">
        <v>-76.317781299999993</v>
      </c>
      <c r="C22">
        <f t="shared" si="0"/>
        <v>0.71897552909015028</v>
      </c>
      <c r="D22">
        <f t="shared" si="4"/>
        <v>0.51692581143046157</v>
      </c>
      <c r="F22" s="2">
        <v>0.82206000000000001</v>
      </c>
      <c r="G22" s="2">
        <v>0.96206000000000003</v>
      </c>
      <c r="H22" s="2">
        <v>1.41489</v>
      </c>
      <c r="I22" s="2">
        <v>104.66919</v>
      </c>
      <c r="J22" s="2">
        <f t="shared" si="5"/>
        <v>1.5534714437999999</v>
      </c>
      <c r="K22" s="2">
        <f t="shared" si="5"/>
        <v>1.8180336438</v>
      </c>
      <c r="L22" s="2">
        <f t="shared" si="5"/>
        <v>2.6737600796999996</v>
      </c>
      <c r="M22" s="2">
        <f t="shared" si="6"/>
        <v>1.8268219908955237</v>
      </c>
      <c r="O22" s="4">
        <f t="shared" si="7"/>
        <v>0.7071504056232818</v>
      </c>
      <c r="P22" s="4">
        <f t="shared" si="8"/>
        <v>0</v>
      </c>
      <c r="Q22" s="4">
        <f t="shared" si="9"/>
        <v>2.4985603975676445E-3</v>
      </c>
      <c r="R22" s="4">
        <f t="shared" si="1"/>
        <v>0</v>
      </c>
      <c r="S22" s="4">
        <f t="shared" si="2"/>
        <v>0.70964896602084948</v>
      </c>
      <c r="T22" s="4">
        <f t="shared" si="3"/>
        <v>8.6984778685645511E-5</v>
      </c>
    </row>
    <row r="23" spans="1:20">
      <c r="A23" t="s">
        <v>41</v>
      </c>
      <c r="B23">
        <v>-76.312412050000006</v>
      </c>
      <c r="C23">
        <f t="shared" si="0"/>
        <v>0.86508033853979349</v>
      </c>
      <c r="D23">
        <f t="shared" si="4"/>
        <v>0.74836399212812377</v>
      </c>
      <c r="F23" s="2">
        <v>0.82206000000000001</v>
      </c>
      <c r="G23" s="2">
        <v>0.89205999999999996</v>
      </c>
      <c r="H23" s="2">
        <v>1.3575600000000001</v>
      </c>
      <c r="I23" s="2">
        <v>104.66919</v>
      </c>
      <c r="J23" s="2">
        <f t="shared" si="5"/>
        <v>1.5534714437999999</v>
      </c>
      <c r="K23" s="2">
        <f t="shared" si="5"/>
        <v>1.6857525437999998</v>
      </c>
      <c r="L23" s="2">
        <f t="shared" si="5"/>
        <v>2.5654218588000002</v>
      </c>
      <c r="M23" s="2">
        <f t="shared" si="6"/>
        <v>1.8268219908955237</v>
      </c>
      <c r="O23" s="4">
        <f t="shared" si="7"/>
        <v>0.7071504056232818</v>
      </c>
      <c r="P23" s="4">
        <f t="shared" si="8"/>
        <v>0.15140340315958237</v>
      </c>
      <c r="Q23" s="4">
        <f t="shared" si="9"/>
        <v>6.5447916094288038E-3</v>
      </c>
      <c r="R23" s="4">
        <f t="shared" si="1"/>
        <v>0</v>
      </c>
      <c r="S23" s="4">
        <f t="shared" si="2"/>
        <v>0.86509860039229292</v>
      </c>
      <c r="T23" s="4">
        <f t="shared" si="3"/>
        <v>3.334952567107114E-10</v>
      </c>
    </row>
    <row r="24" spans="1:20">
      <c r="A24" t="s">
        <v>42</v>
      </c>
      <c r="B24">
        <v>-76.291757149999995</v>
      </c>
      <c r="C24">
        <f t="shared" si="0"/>
        <v>1.4271290844000906</v>
      </c>
      <c r="D24">
        <f t="shared" si="4"/>
        <v>2.036697423540641</v>
      </c>
      <c r="F24" s="2">
        <v>0.82206000000000001</v>
      </c>
      <c r="G24" s="2">
        <v>0.82206000000000001</v>
      </c>
      <c r="H24" s="2">
        <v>1.3014699999999999</v>
      </c>
      <c r="I24" s="2">
        <v>104.66919</v>
      </c>
      <c r="J24" s="2">
        <f t="shared" si="5"/>
        <v>1.5534714437999999</v>
      </c>
      <c r="K24" s="2">
        <f t="shared" si="5"/>
        <v>1.5534714437999999</v>
      </c>
      <c r="L24" s="2">
        <f t="shared" si="5"/>
        <v>2.4594269030999998</v>
      </c>
      <c r="M24" s="2">
        <f t="shared" si="6"/>
        <v>1.8268219908955237</v>
      </c>
      <c r="O24" s="4">
        <f t="shared" si="7"/>
        <v>0.7071504056232818</v>
      </c>
      <c r="P24" s="4">
        <f t="shared" si="8"/>
        <v>0.7071504056232818</v>
      </c>
      <c r="Q24" s="4">
        <f t="shared" si="9"/>
        <v>1.3121472670074859E-2</v>
      </c>
      <c r="R24" s="4">
        <f t="shared" si="1"/>
        <v>0</v>
      </c>
      <c r="S24" s="4">
        <f t="shared" si="2"/>
        <v>1.4274222839166384</v>
      </c>
      <c r="T24" s="4">
        <f t="shared" si="3"/>
        <v>8.5965956503879058E-8</v>
      </c>
    </row>
    <row r="25" spans="1:20">
      <c r="A25" t="s">
        <v>43</v>
      </c>
      <c r="B25">
        <v>-76.313506689999997</v>
      </c>
      <c r="C25">
        <f t="shared" si="0"/>
        <v>0.83529365164404035</v>
      </c>
      <c r="D25">
        <f t="shared" si="4"/>
        <v>0.6977154844768354</v>
      </c>
      <c r="F25" s="2">
        <v>0.82206000000000001</v>
      </c>
      <c r="G25" s="2">
        <v>1.03206</v>
      </c>
      <c r="H25" s="2">
        <v>1.4733099999999999</v>
      </c>
      <c r="I25" s="2">
        <v>104.66919</v>
      </c>
      <c r="J25" s="2">
        <f t="shared" si="5"/>
        <v>1.5534714437999999</v>
      </c>
      <c r="K25" s="2">
        <f t="shared" si="5"/>
        <v>1.9503147437999999</v>
      </c>
      <c r="L25" s="2">
        <f t="shared" si="5"/>
        <v>2.7841581062999996</v>
      </c>
      <c r="M25" s="2">
        <f t="shared" si="6"/>
        <v>1.8268219908955237</v>
      </c>
      <c r="O25" s="4">
        <f t="shared" si="7"/>
        <v>0.7071504056232818</v>
      </c>
      <c r="P25" s="4">
        <f t="shared" si="8"/>
        <v>0.11215566776673458</v>
      </c>
      <c r="Q25" s="4">
        <f t="shared" si="9"/>
        <v>4.7265269464697146E-4</v>
      </c>
      <c r="R25" s="4">
        <f t="shared" si="1"/>
        <v>0</v>
      </c>
      <c r="S25" s="4">
        <f t="shared" si="2"/>
        <v>0.8197787260846634</v>
      </c>
      <c r="T25" s="4">
        <f t="shared" si="3"/>
        <v>2.4071291511300804E-4</v>
      </c>
    </row>
    <row r="26" spans="1:20">
      <c r="A26" t="s">
        <v>44</v>
      </c>
      <c r="B26">
        <v>-76.303302220000006</v>
      </c>
      <c r="C26">
        <f t="shared" si="0"/>
        <v>1.1129715666017901</v>
      </c>
      <c r="D26">
        <f t="shared" si="4"/>
        <v>1.2387057080640429</v>
      </c>
      <c r="F26" s="2">
        <v>0.82206000000000001</v>
      </c>
      <c r="G26" s="2">
        <v>1.10206</v>
      </c>
      <c r="H26" s="2">
        <v>1.5327</v>
      </c>
      <c r="I26" s="2">
        <v>104.66919</v>
      </c>
      <c r="J26" s="2">
        <f t="shared" si="5"/>
        <v>1.5534714437999999</v>
      </c>
      <c r="K26" s="2">
        <f t="shared" si="5"/>
        <v>2.0825958438000001</v>
      </c>
      <c r="L26" s="2">
        <f t="shared" si="5"/>
        <v>2.8963891709999996</v>
      </c>
      <c r="M26" s="2">
        <f t="shared" si="6"/>
        <v>1.8268219908955237</v>
      </c>
      <c r="O26" s="4">
        <f t="shared" si="7"/>
        <v>0.7071504056232818</v>
      </c>
      <c r="P26" s="4">
        <f t="shared" si="8"/>
        <v>0.38807435412085312</v>
      </c>
      <c r="Q26" s="4">
        <f t="shared" si="9"/>
        <v>1.5572828805520636E-5</v>
      </c>
      <c r="R26" s="4">
        <f t="shared" si="1"/>
        <v>0</v>
      </c>
      <c r="S26" s="4">
        <f t="shared" si="2"/>
        <v>1.0952403325729405</v>
      </c>
      <c r="T26" s="4">
        <f t="shared" si="3"/>
        <v>3.1439666018583307E-4</v>
      </c>
    </row>
    <row r="27" spans="1:20">
      <c r="A27" t="s">
        <v>45</v>
      </c>
      <c r="B27">
        <v>-76.340139230000005</v>
      </c>
      <c r="C27">
        <f t="shared" si="0"/>
        <v>0.11058495268780964</v>
      </c>
      <c r="D27">
        <f t="shared" si="4"/>
        <v>1.2229031760965098E-2</v>
      </c>
      <c r="F27" s="2">
        <v>1.03206</v>
      </c>
      <c r="G27" s="2">
        <v>0.96206000000000003</v>
      </c>
      <c r="H27" s="2">
        <v>1.57911</v>
      </c>
      <c r="I27" s="2">
        <v>104.66919</v>
      </c>
      <c r="J27" s="2">
        <f t="shared" si="5"/>
        <v>1.9503147437999999</v>
      </c>
      <c r="K27" s="2">
        <f t="shared" si="5"/>
        <v>1.8180336438</v>
      </c>
      <c r="L27" s="2">
        <f t="shared" si="5"/>
        <v>2.9840915402999997</v>
      </c>
      <c r="M27" s="2">
        <f t="shared" si="6"/>
        <v>1.8268219908955237</v>
      </c>
      <c r="O27" s="4">
        <f t="shared" si="7"/>
        <v>0.11215566776673458</v>
      </c>
      <c r="P27" s="4">
        <f t="shared" si="8"/>
        <v>0</v>
      </c>
      <c r="Q27" s="4">
        <f t="shared" si="9"/>
        <v>4.8835868914571905E-4</v>
      </c>
      <c r="R27" s="4">
        <f t="shared" si="1"/>
        <v>0</v>
      </c>
      <c r="S27" s="4">
        <f t="shared" si="2"/>
        <v>0.1126440264558803</v>
      </c>
      <c r="T27" s="4">
        <f t="shared" si="3"/>
        <v>4.2397847823566946E-6</v>
      </c>
    </row>
    <row r="28" spans="1:20">
      <c r="A28" t="s">
        <v>46</v>
      </c>
      <c r="B28">
        <v>-76.336183739999996</v>
      </c>
      <c r="C28">
        <f t="shared" si="0"/>
        <v>0.21821937327407717</v>
      </c>
      <c r="D28">
        <f t="shared" si="4"/>
        <v>4.7619694872131024E-2</v>
      </c>
      <c r="F28" s="2">
        <v>1.03206</v>
      </c>
      <c r="G28" s="2">
        <v>1.03206</v>
      </c>
      <c r="H28" s="2">
        <v>1.6339399999999999</v>
      </c>
      <c r="I28" s="2">
        <v>104.66919</v>
      </c>
      <c r="J28" s="2">
        <f t="shared" si="5"/>
        <v>1.9503147437999999</v>
      </c>
      <c r="K28" s="2">
        <f t="shared" si="5"/>
        <v>1.9503147437999999</v>
      </c>
      <c r="L28" s="2">
        <f t="shared" si="5"/>
        <v>3.0877054361999998</v>
      </c>
      <c r="M28" s="2">
        <f t="shared" si="6"/>
        <v>1.8268219908955237</v>
      </c>
      <c r="O28" s="4">
        <f t="shared" si="7"/>
        <v>0.11215566776673458</v>
      </c>
      <c r="P28" s="4">
        <f t="shared" si="8"/>
        <v>0.11215566776673458</v>
      </c>
      <c r="Q28" s="4">
        <f t="shared" si="9"/>
        <v>1.7287739439461919E-3</v>
      </c>
      <c r="R28" s="4">
        <f t="shared" si="1"/>
        <v>0</v>
      </c>
      <c r="S28" s="4">
        <f t="shared" si="2"/>
        <v>0.22604010947741535</v>
      </c>
      <c r="T28" s="4">
        <f t="shared" si="3"/>
        <v>6.1163914762204404E-5</v>
      </c>
    </row>
    <row r="29" spans="1:20">
      <c r="A29" t="s">
        <v>47</v>
      </c>
      <c r="B29">
        <v>-76.326316660000003</v>
      </c>
      <c r="C29">
        <f t="shared" si="0"/>
        <v>0.48671643398586645</v>
      </c>
      <c r="D29">
        <f t="shared" si="4"/>
        <v>0.2368928871119183</v>
      </c>
      <c r="F29" s="2">
        <v>1.03206</v>
      </c>
      <c r="G29" s="2">
        <v>1.10206</v>
      </c>
      <c r="H29" s="2">
        <v>1.6899</v>
      </c>
      <c r="I29" s="2">
        <v>104.66919</v>
      </c>
      <c r="J29" s="2">
        <f t="shared" si="5"/>
        <v>1.9503147437999999</v>
      </c>
      <c r="K29" s="2">
        <f t="shared" si="5"/>
        <v>2.0825958438000001</v>
      </c>
      <c r="L29" s="2">
        <f t="shared" si="5"/>
        <v>3.1934547269999998</v>
      </c>
      <c r="M29" s="2">
        <f t="shared" si="6"/>
        <v>1.8268219908955237</v>
      </c>
      <c r="O29" s="4">
        <f t="shared" si="7"/>
        <v>0.11215566776673458</v>
      </c>
      <c r="P29" s="4">
        <f t="shared" si="8"/>
        <v>0.38807435412085312</v>
      </c>
      <c r="Q29" s="4">
        <f t="shared" si="9"/>
        <v>3.5362499454610727E-3</v>
      </c>
      <c r="R29" s="4">
        <f t="shared" si="1"/>
        <v>0</v>
      </c>
      <c r="S29" s="4">
        <f t="shared" si="2"/>
        <v>0.50376627183304878</v>
      </c>
      <c r="T29" s="4">
        <f t="shared" si="3"/>
        <v>2.9069697061521121E-4</v>
      </c>
    </row>
    <row r="30" spans="1:20">
      <c r="A30" t="s">
        <v>48</v>
      </c>
      <c r="B30">
        <v>-76.330159339999994</v>
      </c>
      <c r="C30">
        <f t="shared" si="0"/>
        <v>0.38215173143410852</v>
      </c>
      <c r="D30">
        <f t="shared" si="4"/>
        <v>0.14603994583808702</v>
      </c>
      <c r="F30" s="2">
        <v>1.10206</v>
      </c>
      <c r="G30" s="2">
        <v>0.96206000000000003</v>
      </c>
      <c r="H30" s="2">
        <v>1.63618</v>
      </c>
      <c r="I30" s="2">
        <v>104.66919</v>
      </c>
      <c r="J30" s="2">
        <f t="shared" si="5"/>
        <v>2.0825958438000001</v>
      </c>
      <c r="K30" s="2">
        <f t="shared" si="5"/>
        <v>1.8180336438</v>
      </c>
      <c r="L30" s="2">
        <f t="shared" si="5"/>
        <v>3.0919384313999996</v>
      </c>
      <c r="M30" s="2">
        <f t="shared" si="6"/>
        <v>1.8268219908955237</v>
      </c>
      <c r="O30" s="4">
        <f t="shared" si="7"/>
        <v>0.38807435412085312</v>
      </c>
      <c r="P30" s="4">
        <f t="shared" si="8"/>
        <v>0</v>
      </c>
      <c r="Q30" s="4">
        <f t="shared" si="9"/>
        <v>1.7919879058307768E-3</v>
      </c>
      <c r="R30" s="4">
        <f t="shared" si="1"/>
        <v>0</v>
      </c>
      <c r="S30" s="4">
        <f t="shared" si="2"/>
        <v>0.38986634202668391</v>
      </c>
      <c r="T30" s="4">
        <f t="shared" si="3"/>
        <v>5.9515216595076383E-5</v>
      </c>
    </row>
    <row r="31" spans="1:20">
      <c r="A31" t="s">
        <v>49</v>
      </c>
      <c r="B31">
        <v>-76.316564580000005</v>
      </c>
      <c r="C31">
        <f t="shared" si="0"/>
        <v>0.75208418369782259</v>
      </c>
      <c r="D31">
        <f t="shared" si="4"/>
        <v>0.56563061936842018</v>
      </c>
      <c r="F31" s="2">
        <v>1.10206</v>
      </c>
      <c r="G31" s="2">
        <v>1.10206</v>
      </c>
      <c r="H31" s="2">
        <v>1.7447699999999999</v>
      </c>
      <c r="I31" s="2">
        <v>104.66919</v>
      </c>
      <c r="J31" s="2">
        <f t="shared" si="5"/>
        <v>2.0825958438000001</v>
      </c>
      <c r="K31" s="2">
        <f t="shared" si="5"/>
        <v>2.0825958438000001</v>
      </c>
      <c r="L31" s="2">
        <f t="shared" si="5"/>
        <v>3.2971442120999996</v>
      </c>
      <c r="M31" s="2">
        <f t="shared" si="6"/>
        <v>1.8268219908955237</v>
      </c>
      <c r="O31" s="4">
        <f t="shared" si="7"/>
        <v>0.38807435412085312</v>
      </c>
      <c r="P31" s="4">
        <f t="shared" si="8"/>
        <v>0.38807435412085312</v>
      </c>
      <c r="Q31" s="4">
        <f t="shared" si="9"/>
        <v>5.6612267515846063E-3</v>
      </c>
      <c r="R31" s="4">
        <f t="shared" si="1"/>
        <v>0</v>
      </c>
      <c r="S31" s="4">
        <f t="shared" si="2"/>
        <v>0.78180993499329088</v>
      </c>
      <c r="T31" s="4">
        <f t="shared" si="3"/>
        <v>8.8362029008003432E-4</v>
      </c>
    </row>
    <row r="32" spans="1:20" ht="15">
      <c r="C32" s="1" t="s">
        <v>57</v>
      </c>
      <c r="D32">
        <f>SUM(D8:D31)</f>
        <v>7.4785599355555243</v>
      </c>
      <c r="S32" s="5" t="s">
        <v>59</v>
      </c>
      <c r="T32" s="4">
        <f>SUM(T9:T31)</f>
        <v>2.6273431201541526E-3</v>
      </c>
    </row>
    <row r="33" spans="1:20" ht="15">
      <c r="B33" s="1" t="s">
        <v>9</v>
      </c>
      <c r="F33" s="3" t="s">
        <v>1</v>
      </c>
      <c r="G33" s="3" t="s">
        <v>2</v>
      </c>
      <c r="H33" s="3" t="s">
        <v>50</v>
      </c>
      <c r="I33" s="3" t="s">
        <v>3</v>
      </c>
      <c r="J33" s="3" t="s">
        <v>1</v>
      </c>
      <c r="K33" s="3" t="s">
        <v>2</v>
      </c>
      <c r="L33" s="3" t="s">
        <v>50</v>
      </c>
      <c r="M33" s="3" t="s">
        <v>3</v>
      </c>
      <c r="S33" s="5" t="s">
        <v>60</v>
      </c>
      <c r="T33" s="4">
        <f>1-T32/D32</f>
        <v>0.99964868328357404</v>
      </c>
    </row>
    <row r="34" spans="1:20" ht="15">
      <c r="A34" s="1" t="s">
        <v>11</v>
      </c>
      <c r="B34" t="s">
        <v>10</v>
      </c>
      <c r="E34" s="1"/>
      <c r="F34" s="2" t="s">
        <v>4</v>
      </c>
      <c r="G34" s="2" t="s">
        <v>4</v>
      </c>
      <c r="H34" s="2" t="s">
        <v>4</v>
      </c>
      <c r="I34" s="2" t="s">
        <v>5</v>
      </c>
      <c r="J34" s="2" t="s">
        <v>7</v>
      </c>
      <c r="K34" s="2" t="s">
        <v>7</v>
      </c>
      <c r="L34" s="2" t="s">
        <v>7</v>
      </c>
      <c r="M34" s="2" t="s">
        <v>8</v>
      </c>
    </row>
    <row r="35" spans="1:20">
      <c r="A35" t="s">
        <v>19</v>
      </c>
      <c r="B35">
        <v>-76.320945069999993</v>
      </c>
      <c r="C35">
        <f t="shared" ref="C35:C43" si="10">(B35-$B$9)*$A$1</f>
        <v>0.63288491811213787</v>
      </c>
      <c r="D35">
        <f t="shared" si="4"/>
        <v>0.40054331957380745</v>
      </c>
      <c r="F35" s="2">
        <v>1.026</v>
      </c>
      <c r="G35" s="2">
        <v>0.93100000000000005</v>
      </c>
      <c r="H35" s="2">
        <v>1.8059099999999999</v>
      </c>
      <c r="I35" s="2">
        <v>134.62</v>
      </c>
      <c r="J35" s="2">
        <f>F35*$A$2</f>
        <v>1.9388629799999999</v>
      </c>
      <c r="K35" s="2">
        <f>G35*$A$2</f>
        <v>1.75933863</v>
      </c>
      <c r="L35" s="2">
        <f>H35*$A$2</f>
        <v>3.4126823042999996</v>
      </c>
      <c r="M35" s="2">
        <f>I35*PI()/180</f>
        <v>2.3495622390347664</v>
      </c>
      <c r="O35" s="4">
        <f t="shared" si="7"/>
        <v>9.4774303653159905E-2</v>
      </c>
      <c r="P35" s="4">
        <f t="shared" si="8"/>
        <v>2.7385127887659805E-2</v>
      </c>
      <c r="Q35" s="4">
        <f t="shared" si="9"/>
        <v>8.2752500969354974E-3</v>
      </c>
      <c r="R35" s="4">
        <f t="shared" ref="R35:R43" si="11">R$3*2*(COS(M35)-COS(M$9))^2/(SIN(M35)^2+3*(SIN(M$9)^2)*(TANH(2*SIN(M35/2))/TANH(2*SIN(M$9/2))))</f>
        <v>0.48622441014118661</v>
      </c>
      <c r="S35" s="4">
        <f t="shared" ref="S35:S43" si="12">SUM(O35:R35)</f>
        <v>0.61665909177894185</v>
      </c>
      <c r="T35" s="4">
        <f t="shared" ref="T35:T43" si="13">(S35-C35)^2</f>
        <v>2.6327744019503756E-4</v>
      </c>
    </row>
    <row r="36" spans="1:20">
      <c r="A36" t="s">
        <v>20</v>
      </c>
      <c r="B36">
        <v>-76.33571456</v>
      </c>
      <c r="C36">
        <f t="shared" si="10"/>
        <v>0.2309864179259703</v>
      </c>
      <c r="D36">
        <f t="shared" si="4"/>
        <v>5.3354725266271011E-2</v>
      </c>
      <c r="F36" s="2">
        <v>0.93200000000000005</v>
      </c>
      <c r="G36" s="2">
        <v>0.97599999999999998</v>
      </c>
      <c r="H36" s="2">
        <v>1.3309200000000001</v>
      </c>
      <c r="I36" s="2">
        <v>88.43</v>
      </c>
      <c r="J36" s="2">
        <f t="shared" ref="J36:L43" si="14">F36*$A$2</f>
        <v>1.76122836</v>
      </c>
      <c r="K36" s="2">
        <f t="shared" si="14"/>
        <v>1.8443764799999998</v>
      </c>
      <c r="L36" s="2">
        <f t="shared" si="14"/>
        <v>2.5150794516000001</v>
      </c>
      <c r="M36" s="2">
        <f t="shared" ref="M36:M43" si="15">I36*PI()/180</f>
        <v>1.5433946575385855</v>
      </c>
      <c r="O36" s="4">
        <f t="shared" si="7"/>
        <v>2.559469387539923E-2</v>
      </c>
      <c r="P36" s="4">
        <f t="shared" si="8"/>
        <v>5.0076631131302663E-3</v>
      </c>
      <c r="Q36" s="4">
        <f t="shared" si="9"/>
        <v>9.3006847330276803E-3</v>
      </c>
      <c r="R36" s="4">
        <f t="shared" si="11"/>
        <v>0.17505150504359421</v>
      </c>
      <c r="S36" s="4">
        <f t="shared" si="12"/>
        <v>0.21495454676515138</v>
      </c>
      <c r="T36" s="4">
        <f t="shared" si="13"/>
        <v>2.5702089291709731E-4</v>
      </c>
    </row>
    <row r="37" spans="1:20">
      <c r="A37" t="s">
        <v>21</v>
      </c>
      <c r="B37">
        <v>-76.333440679999995</v>
      </c>
      <c r="C37">
        <f t="shared" si="10"/>
        <v>0.29286187615808373</v>
      </c>
      <c r="D37">
        <f t="shared" si="4"/>
        <v>8.5768078506832768E-2</v>
      </c>
      <c r="F37" s="2">
        <v>0.95799999999999996</v>
      </c>
      <c r="G37" s="2">
        <v>0.94</v>
      </c>
      <c r="H37" s="2">
        <v>1.69956</v>
      </c>
      <c r="I37" s="2">
        <v>127.13</v>
      </c>
      <c r="J37" s="2">
        <f t="shared" si="14"/>
        <v>1.8103613399999998</v>
      </c>
      <c r="K37" s="2">
        <f t="shared" si="14"/>
        <v>1.7763461999999999</v>
      </c>
      <c r="L37" s="2">
        <f t="shared" si="14"/>
        <v>3.2117095187999998</v>
      </c>
      <c r="M37" s="2">
        <f t="shared" si="15"/>
        <v>2.2188370780603908</v>
      </c>
      <c r="O37" s="4">
        <f t="shared" si="7"/>
        <v>4.414592948785659E-4</v>
      </c>
      <c r="P37" s="4">
        <f t="shared" si="8"/>
        <v>1.3547980035299735E-2</v>
      </c>
      <c r="Q37" s="4">
        <f t="shared" si="9"/>
        <v>3.8894136238685731E-3</v>
      </c>
      <c r="R37" s="4">
        <f t="shared" si="11"/>
        <v>0.28645264835333684</v>
      </c>
      <c r="S37" s="4">
        <f t="shared" si="12"/>
        <v>0.30433150130738373</v>
      </c>
      <c r="T37" s="4">
        <f t="shared" si="13"/>
        <v>1.3155230106545504E-4</v>
      </c>
    </row>
    <row r="38" spans="1:20">
      <c r="A38" t="s">
        <v>22</v>
      </c>
      <c r="B38">
        <v>-76.326582400000007</v>
      </c>
      <c r="C38">
        <f t="shared" si="10"/>
        <v>0.47948527654977846</v>
      </c>
      <c r="D38">
        <f t="shared" si="4"/>
        <v>0.22990613042801752</v>
      </c>
      <c r="F38" s="2">
        <v>0.94</v>
      </c>
      <c r="G38" s="2">
        <v>0.98</v>
      </c>
      <c r="H38" s="2">
        <v>1.7650699999999999</v>
      </c>
      <c r="I38" s="2">
        <v>133.63999999999999</v>
      </c>
      <c r="J38" s="2">
        <f t="shared" si="14"/>
        <v>1.7763461999999999</v>
      </c>
      <c r="K38" s="2">
        <f t="shared" si="14"/>
        <v>1.8519353999999999</v>
      </c>
      <c r="L38" s="2">
        <f t="shared" si="14"/>
        <v>3.3355057310999996</v>
      </c>
      <c r="M38" s="2">
        <f t="shared" si="15"/>
        <v>2.3324580123652217</v>
      </c>
      <c r="O38" s="4">
        <f t="shared" si="7"/>
        <v>1.3547980035299735E-2</v>
      </c>
      <c r="P38" s="4">
        <f t="shared" si="8"/>
        <v>8.2233716668680245E-3</v>
      </c>
      <c r="Q38" s="4">
        <f t="shared" si="9"/>
        <v>6.5075198702300588E-3</v>
      </c>
      <c r="R38" s="4">
        <f t="shared" si="11"/>
        <v>0.45797563006811659</v>
      </c>
      <c r="S38" s="4">
        <f t="shared" si="12"/>
        <v>0.48625450164051442</v>
      </c>
      <c r="T38" s="4">
        <f t="shared" si="13"/>
        <v>4.582240832904932E-5</v>
      </c>
    </row>
    <row r="39" spans="1:20">
      <c r="A39" t="s">
        <v>23</v>
      </c>
      <c r="B39">
        <v>-76.340166080000003</v>
      </c>
      <c r="C39">
        <f t="shared" si="10"/>
        <v>0.10985432659787549</v>
      </c>
      <c r="D39">
        <f t="shared" si="4"/>
        <v>1.2067973072272694E-2</v>
      </c>
      <c r="F39" s="2">
        <v>0.90600000000000003</v>
      </c>
      <c r="G39" s="2">
        <v>0.98499999999999999</v>
      </c>
      <c r="H39" s="2">
        <v>1.5217000000000001</v>
      </c>
      <c r="I39" s="2">
        <v>107.09</v>
      </c>
      <c r="J39" s="2">
        <f t="shared" si="14"/>
        <v>1.7120953800000001</v>
      </c>
      <c r="K39" s="2">
        <f t="shared" si="14"/>
        <v>1.8613840499999998</v>
      </c>
      <c r="L39" s="2">
        <f t="shared" si="14"/>
        <v>2.8756021409999999</v>
      </c>
      <c r="M39" s="2">
        <f t="shared" si="15"/>
        <v>1.8690730959607273</v>
      </c>
      <c r="O39" s="4">
        <f t="shared" si="7"/>
        <v>9.4191296384901313E-2</v>
      </c>
      <c r="P39" s="4">
        <f t="shared" si="8"/>
        <v>1.3303561069485687E-2</v>
      </c>
      <c r="Q39" s="4">
        <f t="shared" si="9"/>
        <v>3.5503005105576822E-7</v>
      </c>
      <c r="R39" s="4">
        <f t="shared" si="11"/>
        <v>3.6380124573922677E-3</v>
      </c>
      <c r="S39" s="4">
        <f t="shared" si="12"/>
        <v>0.11113322494183032</v>
      </c>
      <c r="T39" s="4">
        <f t="shared" si="13"/>
        <v>1.6355809741704254E-6</v>
      </c>
    </row>
    <row r="40" spans="1:20">
      <c r="A40" t="s">
        <v>24</v>
      </c>
      <c r="B40">
        <v>-76.336574970000001</v>
      </c>
      <c r="C40">
        <f t="shared" si="10"/>
        <v>0.20757345725193313</v>
      </c>
      <c r="D40">
        <f t="shared" si="4"/>
        <v>4.3086740155520109E-2</v>
      </c>
      <c r="F40" s="2">
        <v>1.0209999999999999</v>
      </c>
      <c r="G40" s="2">
        <v>0.96899999999999997</v>
      </c>
      <c r="H40" s="2">
        <v>1.7031099999999999</v>
      </c>
      <c r="I40" s="2">
        <v>117.68</v>
      </c>
      <c r="J40" s="2">
        <f t="shared" si="14"/>
        <v>1.9294143299999997</v>
      </c>
      <c r="K40" s="2">
        <f t="shared" si="14"/>
        <v>1.83114837</v>
      </c>
      <c r="L40" s="2">
        <f t="shared" si="14"/>
        <v>3.2184180602999994</v>
      </c>
      <c r="M40" s="2">
        <f t="shared" si="15"/>
        <v>2.0539034637469271</v>
      </c>
      <c r="O40" s="4">
        <f t="shared" si="7"/>
        <v>8.1382022876333809E-2</v>
      </c>
      <c r="P40" s="4">
        <f t="shared" si="8"/>
        <v>1.2598615561682212E-3</v>
      </c>
      <c r="Q40" s="4">
        <f t="shared" si="9"/>
        <v>4.0217230402811712E-3</v>
      </c>
      <c r="R40" s="4">
        <f t="shared" si="11"/>
        <v>0.10071107283081747</v>
      </c>
      <c r="S40" s="4">
        <f t="shared" si="12"/>
        <v>0.18737468030360066</v>
      </c>
      <c r="T40" s="4">
        <f t="shared" si="13"/>
        <v>4.0799059020848717E-4</v>
      </c>
    </row>
    <row r="41" spans="1:20">
      <c r="A41" t="s">
        <v>25</v>
      </c>
      <c r="B41">
        <v>-76.33833344</v>
      </c>
      <c r="C41">
        <f t="shared" si="10"/>
        <v>0.15972302669397057</v>
      </c>
      <c r="D41">
        <f t="shared" si="4"/>
        <v>2.5511445256282832E-2</v>
      </c>
      <c r="F41" s="2">
        <v>0.96</v>
      </c>
      <c r="G41" s="2">
        <v>0.89200000000000002</v>
      </c>
      <c r="H41" s="2">
        <v>1.4445699999999999</v>
      </c>
      <c r="I41" s="2">
        <v>102.46</v>
      </c>
      <c r="J41" s="2">
        <f t="shared" si="14"/>
        <v>1.8141407999999999</v>
      </c>
      <c r="K41" s="2">
        <f t="shared" si="14"/>
        <v>1.68563916</v>
      </c>
      <c r="L41" s="2">
        <f t="shared" si="14"/>
        <v>2.7298472660999997</v>
      </c>
      <c r="M41" s="2">
        <f t="shared" si="15"/>
        <v>1.7882643515933898</v>
      </c>
      <c r="O41" s="4">
        <f t="shared" si="7"/>
        <v>1.1316431946028376E-4</v>
      </c>
      <c r="P41" s="4">
        <f t="shared" si="8"/>
        <v>0.15168300065337684</v>
      </c>
      <c r="Q41" s="4">
        <f t="shared" si="9"/>
        <v>1.2423217291536949E-3</v>
      </c>
      <c r="R41" s="4">
        <f t="shared" si="11"/>
        <v>3.0812939488606482E-3</v>
      </c>
      <c r="S41" s="4">
        <f t="shared" si="12"/>
        <v>0.15611978065085147</v>
      </c>
      <c r="T41" s="4">
        <f t="shared" si="13"/>
        <v>1.2983382047253423E-5</v>
      </c>
    </row>
    <row r="42" spans="1:20">
      <c r="A42" t="s">
        <v>26</v>
      </c>
      <c r="B42">
        <v>-76.329467199999996</v>
      </c>
      <c r="C42">
        <f t="shared" si="10"/>
        <v>0.40098582983005887</v>
      </c>
      <c r="D42">
        <f t="shared" si="4"/>
        <v>0.16078963572450092</v>
      </c>
      <c r="F42" s="2">
        <v>1.026</v>
      </c>
      <c r="G42" s="2">
        <v>0.96899999999999997</v>
      </c>
      <c r="H42" s="2">
        <v>1.31857</v>
      </c>
      <c r="I42" s="2">
        <v>82.69</v>
      </c>
      <c r="J42" s="2">
        <f t="shared" si="14"/>
        <v>1.9388629799999999</v>
      </c>
      <c r="K42" s="2">
        <f t="shared" si="14"/>
        <v>1.83114837</v>
      </c>
      <c r="L42" s="2">
        <f t="shared" si="14"/>
        <v>2.4917412860999999</v>
      </c>
      <c r="M42" s="2">
        <f t="shared" si="15"/>
        <v>1.4432127584741112</v>
      </c>
      <c r="O42" s="4">
        <f t="shared" si="7"/>
        <v>9.4774303653159905E-2</v>
      </c>
      <c r="P42" s="4">
        <f t="shared" si="8"/>
        <v>1.2598615561682212E-3</v>
      </c>
      <c r="Q42" s="4">
        <f t="shared" si="9"/>
        <v>1.0797795810236615E-2</v>
      </c>
      <c r="R42" s="4">
        <f t="shared" si="11"/>
        <v>0.3277612852089668</v>
      </c>
      <c r="S42" s="4">
        <f t="shared" si="12"/>
        <v>0.43459324622853157</v>
      </c>
      <c r="T42" s="4">
        <f t="shared" si="13"/>
        <v>1.1294584369803318E-3</v>
      </c>
    </row>
    <row r="43" spans="1:20">
      <c r="A43" t="s">
        <v>27</v>
      </c>
      <c r="B43">
        <v>-76.338894929999995</v>
      </c>
      <c r="C43">
        <f t="shared" si="10"/>
        <v>0.14444409770809297</v>
      </c>
      <c r="D43">
        <f t="shared" si="4"/>
        <v>2.0864097362705107E-2</v>
      </c>
      <c r="F43" s="2">
        <v>0.98299999999999998</v>
      </c>
      <c r="G43" s="2">
        <v>0.93300000000000005</v>
      </c>
      <c r="H43" s="2">
        <v>1.64314</v>
      </c>
      <c r="I43" s="2">
        <v>118.07</v>
      </c>
      <c r="J43" s="2">
        <f t="shared" si="14"/>
        <v>1.8576045899999998</v>
      </c>
      <c r="K43" s="2">
        <f t="shared" si="14"/>
        <v>1.7631180900000001</v>
      </c>
      <c r="L43" s="2">
        <f t="shared" si="14"/>
        <v>3.1050909521999999</v>
      </c>
      <c r="M43" s="2">
        <f t="shared" si="15"/>
        <v>2.0607102478297046</v>
      </c>
      <c r="O43" s="4">
        <f t="shared" si="7"/>
        <v>1.1132254551237753E-2</v>
      </c>
      <c r="P43" s="4">
        <f t="shared" si="8"/>
        <v>2.3868417076394106E-2</v>
      </c>
      <c r="Q43" s="4">
        <f t="shared" si="9"/>
        <v>1.9938196408691472E-3</v>
      </c>
      <c r="R43" s="4">
        <f t="shared" si="11"/>
        <v>0.1066548818101537</v>
      </c>
      <c r="S43" s="4">
        <f t="shared" si="12"/>
        <v>0.14364937307865472</v>
      </c>
      <c r="T43" s="4">
        <f t="shared" si="13"/>
        <v>6.3158723663576089E-7</v>
      </c>
    </row>
    <row r="44" spans="1:20" ht="15">
      <c r="C44" s="1" t="s">
        <v>57</v>
      </c>
      <c r="D44">
        <f>SUM(D35:D43)</f>
        <v>1.0318921453462102</v>
      </c>
      <c r="S44" s="5" t="s">
        <v>59</v>
      </c>
      <c r="T44" s="4">
        <f>SUM(T35:T43)</f>
        <v>2.2503726199535178E-3</v>
      </c>
    </row>
    <row r="45" spans="1:20" ht="15">
      <c r="S45" s="5" t="s">
        <v>60</v>
      </c>
      <c r="T45" s="4">
        <f>1-T44/D44</f>
        <v>0.99781917845764923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opLeftCell="I28" zoomScale="180" zoomScaleNormal="180" workbookViewId="0">
      <selection activeCell="U9" sqref="U9"/>
    </sheetView>
  </sheetViews>
  <sheetFormatPr defaultRowHeight="14.25"/>
  <cols>
    <col min="1" max="1" width="34.625" customWidth="1"/>
    <col min="2" max="2" width="14.625" customWidth="1"/>
    <col min="3" max="5" width="8.125" customWidth="1"/>
    <col min="6" max="13" width="9.125" style="2"/>
    <col min="15" max="15" width="11" style="4" customWidth="1"/>
    <col min="16" max="16" width="10.875" style="4" customWidth="1"/>
    <col min="17" max="17" width="9.125" style="4"/>
    <col min="18" max="18" width="10" style="4" customWidth="1"/>
    <col min="19" max="19" width="9.125" style="4"/>
  </cols>
  <sheetData>
    <row r="1" spans="1:19">
      <c r="A1">
        <v>27.211400000000001</v>
      </c>
      <c r="B1" t="s">
        <v>15</v>
      </c>
    </row>
    <row r="2" spans="1:19" ht="15">
      <c r="A2">
        <v>1.8897299999999999</v>
      </c>
      <c r="B2" t="s">
        <v>16</v>
      </c>
      <c r="O2" s="5" t="s">
        <v>17</v>
      </c>
      <c r="P2" s="5" t="s">
        <v>17</v>
      </c>
      <c r="Q2" s="5" t="s">
        <v>18</v>
      </c>
    </row>
    <row r="3" spans="1:19">
      <c r="O3" s="4">
        <v>15.623776994862316</v>
      </c>
      <c r="Q3" s="4">
        <v>4.257327970135675</v>
      </c>
    </row>
    <row r="4" spans="1:19">
      <c r="O4" s="4" t="s">
        <v>63</v>
      </c>
      <c r="Q4" s="4" t="s">
        <v>13</v>
      </c>
    </row>
    <row r="5" spans="1:19" ht="15">
      <c r="B5" s="1" t="s">
        <v>9</v>
      </c>
      <c r="C5" s="1" t="s">
        <v>12</v>
      </c>
      <c r="D5" s="1"/>
      <c r="E5" s="1"/>
      <c r="F5" s="3" t="s">
        <v>1</v>
      </c>
      <c r="G5" s="3" t="s">
        <v>2</v>
      </c>
      <c r="H5" s="3" t="s">
        <v>50</v>
      </c>
      <c r="I5" s="3" t="s">
        <v>3</v>
      </c>
      <c r="J5" s="3" t="s">
        <v>1</v>
      </c>
      <c r="K5" s="3" t="s">
        <v>2</v>
      </c>
      <c r="L5" s="3" t="s">
        <v>50</v>
      </c>
      <c r="M5" s="3" t="s">
        <v>3</v>
      </c>
      <c r="O5" s="5" t="s">
        <v>52</v>
      </c>
      <c r="P5" s="5" t="s">
        <v>53</v>
      </c>
      <c r="Q5" s="5" t="s">
        <v>55</v>
      </c>
      <c r="R5" s="5" t="s">
        <v>56</v>
      </c>
      <c r="S5" s="5" t="s">
        <v>58</v>
      </c>
    </row>
    <row r="6" spans="1:19" ht="15">
      <c r="A6" s="1" t="s">
        <v>0</v>
      </c>
      <c r="B6" t="s">
        <v>10</v>
      </c>
      <c r="C6" t="s">
        <v>13</v>
      </c>
      <c r="D6" s="1" t="s">
        <v>14</v>
      </c>
      <c r="E6" s="1"/>
      <c r="F6" s="2" t="s">
        <v>4</v>
      </c>
      <c r="G6" s="2" t="s">
        <v>4</v>
      </c>
      <c r="H6" s="2" t="s">
        <v>4</v>
      </c>
      <c r="I6" s="2" t="s">
        <v>5</v>
      </c>
      <c r="J6" s="2" t="s">
        <v>7</v>
      </c>
      <c r="K6" s="2" t="s">
        <v>7</v>
      </c>
      <c r="L6" s="2" t="s">
        <v>7</v>
      </c>
      <c r="M6" s="2" t="s">
        <v>8</v>
      </c>
      <c r="O6" s="4" t="s">
        <v>13</v>
      </c>
      <c r="P6" s="4" t="s">
        <v>13</v>
      </c>
      <c r="Q6" s="4" t="s">
        <v>13</v>
      </c>
      <c r="R6" s="4" t="s">
        <v>13</v>
      </c>
      <c r="S6" s="4" t="s">
        <v>13</v>
      </c>
    </row>
    <row r="7" spans="1:19">
      <c r="A7" t="s">
        <v>6</v>
      </c>
      <c r="B7">
        <v>-76.344203149999998</v>
      </c>
      <c r="C7">
        <f t="shared" ref="C7:C29" si="0">(B7-$B$7)*$A$1</f>
        <v>0</v>
      </c>
      <c r="D7">
        <f>C7^2</f>
        <v>0</v>
      </c>
      <c r="F7" s="2">
        <v>0.96206000000000003</v>
      </c>
      <c r="G7" s="2">
        <v>0.96206000000000003</v>
      </c>
      <c r="H7" s="2">
        <v>1.5231300000000001</v>
      </c>
      <c r="I7" s="2">
        <v>104.66919</v>
      </c>
      <c r="J7" s="2">
        <f>F7*$A$2</f>
        <v>1.8180336438</v>
      </c>
      <c r="K7" s="2">
        <f>G7*$A$2</f>
        <v>1.8180336438</v>
      </c>
      <c r="L7" s="2">
        <f>H7*$A$2</f>
        <v>2.8783044548999999</v>
      </c>
      <c r="M7" s="2">
        <f>I7*PI()/180</f>
        <v>1.8268219908955237</v>
      </c>
      <c r="O7" s="4">
        <f>0.5*O$3*(J7-J$7)^2</f>
        <v>0</v>
      </c>
      <c r="P7" s="4">
        <f>0.5*O$3*(K7-K$7)^2</f>
        <v>0</v>
      </c>
      <c r="Q7" s="4">
        <f t="shared" ref="Q7:Q29" si="1">Q$3*2*(COS(M7)-COS(M$7))^2/(SIN(M7)^2+3*(SIN(M$7)^2)*(TANH(2*SIN(M7/2))/TANH(2*SIN(M$7/2))))</f>
        <v>0</v>
      </c>
      <c r="R7" s="4">
        <f t="shared" ref="R7:R29" si="2">SUM(O7:Q7)</f>
        <v>0</v>
      </c>
      <c r="S7" s="4">
        <f t="shared" ref="S7:S29" si="3">(R7-C7)^2</f>
        <v>0</v>
      </c>
    </row>
    <row r="8" spans="1:19">
      <c r="A8" t="s">
        <v>28</v>
      </c>
      <c r="B8">
        <v>-76.327275439999994</v>
      </c>
      <c r="C8">
        <f t="shared" si="0"/>
        <v>0.46062668789412198</v>
      </c>
      <c r="D8">
        <f t="shared" ref="D8:D41" si="4">C8^2</f>
        <v>0.21217694560030886</v>
      </c>
      <c r="F8" s="2">
        <v>0.96206000000000003</v>
      </c>
      <c r="G8" s="2">
        <v>0.96206000000000003</v>
      </c>
      <c r="H8" s="2">
        <v>1.2367999999999999</v>
      </c>
      <c r="I8" s="2">
        <v>80</v>
      </c>
      <c r="J8" s="2">
        <f t="shared" ref="J8:L29" si="5">F8*$A$2</f>
        <v>1.8180336438</v>
      </c>
      <c r="K8" s="2">
        <f t="shared" si="5"/>
        <v>1.8180336438</v>
      </c>
      <c r="L8" s="2">
        <f t="shared" si="5"/>
        <v>2.3372180639999995</v>
      </c>
      <c r="M8" s="2">
        <f t="shared" ref="M8:M29" si="6">I8*PI()/180</f>
        <v>1.3962634015954636</v>
      </c>
      <c r="O8" s="4">
        <f t="shared" ref="O8:O29" si="7">0.5*O$3*(J8-J$7)^2</f>
        <v>0</v>
      </c>
      <c r="P8" s="4">
        <f t="shared" ref="P8:P29" si="8">0.5*O$3*(K8-K$7)^2</f>
        <v>0</v>
      </c>
      <c r="Q8" s="4">
        <f t="shared" si="1"/>
        <v>0.43212641292481685</v>
      </c>
      <c r="R8" s="4">
        <f t="shared" si="2"/>
        <v>0.43212641292481685</v>
      </c>
      <c r="S8" s="4">
        <f t="shared" si="3"/>
        <v>8.1226567332600048E-4</v>
      </c>
    </row>
    <row r="9" spans="1:19">
      <c r="A9" t="s">
        <v>29</v>
      </c>
      <c r="B9">
        <v>-76.327871970000004</v>
      </c>
      <c r="C9">
        <f t="shared" si="0"/>
        <v>0.44439427145185201</v>
      </c>
      <c r="D9">
        <f t="shared" si="4"/>
        <v>0.19748626849922232</v>
      </c>
      <c r="F9" s="2">
        <v>0.98009000000000002</v>
      </c>
      <c r="G9" s="2">
        <v>0.98009000000000002</v>
      </c>
      <c r="H9" s="2">
        <v>1.2599800000000001</v>
      </c>
      <c r="I9" s="2">
        <v>80</v>
      </c>
      <c r="J9" s="2">
        <f t="shared" si="5"/>
        <v>1.8521054756999999</v>
      </c>
      <c r="K9" s="2">
        <f t="shared" si="5"/>
        <v>1.8521054756999999</v>
      </c>
      <c r="L9" s="2">
        <f t="shared" si="5"/>
        <v>2.3810220054000002</v>
      </c>
      <c r="M9" s="2">
        <f t="shared" si="6"/>
        <v>1.3962634015954636</v>
      </c>
      <c r="O9" s="4">
        <f t="shared" si="7"/>
        <v>9.0687411209318027E-3</v>
      </c>
      <c r="P9" s="4">
        <f t="shared" si="8"/>
        <v>9.0687411209318027E-3</v>
      </c>
      <c r="Q9" s="4">
        <f t="shared" si="1"/>
        <v>0.43212641292481685</v>
      </c>
      <c r="R9" s="4">
        <f t="shared" si="2"/>
        <v>0.45026389516668047</v>
      </c>
      <c r="S9" s="4">
        <f t="shared" si="3"/>
        <v>3.4452482553676706E-5</v>
      </c>
    </row>
    <row r="10" spans="1:19">
      <c r="A10" t="s">
        <v>30</v>
      </c>
      <c r="B10">
        <v>-76.338487130000004</v>
      </c>
      <c r="C10">
        <f t="shared" si="0"/>
        <v>0.15554090662784109</v>
      </c>
      <c r="D10">
        <f t="shared" si="4"/>
        <v>2.419297363461078E-2</v>
      </c>
      <c r="F10" s="2">
        <v>0.96206000000000003</v>
      </c>
      <c r="G10" s="2">
        <v>0.96206000000000003</v>
      </c>
      <c r="H10" s="2">
        <v>1.36056</v>
      </c>
      <c r="I10" s="2">
        <v>90</v>
      </c>
      <c r="J10" s="2">
        <f t="shared" si="5"/>
        <v>1.8180336438</v>
      </c>
      <c r="K10" s="2">
        <f t="shared" si="5"/>
        <v>1.8180336438</v>
      </c>
      <c r="L10" s="2">
        <f t="shared" si="5"/>
        <v>2.5710910488000001</v>
      </c>
      <c r="M10" s="2">
        <f t="shared" si="6"/>
        <v>1.5707963267948966</v>
      </c>
      <c r="O10" s="4">
        <f t="shared" si="7"/>
        <v>0</v>
      </c>
      <c r="P10" s="4">
        <f t="shared" si="8"/>
        <v>0</v>
      </c>
      <c r="Q10" s="4">
        <f t="shared" si="1"/>
        <v>0.14703012396880535</v>
      </c>
      <c r="R10" s="4">
        <f t="shared" si="2"/>
        <v>0.14703012396880535</v>
      </c>
      <c r="S10" s="4">
        <f t="shared" si="3"/>
        <v>7.243342146934341E-5</v>
      </c>
    </row>
    <row r="11" spans="1:19">
      <c r="A11" t="s">
        <v>31</v>
      </c>
      <c r="B11">
        <v>-76.338648289999995</v>
      </c>
      <c r="C11">
        <f t="shared" si="0"/>
        <v>0.15115551740410108</v>
      </c>
      <c r="D11">
        <f t="shared" si="4"/>
        <v>2.2847990441701504E-2</v>
      </c>
      <c r="F11" s="2">
        <v>0.97133000000000003</v>
      </c>
      <c r="G11" s="2">
        <v>0.97133000000000003</v>
      </c>
      <c r="H11" s="2">
        <v>1.3736699999999999</v>
      </c>
      <c r="I11" s="2">
        <v>90</v>
      </c>
      <c r="J11" s="2">
        <f t="shared" si="5"/>
        <v>1.8355514409</v>
      </c>
      <c r="K11" s="2">
        <f t="shared" si="5"/>
        <v>1.8355514409</v>
      </c>
      <c r="L11" s="2">
        <f t="shared" si="5"/>
        <v>2.5958654091</v>
      </c>
      <c r="M11" s="2">
        <f t="shared" si="6"/>
        <v>1.5707963267948966</v>
      </c>
      <c r="O11" s="4">
        <f t="shared" si="7"/>
        <v>2.3972593402778299E-3</v>
      </c>
      <c r="P11" s="4">
        <f t="shared" si="8"/>
        <v>2.3972593402778299E-3</v>
      </c>
      <c r="Q11" s="4">
        <f t="shared" si="1"/>
        <v>0.14703012396880535</v>
      </c>
      <c r="R11" s="4">
        <f t="shared" si="2"/>
        <v>0.15182464264936102</v>
      </c>
      <c r="S11" s="4">
        <f t="shared" si="3"/>
        <v>4.4772859384418007E-7</v>
      </c>
    </row>
    <row r="12" spans="1:19">
      <c r="A12" t="s">
        <v>32</v>
      </c>
      <c r="B12">
        <v>-76.338901969999995</v>
      </c>
      <c r="C12">
        <f t="shared" si="0"/>
        <v>0.14425252945209713</v>
      </c>
      <c r="D12">
        <f t="shared" si="4"/>
        <v>2.080879225332815E-2</v>
      </c>
      <c r="F12" s="2">
        <v>0.96206000000000003</v>
      </c>
      <c r="G12" s="2">
        <v>0.96206000000000003</v>
      </c>
      <c r="H12" s="2">
        <v>1.6663399999999999</v>
      </c>
      <c r="I12" s="2">
        <v>120</v>
      </c>
      <c r="J12" s="2">
        <f t="shared" si="5"/>
        <v>1.8180336438</v>
      </c>
      <c r="K12" s="2">
        <f t="shared" si="5"/>
        <v>1.8180336438</v>
      </c>
      <c r="L12" s="2">
        <f t="shared" si="5"/>
        <v>3.1489326881999999</v>
      </c>
      <c r="M12" s="2">
        <f t="shared" si="6"/>
        <v>2.0943951023931953</v>
      </c>
      <c r="O12" s="4">
        <f t="shared" si="7"/>
        <v>0</v>
      </c>
      <c r="P12" s="4">
        <f t="shared" si="8"/>
        <v>0</v>
      </c>
      <c r="Q12" s="4">
        <f t="shared" si="1"/>
        <v>0.14325103573973627</v>
      </c>
      <c r="R12" s="4">
        <f t="shared" si="2"/>
        <v>0.14325103573973627</v>
      </c>
      <c r="S12" s="4">
        <f t="shared" si="3"/>
        <v>1.0029896558983308E-6</v>
      </c>
    </row>
    <row r="13" spans="1:19">
      <c r="A13" t="s">
        <v>33</v>
      </c>
      <c r="B13">
        <v>-76.339001139999993</v>
      </c>
      <c r="C13">
        <f t="shared" si="0"/>
        <v>0.14155397491413538</v>
      </c>
      <c r="D13">
        <f t="shared" si="4"/>
        <v>2.0037527813991669E-2</v>
      </c>
      <c r="F13" s="2">
        <v>0.95506000000000002</v>
      </c>
      <c r="G13" s="2">
        <v>0.95506000000000002</v>
      </c>
      <c r="H13" s="2">
        <v>1.65421</v>
      </c>
      <c r="I13" s="2">
        <v>120</v>
      </c>
      <c r="J13" s="2">
        <f t="shared" si="5"/>
        <v>1.8048055338</v>
      </c>
      <c r="K13" s="2">
        <f t="shared" si="5"/>
        <v>1.8048055338</v>
      </c>
      <c r="L13" s="2">
        <f t="shared" si="5"/>
        <v>3.1260102633</v>
      </c>
      <c r="M13" s="2">
        <f t="shared" si="6"/>
        <v>2.0943951023931953</v>
      </c>
      <c r="O13" s="4">
        <f t="shared" si="7"/>
        <v>1.3669468582302446E-3</v>
      </c>
      <c r="P13" s="4">
        <f t="shared" si="8"/>
        <v>1.3669468582302446E-3</v>
      </c>
      <c r="Q13" s="4">
        <f t="shared" si="1"/>
        <v>0.14325103573973627</v>
      </c>
      <c r="R13" s="4">
        <f t="shared" si="2"/>
        <v>0.14598492945619676</v>
      </c>
      <c r="S13" s="4">
        <f t="shared" si="3"/>
        <v>1.9633358153814399E-5</v>
      </c>
    </row>
    <row r="14" spans="1:19">
      <c r="A14" t="s">
        <v>34</v>
      </c>
      <c r="B14">
        <v>-76.330841059999997</v>
      </c>
      <c r="C14">
        <f t="shared" si="0"/>
        <v>0.36360117582603002</v>
      </c>
      <c r="D14">
        <f t="shared" si="4"/>
        <v>0.1322058150620716</v>
      </c>
      <c r="F14" s="2">
        <v>0.96206000000000003</v>
      </c>
      <c r="G14" s="2">
        <v>0.96206000000000003</v>
      </c>
      <c r="H14" s="2">
        <v>1.7438499999999999</v>
      </c>
      <c r="I14" s="2">
        <v>130</v>
      </c>
      <c r="J14" s="2">
        <f t="shared" si="5"/>
        <v>1.8180336438</v>
      </c>
      <c r="K14" s="2">
        <f t="shared" si="5"/>
        <v>1.8180336438</v>
      </c>
      <c r="L14" s="2">
        <f t="shared" si="5"/>
        <v>3.2954056604999997</v>
      </c>
      <c r="M14" s="2">
        <f t="shared" si="6"/>
        <v>2.2689280275926285</v>
      </c>
      <c r="O14" s="4">
        <f t="shared" si="7"/>
        <v>0</v>
      </c>
      <c r="P14" s="4">
        <f t="shared" si="8"/>
        <v>0</v>
      </c>
      <c r="Q14" s="4">
        <f t="shared" si="1"/>
        <v>0.37096853838675015</v>
      </c>
      <c r="R14" s="4">
        <f t="shared" si="2"/>
        <v>0.37096853838675015</v>
      </c>
      <c r="S14" s="4">
        <f t="shared" si="3"/>
        <v>5.4278031101100602E-5</v>
      </c>
    </row>
    <row r="15" spans="1:19">
      <c r="A15" t="s">
        <v>35</v>
      </c>
      <c r="B15">
        <v>-76.331085779999995</v>
      </c>
      <c r="C15">
        <f t="shared" si="0"/>
        <v>0.35694200201809112</v>
      </c>
      <c r="D15">
        <f t="shared" si="4"/>
        <v>0.12740759280468297</v>
      </c>
      <c r="F15" s="2">
        <v>0.95106000000000002</v>
      </c>
      <c r="G15" s="2">
        <v>0.95106000000000002</v>
      </c>
      <c r="H15" s="2">
        <v>1.7239100000000001</v>
      </c>
      <c r="I15" s="2">
        <v>130</v>
      </c>
      <c r="J15" s="2">
        <f t="shared" si="5"/>
        <v>1.7972466137999998</v>
      </c>
      <c r="K15" s="2">
        <f t="shared" si="5"/>
        <v>1.7972466137999998</v>
      </c>
      <c r="L15" s="2">
        <f t="shared" si="5"/>
        <v>3.2577244443</v>
      </c>
      <c r="M15" s="2">
        <f t="shared" si="6"/>
        <v>2.2689280275926285</v>
      </c>
      <c r="O15" s="4">
        <f t="shared" si="7"/>
        <v>3.3755218335890132E-3</v>
      </c>
      <c r="P15" s="4">
        <f t="shared" si="8"/>
        <v>3.3755218335890132E-3</v>
      </c>
      <c r="Q15" s="4">
        <f t="shared" si="1"/>
        <v>0.37096853838675015</v>
      </c>
      <c r="R15" s="4">
        <f t="shared" si="2"/>
        <v>0.37771958205392819</v>
      </c>
      <c r="S15" s="4">
        <f t="shared" si="3"/>
        <v>4.3170783214561531E-4</v>
      </c>
    </row>
    <row r="16" spans="1:19">
      <c r="A16" t="s">
        <v>36</v>
      </c>
      <c r="B16">
        <v>-76.338633849999994</v>
      </c>
      <c r="C16">
        <f t="shared" si="0"/>
        <v>0.1515484500201299</v>
      </c>
      <c r="D16">
        <f t="shared" si="4"/>
        <v>2.296693270350381E-2</v>
      </c>
      <c r="F16" s="2">
        <v>0.89205999999999996</v>
      </c>
      <c r="G16" s="2">
        <v>0.96206000000000003</v>
      </c>
      <c r="H16" s="2">
        <v>1.4683299999999999</v>
      </c>
      <c r="I16" s="2">
        <v>104.66919</v>
      </c>
      <c r="J16" s="2">
        <f t="shared" si="5"/>
        <v>1.6857525437999998</v>
      </c>
      <c r="K16" s="2">
        <f t="shared" si="5"/>
        <v>1.8180336438</v>
      </c>
      <c r="L16" s="2">
        <f t="shared" si="5"/>
        <v>2.7747472508999995</v>
      </c>
      <c r="M16" s="2">
        <f t="shared" si="6"/>
        <v>1.8268219908955237</v>
      </c>
      <c r="O16" s="4">
        <f t="shared" si="7"/>
        <v>0.13669468582302449</v>
      </c>
      <c r="P16" s="4">
        <f t="shared" si="8"/>
        <v>0</v>
      </c>
      <c r="Q16" s="4">
        <f t="shared" si="1"/>
        <v>0</v>
      </c>
      <c r="R16" s="4">
        <f t="shared" si="2"/>
        <v>0.13669468582302449</v>
      </c>
      <c r="S16" s="4">
        <f t="shared" si="3"/>
        <v>2.2063431082321042E-4</v>
      </c>
    </row>
    <row r="17" spans="1:19">
      <c r="A17" t="s">
        <v>37</v>
      </c>
      <c r="B17">
        <v>-76.333165140000006</v>
      </c>
      <c r="C17">
        <f t="shared" si="0"/>
        <v>0.30035970531380785</v>
      </c>
      <c r="D17">
        <f t="shared" si="4"/>
        <v>9.0215952576197495E-2</v>
      </c>
      <c r="F17" s="2">
        <v>0.89205999999999996</v>
      </c>
      <c r="G17" s="2">
        <v>0.89205999999999996</v>
      </c>
      <c r="H17" s="2">
        <v>1.4123000000000001</v>
      </c>
      <c r="I17" s="2">
        <v>104.66919</v>
      </c>
      <c r="J17" s="2">
        <f t="shared" si="5"/>
        <v>1.6857525437999998</v>
      </c>
      <c r="K17" s="2">
        <f t="shared" si="5"/>
        <v>1.6857525437999998</v>
      </c>
      <c r="L17" s="2">
        <f t="shared" si="5"/>
        <v>2.668865679</v>
      </c>
      <c r="M17" s="2">
        <f t="shared" si="6"/>
        <v>1.8268219908955237</v>
      </c>
      <c r="O17" s="4">
        <f t="shared" si="7"/>
        <v>0.13669468582302449</v>
      </c>
      <c r="P17" s="4">
        <f t="shared" si="8"/>
        <v>0.13669468582302449</v>
      </c>
      <c r="Q17" s="4">
        <f t="shared" si="1"/>
        <v>0</v>
      </c>
      <c r="R17" s="4">
        <f t="shared" si="2"/>
        <v>0.27338937164604898</v>
      </c>
      <c r="S17" s="4">
        <f t="shared" si="3"/>
        <v>7.2739889815024719E-4</v>
      </c>
    </row>
    <row r="18" spans="1:19">
      <c r="A18" t="s">
        <v>38</v>
      </c>
      <c r="B18">
        <v>-76.334464699999998</v>
      </c>
      <c r="C18">
        <f t="shared" si="0"/>
        <v>0.26499685833001085</v>
      </c>
      <c r="D18">
        <f t="shared" si="4"/>
        <v>7.0223334924775838E-2</v>
      </c>
      <c r="F18" s="2">
        <v>0.89205999999999996</v>
      </c>
      <c r="G18" s="2">
        <v>1.03206</v>
      </c>
      <c r="H18" s="2">
        <v>1.52552</v>
      </c>
      <c r="I18" s="2">
        <v>104.66919</v>
      </c>
      <c r="J18" s="2">
        <f t="shared" si="5"/>
        <v>1.6857525437999998</v>
      </c>
      <c r="K18" s="2">
        <f t="shared" si="5"/>
        <v>1.9503147437999999</v>
      </c>
      <c r="L18" s="2">
        <f t="shared" si="5"/>
        <v>2.8828209095999999</v>
      </c>
      <c r="M18" s="2">
        <f t="shared" si="6"/>
        <v>1.8268219908955237</v>
      </c>
      <c r="O18" s="4">
        <f t="shared" si="7"/>
        <v>0.13669468582302449</v>
      </c>
      <c r="P18" s="4">
        <f t="shared" si="8"/>
        <v>0.13669468582302402</v>
      </c>
      <c r="Q18" s="4">
        <f t="shared" si="1"/>
        <v>0</v>
      </c>
      <c r="R18" s="4">
        <f t="shared" si="2"/>
        <v>0.27338937164604848</v>
      </c>
      <c r="S18" s="4">
        <f t="shared" si="3"/>
        <v>7.0434279759868954E-5</v>
      </c>
    </row>
    <row r="19" spans="1:19">
      <c r="A19" t="s">
        <v>39</v>
      </c>
      <c r="B19">
        <v>-76.324373190000003</v>
      </c>
      <c r="C19">
        <f t="shared" si="0"/>
        <v>0.53960097354388015</v>
      </c>
      <c r="D19">
        <f t="shared" si="4"/>
        <v>0.29116921064950324</v>
      </c>
      <c r="F19" s="2">
        <v>0.89205999999999996</v>
      </c>
      <c r="G19" s="2">
        <v>1.10206</v>
      </c>
      <c r="H19" s="2">
        <v>1.5837399999999999</v>
      </c>
      <c r="I19" s="2">
        <v>104.66919</v>
      </c>
      <c r="J19" s="2">
        <f t="shared" si="5"/>
        <v>1.6857525437999998</v>
      </c>
      <c r="K19" s="2">
        <f t="shared" si="5"/>
        <v>2.0825958438000001</v>
      </c>
      <c r="L19" s="2">
        <f t="shared" si="5"/>
        <v>2.9928409901999995</v>
      </c>
      <c r="M19" s="2">
        <f t="shared" si="6"/>
        <v>1.8268219908955237</v>
      </c>
      <c r="O19" s="4">
        <f t="shared" si="7"/>
        <v>0.13669468582302449</v>
      </c>
      <c r="P19" s="4">
        <f t="shared" si="8"/>
        <v>0.54677874329209697</v>
      </c>
      <c r="Q19" s="4">
        <f t="shared" si="1"/>
        <v>0</v>
      </c>
      <c r="R19" s="4">
        <f t="shared" si="2"/>
        <v>0.68347342911512143</v>
      </c>
      <c r="S19" s="4">
        <f t="shared" si="3"/>
        <v>2.0699283472098796E-2</v>
      </c>
    </row>
    <row r="20" spans="1:19">
      <c r="A20" t="s">
        <v>40</v>
      </c>
      <c r="B20">
        <v>-76.317781299999993</v>
      </c>
      <c r="C20">
        <f t="shared" si="0"/>
        <v>0.71897552909015028</v>
      </c>
      <c r="D20">
        <f t="shared" si="4"/>
        <v>0.51692581143046157</v>
      </c>
      <c r="F20" s="2">
        <v>0.82206000000000001</v>
      </c>
      <c r="G20" s="2">
        <v>0.96206000000000003</v>
      </c>
      <c r="H20" s="2">
        <v>1.41489</v>
      </c>
      <c r="I20" s="2">
        <v>104.66919</v>
      </c>
      <c r="J20" s="2">
        <f t="shared" si="5"/>
        <v>1.5534714437999999</v>
      </c>
      <c r="K20" s="2">
        <f t="shared" si="5"/>
        <v>1.8180336438</v>
      </c>
      <c r="L20" s="2">
        <f t="shared" si="5"/>
        <v>2.6737600796999996</v>
      </c>
      <c r="M20" s="2">
        <f t="shared" si="6"/>
        <v>1.8268219908955237</v>
      </c>
      <c r="O20" s="4">
        <f t="shared" si="7"/>
        <v>0.54677874329209697</v>
      </c>
      <c r="P20" s="4">
        <f t="shared" si="8"/>
        <v>0</v>
      </c>
      <c r="Q20" s="4">
        <f t="shared" si="1"/>
        <v>0</v>
      </c>
      <c r="R20" s="4">
        <f t="shared" si="2"/>
        <v>0.54677874329209697</v>
      </c>
      <c r="S20" s="4">
        <f t="shared" si="3"/>
        <v>2.9651733039180655E-2</v>
      </c>
    </row>
    <row r="21" spans="1:19">
      <c r="A21" t="s">
        <v>41</v>
      </c>
      <c r="B21">
        <v>-76.312412050000006</v>
      </c>
      <c r="C21">
        <f t="shared" si="0"/>
        <v>0.86508033853979349</v>
      </c>
      <c r="D21">
        <f t="shared" si="4"/>
        <v>0.74836399212812377</v>
      </c>
      <c r="F21" s="2">
        <v>0.82206000000000001</v>
      </c>
      <c r="G21" s="2">
        <v>0.89205999999999996</v>
      </c>
      <c r="H21" s="2">
        <v>1.3575600000000001</v>
      </c>
      <c r="I21" s="2">
        <v>104.66919</v>
      </c>
      <c r="J21" s="2">
        <f t="shared" si="5"/>
        <v>1.5534714437999999</v>
      </c>
      <c r="K21" s="2">
        <f t="shared" si="5"/>
        <v>1.6857525437999998</v>
      </c>
      <c r="L21" s="2">
        <f t="shared" si="5"/>
        <v>2.5654218588000002</v>
      </c>
      <c r="M21" s="2">
        <f t="shared" si="6"/>
        <v>1.8268219908955237</v>
      </c>
      <c r="O21" s="4">
        <f t="shared" si="7"/>
        <v>0.54677874329209697</v>
      </c>
      <c r="P21" s="4">
        <f t="shared" si="8"/>
        <v>0.13669468582302449</v>
      </c>
      <c r="Q21" s="4">
        <f t="shared" si="1"/>
        <v>0</v>
      </c>
      <c r="R21" s="4">
        <f t="shared" si="2"/>
        <v>0.68347342911512143</v>
      </c>
      <c r="S21" s="4">
        <f t="shared" si="3"/>
        <v>3.2981069550781041E-2</v>
      </c>
    </row>
    <row r="22" spans="1:19">
      <c r="A22" t="s">
        <v>42</v>
      </c>
      <c r="B22">
        <v>-76.291757149999995</v>
      </c>
      <c r="C22">
        <f t="shared" si="0"/>
        <v>1.4271290844000906</v>
      </c>
      <c r="D22">
        <f t="shared" si="4"/>
        <v>2.036697423540641</v>
      </c>
      <c r="F22" s="2">
        <v>0.82206000000000001</v>
      </c>
      <c r="G22" s="2">
        <v>0.82206000000000001</v>
      </c>
      <c r="H22" s="2">
        <v>1.3014699999999999</v>
      </c>
      <c r="I22" s="2">
        <v>104.66919</v>
      </c>
      <c r="J22" s="2">
        <f t="shared" si="5"/>
        <v>1.5534714437999999</v>
      </c>
      <c r="K22" s="2">
        <f t="shared" si="5"/>
        <v>1.5534714437999999</v>
      </c>
      <c r="L22" s="2">
        <f t="shared" si="5"/>
        <v>2.4594269030999998</v>
      </c>
      <c r="M22" s="2">
        <f t="shared" si="6"/>
        <v>1.8268219908955237</v>
      </c>
      <c r="O22" s="4">
        <f t="shared" si="7"/>
        <v>0.54677874329209697</v>
      </c>
      <c r="P22" s="4">
        <f t="shared" si="8"/>
        <v>0.54677874329209697</v>
      </c>
      <c r="Q22" s="4">
        <f t="shared" si="1"/>
        <v>0</v>
      </c>
      <c r="R22" s="4">
        <f t="shared" si="2"/>
        <v>1.0935574865841939</v>
      </c>
      <c r="S22" s="4">
        <f t="shared" si="3"/>
        <v>0.11127001086945029</v>
      </c>
    </row>
    <row r="23" spans="1:19">
      <c r="A23" t="s">
        <v>43</v>
      </c>
      <c r="B23">
        <v>-76.313506689999997</v>
      </c>
      <c r="C23">
        <f t="shared" si="0"/>
        <v>0.83529365164404035</v>
      </c>
      <c r="D23">
        <f t="shared" si="4"/>
        <v>0.6977154844768354</v>
      </c>
      <c r="F23" s="2">
        <v>0.82206000000000001</v>
      </c>
      <c r="G23" s="2">
        <v>1.03206</v>
      </c>
      <c r="H23" s="2">
        <v>1.4733099999999999</v>
      </c>
      <c r="I23" s="2">
        <v>104.66919</v>
      </c>
      <c r="J23" s="2">
        <f t="shared" si="5"/>
        <v>1.5534714437999999</v>
      </c>
      <c r="K23" s="2">
        <f t="shared" si="5"/>
        <v>1.9503147437999999</v>
      </c>
      <c r="L23" s="2">
        <f t="shared" si="5"/>
        <v>2.7841581062999996</v>
      </c>
      <c r="M23" s="2">
        <f t="shared" si="6"/>
        <v>1.8268219908955237</v>
      </c>
      <c r="O23" s="4">
        <f t="shared" si="7"/>
        <v>0.54677874329209697</v>
      </c>
      <c r="P23" s="4">
        <f t="shared" si="8"/>
        <v>0.13669468582302402</v>
      </c>
      <c r="Q23" s="4">
        <f t="shared" si="1"/>
        <v>0</v>
      </c>
      <c r="R23" s="4">
        <f t="shared" si="2"/>
        <v>0.68347342911512099</v>
      </c>
      <c r="S23" s="4">
        <f t="shared" si="3"/>
        <v>2.3049379968730594E-2</v>
      </c>
    </row>
    <row r="24" spans="1:19">
      <c r="A24" t="s">
        <v>44</v>
      </c>
      <c r="B24">
        <v>-76.303302220000006</v>
      </c>
      <c r="C24">
        <f t="shared" si="0"/>
        <v>1.1129715666017901</v>
      </c>
      <c r="D24">
        <f t="shared" si="4"/>
        <v>1.2387057080640429</v>
      </c>
      <c r="F24" s="2">
        <v>0.82206000000000001</v>
      </c>
      <c r="G24" s="2">
        <v>1.10206</v>
      </c>
      <c r="H24" s="2">
        <v>1.5327</v>
      </c>
      <c r="I24" s="2">
        <v>104.66919</v>
      </c>
      <c r="J24" s="2">
        <f t="shared" si="5"/>
        <v>1.5534714437999999</v>
      </c>
      <c r="K24" s="2">
        <f t="shared" si="5"/>
        <v>2.0825958438000001</v>
      </c>
      <c r="L24" s="2">
        <f t="shared" si="5"/>
        <v>2.8963891709999996</v>
      </c>
      <c r="M24" s="2">
        <f t="shared" si="6"/>
        <v>1.8268219908955237</v>
      </c>
      <c r="O24" s="4">
        <f t="shared" si="7"/>
        <v>0.54677874329209697</v>
      </c>
      <c r="P24" s="4">
        <f t="shared" si="8"/>
        <v>0.54677874329209697</v>
      </c>
      <c r="Q24" s="4">
        <f t="shared" si="1"/>
        <v>0</v>
      </c>
      <c r="R24" s="4">
        <f t="shared" si="2"/>
        <v>1.0935574865841939</v>
      </c>
      <c r="S24" s="4">
        <f t="shared" si="3"/>
        <v>3.7690650292962599E-4</v>
      </c>
    </row>
    <row r="25" spans="1:19">
      <c r="A25" t="s">
        <v>45</v>
      </c>
      <c r="B25">
        <v>-76.340139230000005</v>
      </c>
      <c r="C25">
        <f t="shared" si="0"/>
        <v>0.11058495268780964</v>
      </c>
      <c r="D25">
        <f t="shared" si="4"/>
        <v>1.2229031760965098E-2</v>
      </c>
      <c r="F25" s="2">
        <v>1.03206</v>
      </c>
      <c r="G25" s="2">
        <v>0.96206000000000003</v>
      </c>
      <c r="H25" s="2">
        <v>1.57911</v>
      </c>
      <c r="I25" s="2">
        <v>104.66919</v>
      </c>
      <c r="J25" s="2">
        <f t="shared" si="5"/>
        <v>1.9503147437999999</v>
      </c>
      <c r="K25" s="2">
        <f t="shared" si="5"/>
        <v>1.8180336438</v>
      </c>
      <c r="L25" s="2">
        <f t="shared" si="5"/>
        <v>2.9840915402999997</v>
      </c>
      <c r="M25" s="2">
        <f t="shared" si="6"/>
        <v>1.8268219908955237</v>
      </c>
      <c r="O25" s="4">
        <f t="shared" si="7"/>
        <v>0.13669468582302402</v>
      </c>
      <c r="P25" s="4">
        <f t="shared" si="8"/>
        <v>0</v>
      </c>
      <c r="Q25" s="4">
        <f t="shared" si="1"/>
        <v>0</v>
      </c>
      <c r="R25" s="4">
        <f t="shared" si="2"/>
        <v>0.13669468582302402</v>
      </c>
      <c r="S25" s="4">
        <f t="shared" si="3"/>
        <v>6.8171816439211157E-4</v>
      </c>
    </row>
    <row r="26" spans="1:19">
      <c r="A26" t="s">
        <v>46</v>
      </c>
      <c r="B26">
        <v>-76.336183739999996</v>
      </c>
      <c r="C26">
        <f t="shared" si="0"/>
        <v>0.21821937327407717</v>
      </c>
      <c r="D26">
        <f t="shared" si="4"/>
        <v>4.7619694872131024E-2</v>
      </c>
      <c r="F26" s="2">
        <v>1.03206</v>
      </c>
      <c r="G26" s="2">
        <v>1.03206</v>
      </c>
      <c r="H26" s="2">
        <v>1.6339399999999999</v>
      </c>
      <c r="I26" s="2">
        <v>104.66919</v>
      </c>
      <c r="J26" s="2">
        <f t="shared" si="5"/>
        <v>1.9503147437999999</v>
      </c>
      <c r="K26" s="2">
        <f t="shared" si="5"/>
        <v>1.9503147437999999</v>
      </c>
      <c r="L26" s="2">
        <f t="shared" si="5"/>
        <v>3.0877054361999998</v>
      </c>
      <c r="M26" s="2">
        <f t="shared" si="6"/>
        <v>1.8268219908955237</v>
      </c>
      <c r="O26" s="4">
        <f t="shared" si="7"/>
        <v>0.13669468582302402</v>
      </c>
      <c r="P26" s="4">
        <f t="shared" si="8"/>
        <v>0.13669468582302402</v>
      </c>
      <c r="Q26" s="4">
        <f t="shared" si="1"/>
        <v>0</v>
      </c>
      <c r="R26" s="4">
        <f t="shared" si="2"/>
        <v>0.27338937164604804</v>
      </c>
      <c r="S26" s="4">
        <f t="shared" si="3"/>
        <v>3.0437287203632685E-3</v>
      </c>
    </row>
    <row r="27" spans="1:19">
      <c r="A27" t="s">
        <v>47</v>
      </c>
      <c r="B27">
        <v>-76.326316660000003</v>
      </c>
      <c r="C27">
        <f t="shared" si="0"/>
        <v>0.48671643398586645</v>
      </c>
      <c r="D27">
        <f t="shared" si="4"/>
        <v>0.2368928871119183</v>
      </c>
      <c r="F27" s="2">
        <v>1.03206</v>
      </c>
      <c r="G27" s="2">
        <v>1.10206</v>
      </c>
      <c r="H27" s="2">
        <v>1.6899</v>
      </c>
      <c r="I27" s="2">
        <v>104.66919</v>
      </c>
      <c r="J27" s="2">
        <f t="shared" si="5"/>
        <v>1.9503147437999999</v>
      </c>
      <c r="K27" s="2">
        <f t="shared" si="5"/>
        <v>2.0825958438000001</v>
      </c>
      <c r="L27" s="2">
        <f t="shared" si="5"/>
        <v>3.1934547269999998</v>
      </c>
      <c r="M27" s="2">
        <f t="shared" si="6"/>
        <v>1.8268219908955237</v>
      </c>
      <c r="O27" s="4">
        <f t="shared" si="7"/>
        <v>0.13669468582302402</v>
      </c>
      <c r="P27" s="4">
        <f t="shared" si="8"/>
        <v>0.54677874329209697</v>
      </c>
      <c r="Q27" s="4">
        <f t="shared" si="1"/>
        <v>0</v>
      </c>
      <c r="R27" s="4">
        <f t="shared" si="2"/>
        <v>0.68347342911512099</v>
      </c>
      <c r="S27" s="4">
        <f t="shared" si="3"/>
        <v>3.8713315132293494E-2</v>
      </c>
    </row>
    <row r="28" spans="1:19">
      <c r="A28" t="s">
        <v>48</v>
      </c>
      <c r="B28">
        <v>-76.330159339999994</v>
      </c>
      <c r="C28">
        <f t="shared" si="0"/>
        <v>0.38215173143410852</v>
      </c>
      <c r="D28">
        <f t="shared" si="4"/>
        <v>0.14603994583808702</v>
      </c>
      <c r="F28" s="2">
        <v>1.10206</v>
      </c>
      <c r="G28" s="2">
        <v>0.96206000000000003</v>
      </c>
      <c r="H28" s="2">
        <v>1.63618</v>
      </c>
      <c r="I28" s="2">
        <v>104.66919</v>
      </c>
      <c r="J28" s="2">
        <f t="shared" si="5"/>
        <v>2.0825958438000001</v>
      </c>
      <c r="K28" s="2">
        <f t="shared" si="5"/>
        <v>1.8180336438</v>
      </c>
      <c r="L28" s="2">
        <f t="shared" si="5"/>
        <v>3.0919384313999996</v>
      </c>
      <c r="M28" s="2">
        <f t="shared" si="6"/>
        <v>1.8268219908955237</v>
      </c>
      <c r="O28" s="4">
        <f t="shared" si="7"/>
        <v>0.54677874329209697</v>
      </c>
      <c r="P28" s="4">
        <f t="shared" si="8"/>
        <v>0</v>
      </c>
      <c r="Q28" s="4">
        <f t="shared" si="1"/>
        <v>0</v>
      </c>
      <c r="R28" s="4">
        <f t="shared" si="2"/>
        <v>0.54677874329209697</v>
      </c>
      <c r="S28" s="4">
        <f t="shared" si="3"/>
        <v>2.7102053033290267E-2</v>
      </c>
    </row>
    <row r="29" spans="1:19">
      <c r="A29" t="s">
        <v>49</v>
      </c>
      <c r="B29">
        <v>-76.316564580000005</v>
      </c>
      <c r="C29">
        <f t="shared" si="0"/>
        <v>0.75208418369782259</v>
      </c>
      <c r="D29">
        <f t="shared" si="4"/>
        <v>0.56563061936842018</v>
      </c>
      <c r="F29" s="2">
        <v>1.10206</v>
      </c>
      <c r="G29" s="2">
        <v>1.10206</v>
      </c>
      <c r="H29" s="2">
        <v>1.7447699999999999</v>
      </c>
      <c r="I29" s="2">
        <v>104.66919</v>
      </c>
      <c r="J29" s="2">
        <f t="shared" si="5"/>
        <v>2.0825958438000001</v>
      </c>
      <c r="K29" s="2">
        <f t="shared" si="5"/>
        <v>2.0825958438000001</v>
      </c>
      <c r="L29" s="2">
        <f t="shared" si="5"/>
        <v>3.2971442120999996</v>
      </c>
      <c r="M29" s="2">
        <f t="shared" si="6"/>
        <v>1.8268219908955237</v>
      </c>
      <c r="O29" s="4">
        <f t="shared" si="7"/>
        <v>0.54677874329209697</v>
      </c>
      <c r="P29" s="4">
        <f t="shared" si="8"/>
        <v>0.54677874329209697</v>
      </c>
      <c r="Q29" s="4">
        <f t="shared" si="1"/>
        <v>0</v>
      </c>
      <c r="R29" s="4">
        <f t="shared" si="2"/>
        <v>1.0935574865841939</v>
      </c>
      <c r="S29" s="4">
        <f t="shared" si="3"/>
        <v>0.1166040165841275</v>
      </c>
    </row>
    <row r="30" spans="1:19" ht="15">
      <c r="C30" s="1" t="s">
        <v>57</v>
      </c>
      <c r="D30">
        <f>SUM(D6:D29)</f>
        <v>7.4785599355555243</v>
      </c>
      <c r="R30" s="5" t="s">
        <v>59</v>
      </c>
      <c r="S30" s="4">
        <f>SUM(S7:S29)</f>
        <v>0.40661790404337028</v>
      </c>
    </row>
    <row r="31" spans="1:19" ht="15">
      <c r="B31" s="1" t="s">
        <v>9</v>
      </c>
      <c r="F31" s="3" t="s">
        <v>1</v>
      </c>
      <c r="G31" s="3" t="s">
        <v>2</v>
      </c>
      <c r="H31" s="3" t="s">
        <v>50</v>
      </c>
      <c r="I31" s="3" t="s">
        <v>3</v>
      </c>
      <c r="J31" s="3" t="s">
        <v>1</v>
      </c>
      <c r="K31" s="3" t="s">
        <v>2</v>
      </c>
      <c r="L31" s="3" t="s">
        <v>50</v>
      </c>
      <c r="M31" s="3" t="s">
        <v>3</v>
      </c>
      <c r="R31" s="5" t="s">
        <v>60</v>
      </c>
      <c r="S31" s="4">
        <f>1-S30/D30</f>
        <v>0.94562884999955998</v>
      </c>
    </row>
    <row r="32" spans="1:19" ht="15">
      <c r="A32" s="1" t="s">
        <v>11</v>
      </c>
      <c r="B32" t="s">
        <v>10</v>
      </c>
      <c r="E32" s="1"/>
      <c r="F32" s="2" t="s">
        <v>4</v>
      </c>
      <c r="G32" s="2" t="s">
        <v>4</v>
      </c>
      <c r="H32" s="2" t="s">
        <v>4</v>
      </c>
      <c r="I32" s="2" t="s">
        <v>5</v>
      </c>
      <c r="J32" s="2" t="s">
        <v>7</v>
      </c>
      <c r="K32" s="2" t="s">
        <v>7</v>
      </c>
      <c r="L32" s="2" t="s">
        <v>7</v>
      </c>
      <c r="M32" s="2" t="s">
        <v>8</v>
      </c>
    </row>
    <row r="33" spans="1:19">
      <c r="A33" t="s">
        <v>19</v>
      </c>
      <c r="B33">
        <v>-76.320945069999993</v>
      </c>
      <c r="C33">
        <f t="shared" ref="C33:C41" si="9">(B33-$B$7)*$A$1</f>
        <v>0.63288491811213787</v>
      </c>
      <c r="D33">
        <f t="shared" si="4"/>
        <v>0.40054331957380745</v>
      </c>
      <c r="F33" s="2">
        <v>1.026</v>
      </c>
      <c r="G33" s="2">
        <v>0.93100000000000005</v>
      </c>
      <c r="H33" s="2">
        <v>1.8059099999999999</v>
      </c>
      <c r="I33" s="2">
        <v>134.62</v>
      </c>
      <c r="J33" s="2">
        <f>F33*$A$2</f>
        <v>1.9388629799999999</v>
      </c>
      <c r="K33" s="2">
        <f>G33*$A$2</f>
        <v>1.75933863</v>
      </c>
      <c r="L33" s="2">
        <f>H33*$A$2</f>
        <v>3.4126823042999996</v>
      </c>
      <c r="M33" s="2">
        <f>I33*PI()/180</f>
        <v>2.3495622390347664</v>
      </c>
      <c r="O33" s="4">
        <f t="shared" ref="O33:O41" si="10">0.5*O$3*(J33-J$7)^2</f>
        <v>0.11405145102956211</v>
      </c>
      <c r="P33" s="4">
        <f t="shared" ref="P33:P41" si="11">0.5*O$3*(K33-K$7)^2</f>
        <v>2.6912773348583004E-2</v>
      </c>
      <c r="Q33" s="4">
        <f t="shared" ref="Q33:Q41" si="12">Q$3*2*(COS(M33)-COS(M$7))^2/(SIN(M33)^2+3*(SIN(M$7)^2)*(TANH(2*SIN(M33/2))/TANH(2*SIN(M$7/2))))</f>
        <v>0.50337571812298298</v>
      </c>
      <c r="R33" s="4">
        <f t="shared" ref="R33:R41" si="13">SUM(O33:Q33)</f>
        <v>0.64433994250112814</v>
      </c>
      <c r="S33" s="4">
        <f t="shared" ref="S33:S41" si="14">(R33-C33)^2</f>
        <v>1.3121758375236178E-4</v>
      </c>
    </row>
    <row r="34" spans="1:19">
      <c r="A34" t="s">
        <v>20</v>
      </c>
      <c r="B34">
        <v>-76.33571456</v>
      </c>
      <c r="C34">
        <f t="shared" si="9"/>
        <v>0.2309864179259703</v>
      </c>
      <c r="D34">
        <f t="shared" si="4"/>
        <v>5.3354725266271011E-2</v>
      </c>
      <c r="F34" s="2">
        <v>0.93200000000000005</v>
      </c>
      <c r="G34" s="2">
        <v>0.97599999999999998</v>
      </c>
      <c r="H34" s="2">
        <v>1.3309200000000001</v>
      </c>
      <c r="I34" s="2">
        <v>88.43</v>
      </c>
      <c r="J34" s="2">
        <f t="shared" ref="J34:L41" si="15">F34*$A$2</f>
        <v>1.76122836</v>
      </c>
      <c r="K34" s="2">
        <f t="shared" si="15"/>
        <v>1.8443764799999998</v>
      </c>
      <c r="L34" s="2">
        <f t="shared" si="15"/>
        <v>2.5150794516000001</v>
      </c>
      <c r="M34" s="2">
        <f t="shared" ref="M34:M41" si="16">I34*PI()/180</f>
        <v>1.5433946575385855</v>
      </c>
      <c r="O34" s="4">
        <f t="shared" si="10"/>
        <v>2.5207716369500682E-2</v>
      </c>
      <c r="P34" s="4">
        <f t="shared" si="11"/>
        <v>5.4210211122446049E-3</v>
      </c>
      <c r="Q34" s="4">
        <f t="shared" si="12"/>
        <v>0.18122635396738204</v>
      </c>
      <c r="R34" s="4">
        <f t="shared" si="13"/>
        <v>0.21185509144912734</v>
      </c>
      <c r="S34" s="4">
        <f t="shared" si="14"/>
        <v>3.6600765276355237E-4</v>
      </c>
    </row>
    <row r="35" spans="1:19">
      <c r="A35" t="s">
        <v>21</v>
      </c>
      <c r="B35">
        <v>-76.333440679999995</v>
      </c>
      <c r="C35">
        <f t="shared" si="9"/>
        <v>0.29286187615808373</v>
      </c>
      <c r="D35">
        <f t="shared" si="4"/>
        <v>8.5768078506832768E-2</v>
      </c>
      <c r="F35" s="2">
        <v>0.95799999999999996</v>
      </c>
      <c r="G35" s="2">
        <v>0.94</v>
      </c>
      <c r="H35" s="2">
        <v>1.69956</v>
      </c>
      <c r="I35" s="2">
        <v>127.13</v>
      </c>
      <c r="J35" s="2">
        <f t="shared" si="15"/>
        <v>1.8103613399999998</v>
      </c>
      <c r="K35" s="2">
        <f t="shared" si="15"/>
        <v>1.7763461999999999</v>
      </c>
      <c r="L35" s="2">
        <f t="shared" si="15"/>
        <v>3.2117095187999998</v>
      </c>
      <c r="M35" s="2">
        <f t="shared" si="16"/>
        <v>2.2188370780603908</v>
      </c>
      <c r="O35" s="4">
        <f t="shared" si="10"/>
        <v>4.5984092310867353E-4</v>
      </c>
      <c r="P35" s="4">
        <f t="shared" si="11"/>
        <v>1.3575835512201184E-2</v>
      </c>
      <c r="Q35" s="4">
        <f t="shared" si="12"/>
        <v>0.29655711347610331</v>
      </c>
      <c r="R35" s="4">
        <f t="shared" si="13"/>
        <v>0.31059278991141315</v>
      </c>
      <c r="S35" s="4">
        <f t="shared" si="14"/>
        <v>3.1438530252800615E-4</v>
      </c>
    </row>
    <row r="36" spans="1:19">
      <c r="A36" t="s">
        <v>22</v>
      </c>
      <c r="B36">
        <v>-76.326582400000007</v>
      </c>
      <c r="C36">
        <f t="shared" si="9"/>
        <v>0.47948527654977846</v>
      </c>
      <c r="D36">
        <f t="shared" si="4"/>
        <v>0.22990613042801752</v>
      </c>
      <c r="F36" s="2">
        <v>0.94</v>
      </c>
      <c r="G36" s="2">
        <v>0.98</v>
      </c>
      <c r="H36" s="2">
        <v>1.7650699999999999</v>
      </c>
      <c r="I36" s="2">
        <v>133.63999999999999</v>
      </c>
      <c r="J36" s="2">
        <f t="shared" si="15"/>
        <v>1.7763461999999999</v>
      </c>
      <c r="K36" s="2">
        <f t="shared" si="15"/>
        <v>1.8519353999999999</v>
      </c>
      <c r="L36" s="2">
        <f t="shared" si="15"/>
        <v>3.3355057310999996</v>
      </c>
      <c r="M36" s="2">
        <f t="shared" si="16"/>
        <v>2.3324580123652217</v>
      </c>
      <c r="O36" s="4">
        <f t="shared" si="10"/>
        <v>1.3575835512201184E-2</v>
      </c>
      <c r="P36" s="4">
        <f t="shared" si="11"/>
        <v>8.9784305686022095E-3</v>
      </c>
      <c r="Q36" s="4">
        <f t="shared" si="12"/>
        <v>0.47413047732717267</v>
      </c>
      <c r="R36" s="4">
        <f t="shared" si="13"/>
        <v>0.49668474340797608</v>
      </c>
      <c r="S36" s="4">
        <f t="shared" si="14"/>
        <v>2.9582166020623835E-4</v>
      </c>
    </row>
    <row r="37" spans="1:19">
      <c r="A37" t="s">
        <v>23</v>
      </c>
      <c r="B37">
        <v>-76.340166080000003</v>
      </c>
      <c r="C37">
        <f t="shared" si="9"/>
        <v>0.10985432659787549</v>
      </c>
      <c r="D37">
        <f t="shared" si="4"/>
        <v>1.2067973072272694E-2</v>
      </c>
      <c r="F37" s="2">
        <v>0.90600000000000003</v>
      </c>
      <c r="G37" s="2">
        <v>0.98499999999999999</v>
      </c>
      <c r="H37" s="2">
        <v>1.5217000000000001</v>
      </c>
      <c r="I37" s="2">
        <v>107.09</v>
      </c>
      <c r="J37" s="2">
        <f t="shared" si="15"/>
        <v>1.7120953800000001</v>
      </c>
      <c r="K37" s="2">
        <f t="shared" si="15"/>
        <v>1.8613840499999998</v>
      </c>
      <c r="L37" s="2">
        <f t="shared" si="15"/>
        <v>2.8756021409999999</v>
      </c>
      <c r="M37" s="2">
        <f t="shared" si="16"/>
        <v>1.8690730959607273</v>
      </c>
      <c r="O37" s="4">
        <f t="shared" si="10"/>
        <v>8.7672166353184269E-2</v>
      </c>
      <c r="P37" s="4">
        <f t="shared" si="11"/>
        <v>1.4680551748648312E-2</v>
      </c>
      <c r="Q37" s="4">
        <f t="shared" si="12"/>
        <v>3.7663414157846045E-3</v>
      </c>
      <c r="R37" s="4">
        <f t="shared" si="13"/>
        <v>0.10611905951761719</v>
      </c>
      <c r="S37" s="4">
        <f t="shared" si="14"/>
        <v>1.3952220160861368E-5</v>
      </c>
    </row>
    <row r="38" spans="1:19">
      <c r="A38" t="s">
        <v>24</v>
      </c>
      <c r="B38">
        <v>-76.336574970000001</v>
      </c>
      <c r="C38">
        <f t="shared" si="9"/>
        <v>0.20757345725193313</v>
      </c>
      <c r="D38">
        <f t="shared" si="4"/>
        <v>4.3086740155520109E-2</v>
      </c>
      <c r="F38" s="2">
        <v>1.0209999999999999</v>
      </c>
      <c r="G38" s="2">
        <v>0.96899999999999997</v>
      </c>
      <c r="H38" s="2">
        <v>1.7031099999999999</v>
      </c>
      <c r="I38" s="2">
        <v>117.68</v>
      </c>
      <c r="J38" s="2">
        <f t="shared" si="15"/>
        <v>1.9294143299999997</v>
      </c>
      <c r="K38" s="2">
        <f t="shared" si="15"/>
        <v>1.83114837</v>
      </c>
      <c r="L38" s="2">
        <f t="shared" si="15"/>
        <v>3.2184180602999994</v>
      </c>
      <c r="M38" s="2">
        <f t="shared" si="16"/>
        <v>2.0539034637469271</v>
      </c>
      <c r="O38" s="4">
        <f t="shared" si="10"/>
        <v>9.6911611239834064E-2</v>
      </c>
      <c r="P38" s="4">
        <f t="shared" si="11"/>
        <v>1.3436139122664874E-3</v>
      </c>
      <c r="Q38" s="4">
        <f t="shared" si="12"/>
        <v>0.10426360246789784</v>
      </c>
      <c r="R38" s="4">
        <f t="shared" si="13"/>
        <v>0.2025188276199984</v>
      </c>
      <c r="S38" s="4">
        <f t="shared" si="14"/>
        <v>2.5549280716032642E-5</v>
      </c>
    </row>
    <row r="39" spans="1:19">
      <c r="A39" t="s">
        <v>25</v>
      </c>
      <c r="B39">
        <v>-76.33833344</v>
      </c>
      <c r="C39">
        <f t="shared" si="9"/>
        <v>0.15972302669397057</v>
      </c>
      <c r="D39">
        <f t="shared" si="4"/>
        <v>2.5511445256282832E-2</v>
      </c>
      <c r="F39" s="2">
        <v>0.96</v>
      </c>
      <c r="G39" s="2">
        <v>0.89200000000000002</v>
      </c>
      <c r="H39" s="2">
        <v>1.4445699999999999</v>
      </c>
      <c r="I39" s="2">
        <v>102.46</v>
      </c>
      <c r="J39" s="2">
        <f t="shared" si="15"/>
        <v>1.8141407999999999</v>
      </c>
      <c r="K39" s="2">
        <f t="shared" si="15"/>
        <v>1.68563916</v>
      </c>
      <c r="L39" s="2">
        <f t="shared" si="15"/>
        <v>2.7298472660999997</v>
      </c>
      <c r="M39" s="2">
        <f t="shared" si="16"/>
        <v>1.7882643515933898</v>
      </c>
      <c r="O39" s="4">
        <f t="shared" si="10"/>
        <v>1.1838317729767662E-4</v>
      </c>
      <c r="P39" s="4">
        <f t="shared" si="11"/>
        <v>0.13692911999889804</v>
      </c>
      <c r="Q39" s="4">
        <f t="shared" si="12"/>
        <v>3.1899849573684461E-3</v>
      </c>
      <c r="R39" s="4">
        <f t="shared" si="13"/>
        <v>0.14023748813356415</v>
      </c>
      <c r="S39" s="4">
        <f t="shared" si="14"/>
        <v>3.796862129890852E-4</v>
      </c>
    </row>
    <row r="40" spans="1:19">
      <c r="A40" t="s">
        <v>26</v>
      </c>
      <c r="B40">
        <v>-76.329467199999996</v>
      </c>
      <c r="C40">
        <f t="shared" si="9"/>
        <v>0.40098582983005887</v>
      </c>
      <c r="D40">
        <f t="shared" si="4"/>
        <v>0.16078963572450092</v>
      </c>
      <c r="F40" s="2">
        <v>1.026</v>
      </c>
      <c r="G40" s="2">
        <v>0.96899999999999997</v>
      </c>
      <c r="H40" s="2">
        <v>1.31857</v>
      </c>
      <c r="I40" s="2">
        <v>82.69</v>
      </c>
      <c r="J40" s="2">
        <f t="shared" si="15"/>
        <v>1.9388629799999999</v>
      </c>
      <c r="K40" s="2">
        <f t="shared" si="15"/>
        <v>1.83114837</v>
      </c>
      <c r="L40" s="2">
        <f t="shared" si="15"/>
        <v>2.4917412860999999</v>
      </c>
      <c r="M40" s="2">
        <f t="shared" si="16"/>
        <v>1.4432127584741112</v>
      </c>
      <c r="O40" s="4">
        <f t="shared" si="10"/>
        <v>0.11405145102956211</v>
      </c>
      <c r="P40" s="4">
        <f t="shared" si="11"/>
        <v>1.3436139122664874E-3</v>
      </c>
      <c r="Q40" s="4">
        <f t="shared" si="12"/>
        <v>0.33932289057035969</v>
      </c>
      <c r="R40" s="4">
        <f t="shared" si="13"/>
        <v>0.4547179555121883</v>
      </c>
      <c r="S40" s="4">
        <f t="shared" si="14"/>
        <v>2.8871413303201529E-3</v>
      </c>
    </row>
    <row r="41" spans="1:19">
      <c r="A41" t="s">
        <v>27</v>
      </c>
      <c r="B41">
        <v>-76.338894929999995</v>
      </c>
      <c r="C41">
        <f t="shared" si="9"/>
        <v>0.14444409770809297</v>
      </c>
      <c r="D41">
        <f t="shared" si="4"/>
        <v>2.0864097362705107E-2</v>
      </c>
      <c r="F41" s="2">
        <v>0.98299999999999998</v>
      </c>
      <c r="G41" s="2">
        <v>0.93300000000000005</v>
      </c>
      <c r="H41" s="2">
        <v>1.64314</v>
      </c>
      <c r="I41" s="2">
        <v>118.07</v>
      </c>
      <c r="J41" s="2">
        <f t="shared" si="15"/>
        <v>1.8576045899999998</v>
      </c>
      <c r="K41" s="2">
        <f t="shared" si="15"/>
        <v>1.7631180900000001</v>
      </c>
      <c r="L41" s="2">
        <f t="shared" si="15"/>
        <v>3.1050909521999999</v>
      </c>
      <c r="M41" s="2">
        <f t="shared" si="16"/>
        <v>2.0607102478297046</v>
      </c>
      <c r="O41" s="4">
        <f t="shared" si="10"/>
        <v>1.2232322028683257E-2</v>
      </c>
      <c r="P41" s="4">
        <f t="shared" si="11"/>
        <v>2.3558453139733877E-2</v>
      </c>
      <c r="Q41" s="4">
        <f t="shared" si="12"/>
        <v>0.11041707615403058</v>
      </c>
      <c r="R41" s="4">
        <f t="shared" si="13"/>
        <v>0.14620785132244773</v>
      </c>
      <c r="S41" s="4">
        <f t="shared" si="14"/>
        <v>3.1108268121495087E-6</v>
      </c>
    </row>
    <row r="42" spans="1:19" ht="15">
      <c r="C42" s="1" t="s">
        <v>57</v>
      </c>
      <c r="D42">
        <f>SUM(D33:D41)</f>
        <v>1.0318921453462102</v>
      </c>
      <c r="R42" s="5" t="s">
        <v>59</v>
      </c>
      <c r="S42" s="4">
        <f>SUM(S33:S41)</f>
        <v>4.4168720702484404E-3</v>
      </c>
    </row>
    <row r="43" spans="1:19" ht="15">
      <c r="R43" s="5" t="s">
        <v>60</v>
      </c>
      <c r="S43" s="4">
        <f>1-S42/D42</f>
        <v>0.99571963786121609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opLeftCell="I22" zoomScale="180" zoomScaleNormal="180" workbookViewId="0">
      <selection activeCell="Q5" sqref="Q5"/>
    </sheetView>
  </sheetViews>
  <sheetFormatPr defaultRowHeight="14.25"/>
  <cols>
    <col min="1" max="1" width="34.625" customWidth="1"/>
    <col min="2" max="2" width="14.625" customWidth="1"/>
    <col min="3" max="5" width="8.125" customWidth="1"/>
    <col min="6" max="13" width="9.125" style="2"/>
    <col min="15" max="15" width="11" style="4" customWidth="1"/>
    <col min="16" max="16" width="10.875" style="4" customWidth="1"/>
    <col min="17" max="17" width="10.375" style="4" customWidth="1"/>
    <col min="18" max="18" width="9.125" style="4"/>
    <col min="19" max="19" width="10" style="4" customWidth="1"/>
    <col min="20" max="20" width="9.125" style="4"/>
  </cols>
  <sheetData>
    <row r="1" spans="1:20">
      <c r="A1">
        <v>27.211400000000001</v>
      </c>
      <c r="B1" t="s">
        <v>15</v>
      </c>
    </row>
    <row r="2" spans="1:20" ht="15">
      <c r="A2">
        <v>1.8897299999999999</v>
      </c>
      <c r="B2" t="s">
        <v>16</v>
      </c>
      <c r="O2" s="5" t="s">
        <v>17</v>
      </c>
      <c r="P2" s="5" t="s">
        <v>17</v>
      </c>
      <c r="Q2" s="5" t="s">
        <v>51</v>
      </c>
      <c r="R2" s="5" t="s">
        <v>18</v>
      </c>
    </row>
    <row r="3" spans="1:20">
      <c r="O3" s="4">
        <v>15.623776994862316</v>
      </c>
      <c r="Q3" s="4">
        <v>0</v>
      </c>
      <c r="R3" s="4">
        <v>4.257327970135675</v>
      </c>
    </row>
    <row r="4" spans="1:20">
      <c r="O4" s="4" t="s">
        <v>63</v>
      </c>
      <c r="Q4" s="4" t="s">
        <v>63</v>
      </c>
      <c r="R4" s="4" t="s">
        <v>13</v>
      </c>
    </row>
    <row r="5" spans="1:20" ht="15">
      <c r="B5" s="1" t="s">
        <v>9</v>
      </c>
      <c r="C5" s="1" t="s">
        <v>12</v>
      </c>
      <c r="D5" s="1"/>
      <c r="E5" s="1"/>
      <c r="F5" s="3" t="s">
        <v>1</v>
      </c>
      <c r="G5" s="3" t="s">
        <v>2</v>
      </c>
      <c r="H5" s="3" t="s">
        <v>50</v>
      </c>
      <c r="I5" s="3" t="s">
        <v>3</v>
      </c>
      <c r="J5" s="3" t="s">
        <v>1</v>
      </c>
      <c r="K5" s="3" t="s">
        <v>2</v>
      </c>
      <c r="L5" s="3" t="s">
        <v>50</v>
      </c>
      <c r="M5" s="3" t="s">
        <v>3</v>
      </c>
      <c r="O5" s="5" t="s">
        <v>52</v>
      </c>
      <c r="P5" s="5" t="s">
        <v>53</v>
      </c>
      <c r="Q5" s="5" t="s">
        <v>54</v>
      </c>
      <c r="R5" s="5" t="s">
        <v>55</v>
      </c>
      <c r="S5" s="5" t="s">
        <v>56</v>
      </c>
      <c r="T5" s="5" t="s">
        <v>58</v>
      </c>
    </row>
    <row r="6" spans="1:20" ht="15">
      <c r="A6" s="1" t="s">
        <v>0</v>
      </c>
      <c r="B6" t="s">
        <v>10</v>
      </c>
      <c r="C6" t="s">
        <v>13</v>
      </c>
      <c r="D6" s="1" t="s">
        <v>14</v>
      </c>
      <c r="E6" s="1"/>
      <c r="F6" s="2" t="s">
        <v>4</v>
      </c>
      <c r="G6" s="2" t="s">
        <v>4</v>
      </c>
      <c r="H6" s="2" t="s">
        <v>4</v>
      </c>
      <c r="I6" s="2" t="s">
        <v>5</v>
      </c>
      <c r="J6" s="2" t="s">
        <v>7</v>
      </c>
      <c r="K6" s="2" t="s">
        <v>7</v>
      </c>
      <c r="L6" s="2" t="s">
        <v>7</v>
      </c>
      <c r="M6" s="2" t="s">
        <v>8</v>
      </c>
      <c r="O6" s="4" t="s">
        <v>13</v>
      </c>
      <c r="P6" s="4" t="s">
        <v>13</v>
      </c>
      <c r="Q6" s="4" t="s">
        <v>13</v>
      </c>
      <c r="R6" s="4" t="s">
        <v>13</v>
      </c>
      <c r="S6" s="4" t="s">
        <v>13</v>
      </c>
      <c r="T6" s="4" t="s">
        <v>13</v>
      </c>
    </row>
    <row r="7" spans="1:20">
      <c r="A7" t="s">
        <v>6</v>
      </c>
      <c r="B7">
        <v>-76.344203149999998</v>
      </c>
      <c r="C7">
        <f t="shared" ref="C7:C29" si="0">(B7-$B$7)*$A$1</f>
        <v>0</v>
      </c>
      <c r="D7">
        <f>C7^2</f>
        <v>0</v>
      </c>
      <c r="F7" s="2">
        <v>0.96206000000000003</v>
      </c>
      <c r="G7" s="2">
        <v>0.96206000000000003</v>
      </c>
      <c r="H7" s="2">
        <v>1.5231300000000001</v>
      </c>
      <c r="I7" s="2">
        <v>104.66919</v>
      </c>
      <c r="J7" s="2">
        <f>F7*$A$2</f>
        <v>1.8180336438</v>
      </c>
      <c r="K7" s="2">
        <f>G7*$A$2</f>
        <v>1.8180336438</v>
      </c>
      <c r="L7" s="2">
        <f>H7*$A$2</f>
        <v>2.8783044548999999</v>
      </c>
      <c r="M7" s="2">
        <f>I7*PI()/180</f>
        <v>1.8268219908955237</v>
      </c>
      <c r="O7" s="4">
        <f>0.5*O$3*(J7-J$7)^2</f>
        <v>0</v>
      </c>
      <c r="P7" s="4">
        <f>0.5*O$3*(K7-K$7)^2</f>
        <v>0</v>
      </c>
      <c r="Q7" s="4">
        <f>0.5*Q$3*(L7-L$7)^2</f>
        <v>0</v>
      </c>
      <c r="R7" s="4">
        <f>R$3*2*(COS(M7)-COS(M$7))^2/(SIN(M7)^2+3*(SIN(M$7)^2)*(TANH(2*SIN(M7/2))/TANH(2*SIN(M$7/2))))</f>
        <v>0</v>
      </c>
      <c r="S7" s="4">
        <f>SUM(O7:R7)</f>
        <v>0</v>
      </c>
      <c r="T7" s="4">
        <f>(S7-C7)^2</f>
        <v>0</v>
      </c>
    </row>
    <row r="8" spans="1:20">
      <c r="A8" t="s">
        <v>28</v>
      </c>
      <c r="B8">
        <v>-76.327275439999994</v>
      </c>
      <c r="C8">
        <f t="shared" si="0"/>
        <v>0.46062668789412198</v>
      </c>
      <c r="D8">
        <f t="shared" ref="D8:D41" si="1">C8^2</f>
        <v>0.21217694560030886</v>
      </c>
      <c r="F8" s="2">
        <v>0.96206000000000003</v>
      </c>
      <c r="G8" s="2">
        <v>0.96206000000000003</v>
      </c>
      <c r="H8" s="2">
        <v>1.2367999999999999</v>
      </c>
      <c r="I8" s="2">
        <v>80</v>
      </c>
      <c r="J8" s="2">
        <f t="shared" ref="J8:J29" si="2">F8*$A$2</f>
        <v>1.8180336438</v>
      </c>
      <c r="K8" s="2">
        <f t="shared" ref="K8:K29" si="3">G8*$A$2</f>
        <v>1.8180336438</v>
      </c>
      <c r="L8" s="2">
        <f t="shared" ref="L8:L29" si="4">H8*$A$2</f>
        <v>2.3372180639999995</v>
      </c>
      <c r="M8" s="2">
        <f t="shared" ref="M8:M29" si="5">I8*PI()/180</f>
        <v>1.3962634015954636</v>
      </c>
      <c r="O8" s="4">
        <f t="shared" ref="O8:O29" si="6">0.5*O$3*(J8-J$7)^2</f>
        <v>0</v>
      </c>
      <c r="P8" s="4">
        <f t="shared" ref="P8:P29" si="7">0.5*O$3*(K8-K$7)^2</f>
        <v>0</v>
      </c>
      <c r="Q8" s="4">
        <f t="shared" ref="Q8:Q41" si="8">0.5*Q$3*(L8-L$7)^2</f>
        <v>0</v>
      </c>
      <c r="R8" s="4">
        <f t="shared" ref="R8:R41" si="9">R$3*2*(COS(M8)-COS(M$7))^2/(SIN(M8)^2+3*(SIN(M$7)^2)*(TANH(2*SIN(M8/2))/TANH(2*SIN(M$7/2))))</f>
        <v>0.43212641292481685</v>
      </c>
      <c r="S8" s="4">
        <f t="shared" ref="S8:S41" si="10">SUM(O8:R8)</f>
        <v>0.43212641292481685</v>
      </c>
      <c r="T8" s="4">
        <f t="shared" ref="T8:T41" si="11">(S8-C8)^2</f>
        <v>8.1226567332600048E-4</v>
      </c>
    </row>
    <row r="9" spans="1:20">
      <c r="A9" t="s">
        <v>29</v>
      </c>
      <c r="B9">
        <v>-76.327871970000004</v>
      </c>
      <c r="C9">
        <f t="shared" si="0"/>
        <v>0.44439427145185201</v>
      </c>
      <c r="D9">
        <f t="shared" si="1"/>
        <v>0.19748626849922232</v>
      </c>
      <c r="F9" s="2">
        <v>0.98009000000000002</v>
      </c>
      <c r="G9" s="2">
        <v>0.98009000000000002</v>
      </c>
      <c r="H9" s="2">
        <v>1.2599800000000001</v>
      </c>
      <c r="I9" s="2">
        <v>80</v>
      </c>
      <c r="J9" s="2">
        <f t="shared" si="2"/>
        <v>1.8521054756999999</v>
      </c>
      <c r="K9" s="2">
        <f t="shared" si="3"/>
        <v>1.8521054756999999</v>
      </c>
      <c r="L9" s="2">
        <f t="shared" si="4"/>
        <v>2.3810220054000002</v>
      </c>
      <c r="M9" s="2">
        <f t="shared" si="5"/>
        <v>1.3962634015954636</v>
      </c>
      <c r="O9" s="4">
        <f t="shared" si="6"/>
        <v>9.0687411209318027E-3</v>
      </c>
      <c r="P9" s="4">
        <f t="shared" si="7"/>
        <v>9.0687411209318027E-3</v>
      </c>
      <c r="Q9" s="4">
        <f t="shared" si="8"/>
        <v>0</v>
      </c>
      <c r="R9" s="4">
        <f t="shared" si="9"/>
        <v>0.43212641292481685</v>
      </c>
      <c r="S9" s="4">
        <f t="shared" si="10"/>
        <v>0.45026389516668047</v>
      </c>
      <c r="T9" s="4">
        <f t="shared" si="11"/>
        <v>3.4452482553676706E-5</v>
      </c>
    </row>
    <row r="10" spans="1:20">
      <c r="A10" t="s">
        <v>30</v>
      </c>
      <c r="B10">
        <v>-76.338487130000004</v>
      </c>
      <c r="C10">
        <f t="shared" si="0"/>
        <v>0.15554090662784109</v>
      </c>
      <c r="D10">
        <f t="shared" si="1"/>
        <v>2.419297363461078E-2</v>
      </c>
      <c r="F10" s="2">
        <v>0.96206000000000003</v>
      </c>
      <c r="G10" s="2">
        <v>0.96206000000000003</v>
      </c>
      <c r="H10" s="2">
        <v>1.36056</v>
      </c>
      <c r="I10" s="2">
        <v>90</v>
      </c>
      <c r="J10" s="2">
        <f t="shared" si="2"/>
        <v>1.8180336438</v>
      </c>
      <c r="K10" s="2">
        <f t="shared" si="3"/>
        <v>1.8180336438</v>
      </c>
      <c r="L10" s="2">
        <f t="shared" si="4"/>
        <v>2.5710910488000001</v>
      </c>
      <c r="M10" s="2">
        <f t="shared" si="5"/>
        <v>1.5707963267948966</v>
      </c>
      <c r="O10" s="4">
        <f t="shared" si="6"/>
        <v>0</v>
      </c>
      <c r="P10" s="4">
        <f t="shared" si="7"/>
        <v>0</v>
      </c>
      <c r="Q10" s="4">
        <f t="shared" si="8"/>
        <v>0</v>
      </c>
      <c r="R10" s="4">
        <f t="shared" si="9"/>
        <v>0.14703012396880535</v>
      </c>
      <c r="S10" s="4">
        <f t="shared" si="10"/>
        <v>0.14703012396880535</v>
      </c>
      <c r="T10" s="4">
        <f t="shared" si="11"/>
        <v>7.243342146934341E-5</v>
      </c>
    </row>
    <row r="11" spans="1:20">
      <c r="A11" t="s">
        <v>31</v>
      </c>
      <c r="B11">
        <v>-76.338648289999995</v>
      </c>
      <c r="C11">
        <f t="shared" si="0"/>
        <v>0.15115551740410108</v>
      </c>
      <c r="D11">
        <f t="shared" si="1"/>
        <v>2.2847990441701504E-2</v>
      </c>
      <c r="F11" s="2">
        <v>0.97133000000000003</v>
      </c>
      <c r="G11" s="2">
        <v>0.97133000000000003</v>
      </c>
      <c r="H11" s="2">
        <v>1.3736699999999999</v>
      </c>
      <c r="I11" s="2">
        <v>90</v>
      </c>
      <c r="J11" s="2">
        <f t="shared" si="2"/>
        <v>1.8355514409</v>
      </c>
      <c r="K11" s="2">
        <f t="shared" si="3"/>
        <v>1.8355514409</v>
      </c>
      <c r="L11" s="2">
        <f t="shared" si="4"/>
        <v>2.5958654091</v>
      </c>
      <c r="M11" s="2">
        <f t="shared" si="5"/>
        <v>1.5707963267948966</v>
      </c>
      <c r="O11" s="4">
        <f t="shared" si="6"/>
        <v>2.3972593402778299E-3</v>
      </c>
      <c r="P11" s="4">
        <f t="shared" si="7"/>
        <v>2.3972593402778299E-3</v>
      </c>
      <c r="Q11" s="4">
        <f t="shared" si="8"/>
        <v>0</v>
      </c>
      <c r="R11" s="4">
        <f t="shared" si="9"/>
        <v>0.14703012396880535</v>
      </c>
      <c r="S11" s="4">
        <f t="shared" si="10"/>
        <v>0.15182464264936102</v>
      </c>
      <c r="T11" s="4">
        <f t="shared" si="11"/>
        <v>4.4772859384418007E-7</v>
      </c>
    </row>
    <row r="12" spans="1:20">
      <c r="A12" t="s">
        <v>32</v>
      </c>
      <c r="B12">
        <v>-76.338901969999995</v>
      </c>
      <c r="C12">
        <f t="shared" si="0"/>
        <v>0.14425252945209713</v>
      </c>
      <c r="D12">
        <f t="shared" si="1"/>
        <v>2.080879225332815E-2</v>
      </c>
      <c r="F12" s="2">
        <v>0.96206000000000003</v>
      </c>
      <c r="G12" s="2">
        <v>0.96206000000000003</v>
      </c>
      <c r="H12" s="2">
        <v>1.6663399999999999</v>
      </c>
      <c r="I12" s="2">
        <v>120</v>
      </c>
      <c r="J12" s="2">
        <f t="shared" si="2"/>
        <v>1.8180336438</v>
      </c>
      <c r="K12" s="2">
        <f t="shared" si="3"/>
        <v>1.8180336438</v>
      </c>
      <c r="L12" s="2">
        <f t="shared" si="4"/>
        <v>3.1489326881999999</v>
      </c>
      <c r="M12" s="2">
        <f t="shared" si="5"/>
        <v>2.0943951023931953</v>
      </c>
      <c r="O12" s="4">
        <f t="shared" si="6"/>
        <v>0</v>
      </c>
      <c r="P12" s="4">
        <f t="shared" si="7"/>
        <v>0</v>
      </c>
      <c r="Q12" s="4">
        <f t="shared" si="8"/>
        <v>0</v>
      </c>
      <c r="R12" s="4">
        <f t="shared" si="9"/>
        <v>0.14325103573973627</v>
      </c>
      <c r="S12" s="4">
        <f t="shared" si="10"/>
        <v>0.14325103573973627</v>
      </c>
      <c r="T12" s="4">
        <f t="shared" si="11"/>
        <v>1.0029896558983308E-6</v>
      </c>
    </row>
    <row r="13" spans="1:20">
      <c r="A13" t="s">
        <v>33</v>
      </c>
      <c r="B13">
        <v>-76.339001139999993</v>
      </c>
      <c r="C13">
        <f t="shared" si="0"/>
        <v>0.14155397491413538</v>
      </c>
      <c r="D13">
        <f t="shared" si="1"/>
        <v>2.0037527813991669E-2</v>
      </c>
      <c r="F13" s="2">
        <v>0.95506000000000002</v>
      </c>
      <c r="G13" s="2">
        <v>0.95506000000000002</v>
      </c>
      <c r="H13" s="2">
        <v>1.65421</v>
      </c>
      <c r="I13" s="2">
        <v>120</v>
      </c>
      <c r="J13" s="2">
        <f t="shared" si="2"/>
        <v>1.8048055338</v>
      </c>
      <c r="K13" s="2">
        <f t="shared" si="3"/>
        <v>1.8048055338</v>
      </c>
      <c r="L13" s="2">
        <f t="shared" si="4"/>
        <v>3.1260102633</v>
      </c>
      <c r="M13" s="2">
        <f t="shared" si="5"/>
        <v>2.0943951023931953</v>
      </c>
      <c r="O13" s="4">
        <f t="shared" si="6"/>
        <v>1.3669468582302446E-3</v>
      </c>
      <c r="P13" s="4">
        <f t="shared" si="7"/>
        <v>1.3669468582302446E-3</v>
      </c>
      <c r="Q13" s="4">
        <f t="shared" si="8"/>
        <v>0</v>
      </c>
      <c r="R13" s="4">
        <f t="shared" si="9"/>
        <v>0.14325103573973627</v>
      </c>
      <c r="S13" s="4">
        <f t="shared" si="10"/>
        <v>0.14598492945619676</v>
      </c>
      <c r="T13" s="4">
        <f t="shared" si="11"/>
        <v>1.9633358153814399E-5</v>
      </c>
    </row>
    <row r="14" spans="1:20">
      <c r="A14" t="s">
        <v>34</v>
      </c>
      <c r="B14">
        <v>-76.330841059999997</v>
      </c>
      <c r="C14">
        <f t="shared" si="0"/>
        <v>0.36360117582603002</v>
      </c>
      <c r="D14">
        <f t="shared" si="1"/>
        <v>0.1322058150620716</v>
      </c>
      <c r="F14" s="2">
        <v>0.96206000000000003</v>
      </c>
      <c r="G14" s="2">
        <v>0.96206000000000003</v>
      </c>
      <c r="H14" s="2">
        <v>1.7438499999999999</v>
      </c>
      <c r="I14" s="2">
        <v>130</v>
      </c>
      <c r="J14" s="2">
        <f t="shared" si="2"/>
        <v>1.8180336438</v>
      </c>
      <c r="K14" s="2">
        <f t="shared" si="3"/>
        <v>1.8180336438</v>
      </c>
      <c r="L14" s="2">
        <f t="shared" si="4"/>
        <v>3.2954056604999997</v>
      </c>
      <c r="M14" s="2">
        <f t="shared" si="5"/>
        <v>2.2689280275926285</v>
      </c>
      <c r="O14" s="4">
        <f t="shared" si="6"/>
        <v>0</v>
      </c>
      <c r="P14" s="4">
        <f t="shared" si="7"/>
        <v>0</v>
      </c>
      <c r="Q14" s="4">
        <f t="shared" si="8"/>
        <v>0</v>
      </c>
      <c r="R14" s="4">
        <f t="shared" si="9"/>
        <v>0.37096853838675015</v>
      </c>
      <c r="S14" s="4">
        <f t="shared" si="10"/>
        <v>0.37096853838675015</v>
      </c>
      <c r="T14" s="4">
        <f t="shared" si="11"/>
        <v>5.4278031101100602E-5</v>
      </c>
    </row>
    <row r="15" spans="1:20">
      <c r="A15" t="s">
        <v>35</v>
      </c>
      <c r="B15">
        <v>-76.331085779999995</v>
      </c>
      <c r="C15">
        <f t="shared" si="0"/>
        <v>0.35694200201809112</v>
      </c>
      <c r="D15">
        <f t="shared" si="1"/>
        <v>0.12740759280468297</v>
      </c>
      <c r="F15" s="2">
        <v>0.95106000000000002</v>
      </c>
      <c r="G15" s="2">
        <v>0.95106000000000002</v>
      </c>
      <c r="H15" s="2">
        <v>1.7239100000000001</v>
      </c>
      <c r="I15" s="2">
        <v>130</v>
      </c>
      <c r="J15" s="2">
        <f t="shared" si="2"/>
        <v>1.7972466137999998</v>
      </c>
      <c r="K15" s="2">
        <f t="shared" si="3"/>
        <v>1.7972466137999998</v>
      </c>
      <c r="L15" s="2">
        <f t="shared" si="4"/>
        <v>3.2577244443</v>
      </c>
      <c r="M15" s="2">
        <f t="shared" si="5"/>
        <v>2.2689280275926285</v>
      </c>
      <c r="O15" s="4">
        <f t="shared" si="6"/>
        <v>3.3755218335890132E-3</v>
      </c>
      <c r="P15" s="4">
        <f t="shared" si="7"/>
        <v>3.3755218335890132E-3</v>
      </c>
      <c r="Q15" s="4">
        <f t="shared" si="8"/>
        <v>0</v>
      </c>
      <c r="R15" s="4">
        <f t="shared" si="9"/>
        <v>0.37096853838675015</v>
      </c>
      <c r="S15" s="4">
        <f t="shared" si="10"/>
        <v>0.37771958205392819</v>
      </c>
      <c r="T15" s="4">
        <f t="shared" si="11"/>
        <v>4.3170783214561531E-4</v>
      </c>
    </row>
    <row r="16" spans="1:20">
      <c r="A16" t="s">
        <v>36</v>
      </c>
      <c r="B16">
        <v>-76.338633849999994</v>
      </c>
      <c r="C16">
        <f t="shared" si="0"/>
        <v>0.1515484500201299</v>
      </c>
      <c r="D16">
        <f t="shared" si="1"/>
        <v>2.296693270350381E-2</v>
      </c>
      <c r="F16" s="2">
        <v>0.89205999999999996</v>
      </c>
      <c r="G16" s="2">
        <v>0.96206000000000003</v>
      </c>
      <c r="H16" s="2">
        <v>1.4683299999999999</v>
      </c>
      <c r="I16" s="2">
        <v>104.66919</v>
      </c>
      <c r="J16" s="2">
        <f t="shared" si="2"/>
        <v>1.6857525437999998</v>
      </c>
      <c r="K16" s="2">
        <f t="shared" si="3"/>
        <v>1.8180336438</v>
      </c>
      <c r="L16" s="2">
        <f t="shared" si="4"/>
        <v>2.7747472508999995</v>
      </c>
      <c r="M16" s="2">
        <f t="shared" si="5"/>
        <v>1.8268219908955237</v>
      </c>
      <c r="O16" s="4">
        <f t="shared" si="6"/>
        <v>0.13669468582302449</v>
      </c>
      <c r="P16" s="4">
        <f t="shared" si="7"/>
        <v>0</v>
      </c>
      <c r="Q16" s="4">
        <f t="shared" si="8"/>
        <v>0</v>
      </c>
      <c r="R16" s="4">
        <f t="shared" si="9"/>
        <v>0</v>
      </c>
      <c r="S16" s="4">
        <f t="shared" si="10"/>
        <v>0.13669468582302449</v>
      </c>
      <c r="T16" s="4">
        <f t="shared" si="11"/>
        <v>2.2063431082321042E-4</v>
      </c>
    </row>
    <row r="17" spans="1:20">
      <c r="A17" t="s">
        <v>37</v>
      </c>
      <c r="B17">
        <v>-76.333165140000006</v>
      </c>
      <c r="C17">
        <f t="shared" si="0"/>
        <v>0.30035970531380785</v>
      </c>
      <c r="D17">
        <f t="shared" si="1"/>
        <v>9.0215952576197495E-2</v>
      </c>
      <c r="F17" s="2">
        <v>0.89205999999999996</v>
      </c>
      <c r="G17" s="2">
        <v>0.89205999999999996</v>
      </c>
      <c r="H17" s="2">
        <v>1.4123000000000001</v>
      </c>
      <c r="I17" s="2">
        <v>104.66919</v>
      </c>
      <c r="J17" s="2">
        <f t="shared" si="2"/>
        <v>1.6857525437999998</v>
      </c>
      <c r="K17" s="2">
        <f t="shared" si="3"/>
        <v>1.6857525437999998</v>
      </c>
      <c r="L17" s="2">
        <f t="shared" si="4"/>
        <v>2.668865679</v>
      </c>
      <c r="M17" s="2">
        <f t="shared" si="5"/>
        <v>1.8268219908955237</v>
      </c>
      <c r="O17" s="4">
        <f t="shared" si="6"/>
        <v>0.13669468582302449</v>
      </c>
      <c r="P17" s="4">
        <f t="shared" si="7"/>
        <v>0.13669468582302449</v>
      </c>
      <c r="Q17" s="4">
        <f t="shared" si="8"/>
        <v>0</v>
      </c>
      <c r="R17" s="4">
        <f t="shared" si="9"/>
        <v>0</v>
      </c>
      <c r="S17" s="4">
        <f t="shared" si="10"/>
        <v>0.27338937164604898</v>
      </c>
      <c r="T17" s="4">
        <f t="shared" si="11"/>
        <v>7.2739889815024719E-4</v>
      </c>
    </row>
    <row r="18" spans="1:20">
      <c r="A18" t="s">
        <v>38</v>
      </c>
      <c r="B18">
        <v>-76.334464699999998</v>
      </c>
      <c r="C18">
        <f t="shared" si="0"/>
        <v>0.26499685833001085</v>
      </c>
      <c r="D18">
        <f t="shared" si="1"/>
        <v>7.0223334924775838E-2</v>
      </c>
      <c r="F18" s="2">
        <v>0.89205999999999996</v>
      </c>
      <c r="G18" s="2">
        <v>1.03206</v>
      </c>
      <c r="H18" s="2">
        <v>1.52552</v>
      </c>
      <c r="I18" s="2">
        <v>104.66919</v>
      </c>
      <c r="J18" s="2">
        <f t="shared" si="2"/>
        <v>1.6857525437999998</v>
      </c>
      <c r="K18" s="2">
        <f t="shared" si="3"/>
        <v>1.9503147437999999</v>
      </c>
      <c r="L18" s="2">
        <f t="shared" si="4"/>
        <v>2.8828209095999999</v>
      </c>
      <c r="M18" s="2">
        <f t="shared" si="5"/>
        <v>1.8268219908955237</v>
      </c>
      <c r="O18" s="4">
        <f t="shared" si="6"/>
        <v>0.13669468582302449</v>
      </c>
      <c r="P18" s="4">
        <f t="shared" si="7"/>
        <v>0.13669468582302402</v>
      </c>
      <c r="Q18" s="4">
        <f t="shared" si="8"/>
        <v>0</v>
      </c>
      <c r="R18" s="4">
        <f t="shared" si="9"/>
        <v>0</v>
      </c>
      <c r="S18" s="4">
        <f t="shared" si="10"/>
        <v>0.27338937164604848</v>
      </c>
      <c r="T18" s="4">
        <f t="shared" si="11"/>
        <v>7.0434279759868954E-5</v>
      </c>
    </row>
    <row r="19" spans="1:20">
      <c r="A19" t="s">
        <v>39</v>
      </c>
      <c r="B19">
        <v>-76.324373190000003</v>
      </c>
      <c r="C19">
        <f t="shared" si="0"/>
        <v>0.53960097354388015</v>
      </c>
      <c r="D19">
        <f t="shared" si="1"/>
        <v>0.29116921064950324</v>
      </c>
      <c r="F19" s="2">
        <v>0.89205999999999996</v>
      </c>
      <c r="G19" s="2">
        <v>1.10206</v>
      </c>
      <c r="H19" s="2">
        <v>1.5837399999999999</v>
      </c>
      <c r="I19" s="2">
        <v>104.66919</v>
      </c>
      <c r="J19" s="2">
        <f t="shared" si="2"/>
        <v>1.6857525437999998</v>
      </c>
      <c r="K19" s="2">
        <f t="shared" si="3"/>
        <v>2.0825958438000001</v>
      </c>
      <c r="L19" s="2">
        <f t="shared" si="4"/>
        <v>2.9928409901999995</v>
      </c>
      <c r="M19" s="2">
        <f t="shared" si="5"/>
        <v>1.8268219908955237</v>
      </c>
      <c r="O19" s="4">
        <f t="shared" si="6"/>
        <v>0.13669468582302449</v>
      </c>
      <c r="P19" s="4">
        <f t="shared" si="7"/>
        <v>0.54677874329209697</v>
      </c>
      <c r="Q19" s="4">
        <f t="shared" si="8"/>
        <v>0</v>
      </c>
      <c r="R19" s="4">
        <f t="shared" si="9"/>
        <v>0</v>
      </c>
      <c r="S19" s="4">
        <f t="shared" si="10"/>
        <v>0.68347342911512143</v>
      </c>
      <c r="T19" s="4">
        <f t="shared" si="11"/>
        <v>2.0699283472098796E-2</v>
      </c>
    </row>
    <row r="20" spans="1:20">
      <c r="A20" t="s">
        <v>40</v>
      </c>
      <c r="B20">
        <v>-76.317781299999993</v>
      </c>
      <c r="C20">
        <f t="shared" si="0"/>
        <v>0.71897552909015028</v>
      </c>
      <c r="D20">
        <f t="shared" si="1"/>
        <v>0.51692581143046157</v>
      </c>
      <c r="F20" s="2">
        <v>0.82206000000000001</v>
      </c>
      <c r="G20" s="2">
        <v>0.96206000000000003</v>
      </c>
      <c r="H20" s="2">
        <v>1.41489</v>
      </c>
      <c r="I20" s="2">
        <v>104.66919</v>
      </c>
      <c r="J20" s="2">
        <f t="shared" si="2"/>
        <v>1.5534714437999999</v>
      </c>
      <c r="K20" s="2">
        <f t="shared" si="3"/>
        <v>1.8180336438</v>
      </c>
      <c r="L20" s="2">
        <f t="shared" si="4"/>
        <v>2.6737600796999996</v>
      </c>
      <c r="M20" s="2">
        <f t="shared" si="5"/>
        <v>1.8268219908955237</v>
      </c>
      <c r="O20" s="4">
        <f t="shared" si="6"/>
        <v>0.54677874329209697</v>
      </c>
      <c r="P20" s="4">
        <f t="shared" si="7"/>
        <v>0</v>
      </c>
      <c r="Q20" s="4">
        <f t="shared" si="8"/>
        <v>0</v>
      </c>
      <c r="R20" s="4">
        <f t="shared" si="9"/>
        <v>0</v>
      </c>
      <c r="S20" s="4">
        <f t="shared" si="10"/>
        <v>0.54677874329209697</v>
      </c>
      <c r="T20" s="4">
        <f t="shared" si="11"/>
        <v>2.9651733039180655E-2</v>
      </c>
    </row>
    <row r="21" spans="1:20">
      <c r="A21" t="s">
        <v>41</v>
      </c>
      <c r="B21">
        <v>-76.312412050000006</v>
      </c>
      <c r="C21">
        <f t="shared" si="0"/>
        <v>0.86508033853979349</v>
      </c>
      <c r="D21">
        <f t="shared" si="1"/>
        <v>0.74836399212812377</v>
      </c>
      <c r="F21" s="2">
        <v>0.82206000000000001</v>
      </c>
      <c r="G21" s="2">
        <v>0.89205999999999996</v>
      </c>
      <c r="H21" s="2">
        <v>1.3575600000000001</v>
      </c>
      <c r="I21" s="2">
        <v>104.66919</v>
      </c>
      <c r="J21" s="2">
        <f t="shared" si="2"/>
        <v>1.5534714437999999</v>
      </c>
      <c r="K21" s="2">
        <f t="shared" si="3"/>
        <v>1.6857525437999998</v>
      </c>
      <c r="L21" s="2">
        <f t="shared" si="4"/>
        <v>2.5654218588000002</v>
      </c>
      <c r="M21" s="2">
        <f t="shared" si="5"/>
        <v>1.8268219908955237</v>
      </c>
      <c r="O21" s="4">
        <f t="shared" si="6"/>
        <v>0.54677874329209697</v>
      </c>
      <c r="P21" s="4">
        <f t="shared" si="7"/>
        <v>0.13669468582302449</v>
      </c>
      <c r="Q21" s="4">
        <f t="shared" si="8"/>
        <v>0</v>
      </c>
      <c r="R21" s="4">
        <f t="shared" si="9"/>
        <v>0</v>
      </c>
      <c r="S21" s="4">
        <f t="shared" si="10"/>
        <v>0.68347342911512143</v>
      </c>
      <c r="T21" s="4">
        <f t="shared" si="11"/>
        <v>3.2981069550781041E-2</v>
      </c>
    </row>
    <row r="22" spans="1:20">
      <c r="A22" t="s">
        <v>42</v>
      </c>
      <c r="B22">
        <v>-76.291757149999995</v>
      </c>
      <c r="C22">
        <f t="shared" si="0"/>
        <v>1.4271290844000906</v>
      </c>
      <c r="D22">
        <f t="shared" si="1"/>
        <v>2.036697423540641</v>
      </c>
      <c r="F22" s="2">
        <v>0.82206000000000001</v>
      </c>
      <c r="G22" s="2">
        <v>0.82206000000000001</v>
      </c>
      <c r="H22" s="2">
        <v>1.3014699999999999</v>
      </c>
      <c r="I22" s="2">
        <v>104.66919</v>
      </c>
      <c r="J22" s="2">
        <f t="shared" si="2"/>
        <v>1.5534714437999999</v>
      </c>
      <c r="K22" s="2">
        <f t="shared" si="3"/>
        <v>1.5534714437999999</v>
      </c>
      <c r="L22" s="2">
        <f t="shared" si="4"/>
        <v>2.4594269030999998</v>
      </c>
      <c r="M22" s="2">
        <f t="shared" si="5"/>
        <v>1.8268219908955237</v>
      </c>
      <c r="O22" s="4">
        <f t="shared" si="6"/>
        <v>0.54677874329209697</v>
      </c>
      <c r="P22" s="4">
        <f t="shared" si="7"/>
        <v>0.54677874329209697</v>
      </c>
      <c r="Q22" s="4">
        <f t="shared" si="8"/>
        <v>0</v>
      </c>
      <c r="R22" s="4">
        <f t="shared" si="9"/>
        <v>0</v>
      </c>
      <c r="S22" s="4">
        <f t="shared" si="10"/>
        <v>1.0935574865841939</v>
      </c>
      <c r="T22" s="4">
        <f t="shared" si="11"/>
        <v>0.11127001086945029</v>
      </c>
    </row>
    <row r="23" spans="1:20">
      <c r="A23" t="s">
        <v>43</v>
      </c>
      <c r="B23">
        <v>-76.313506689999997</v>
      </c>
      <c r="C23">
        <f t="shared" si="0"/>
        <v>0.83529365164404035</v>
      </c>
      <c r="D23">
        <f t="shared" si="1"/>
        <v>0.6977154844768354</v>
      </c>
      <c r="F23" s="2">
        <v>0.82206000000000001</v>
      </c>
      <c r="G23" s="2">
        <v>1.03206</v>
      </c>
      <c r="H23" s="2">
        <v>1.4733099999999999</v>
      </c>
      <c r="I23" s="2">
        <v>104.66919</v>
      </c>
      <c r="J23" s="2">
        <f t="shared" si="2"/>
        <v>1.5534714437999999</v>
      </c>
      <c r="K23" s="2">
        <f t="shared" si="3"/>
        <v>1.9503147437999999</v>
      </c>
      <c r="L23" s="2">
        <f t="shared" si="4"/>
        <v>2.7841581062999996</v>
      </c>
      <c r="M23" s="2">
        <f t="shared" si="5"/>
        <v>1.8268219908955237</v>
      </c>
      <c r="O23" s="4">
        <f t="shared" si="6"/>
        <v>0.54677874329209697</v>
      </c>
      <c r="P23" s="4">
        <f t="shared" si="7"/>
        <v>0.13669468582302402</v>
      </c>
      <c r="Q23" s="4">
        <f t="shared" si="8"/>
        <v>0</v>
      </c>
      <c r="R23" s="4">
        <f t="shared" si="9"/>
        <v>0</v>
      </c>
      <c r="S23" s="4">
        <f t="shared" si="10"/>
        <v>0.68347342911512099</v>
      </c>
      <c r="T23" s="4">
        <f t="shared" si="11"/>
        <v>2.3049379968730594E-2</v>
      </c>
    </row>
    <row r="24" spans="1:20">
      <c r="A24" t="s">
        <v>44</v>
      </c>
      <c r="B24">
        <v>-76.303302220000006</v>
      </c>
      <c r="C24">
        <f t="shared" si="0"/>
        <v>1.1129715666017901</v>
      </c>
      <c r="D24">
        <f t="shared" si="1"/>
        <v>1.2387057080640429</v>
      </c>
      <c r="F24" s="2">
        <v>0.82206000000000001</v>
      </c>
      <c r="G24" s="2">
        <v>1.10206</v>
      </c>
      <c r="H24" s="2">
        <v>1.5327</v>
      </c>
      <c r="I24" s="2">
        <v>104.66919</v>
      </c>
      <c r="J24" s="2">
        <f t="shared" si="2"/>
        <v>1.5534714437999999</v>
      </c>
      <c r="K24" s="2">
        <f t="shared" si="3"/>
        <v>2.0825958438000001</v>
      </c>
      <c r="L24" s="2">
        <f t="shared" si="4"/>
        <v>2.8963891709999996</v>
      </c>
      <c r="M24" s="2">
        <f t="shared" si="5"/>
        <v>1.8268219908955237</v>
      </c>
      <c r="O24" s="4">
        <f t="shared" si="6"/>
        <v>0.54677874329209697</v>
      </c>
      <c r="P24" s="4">
        <f t="shared" si="7"/>
        <v>0.54677874329209697</v>
      </c>
      <c r="Q24" s="4">
        <f t="shared" si="8"/>
        <v>0</v>
      </c>
      <c r="R24" s="4">
        <f t="shared" si="9"/>
        <v>0</v>
      </c>
      <c r="S24" s="4">
        <f t="shared" si="10"/>
        <v>1.0935574865841939</v>
      </c>
      <c r="T24" s="4">
        <f t="shared" si="11"/>
        <v>3.7690650292962599E-4</v>
      </c>
    </row>
    <row r="25" spans="1:20">
      <c r="A25" t="s">
        <v>45</v>
      </c>
      <c r="B25">
        <v>-76.340139230000005</v>
      </c>
      <c r="C25">
        <f t="shared" si="0"/>
        <v>0.11058495268780964</v>
      </c>
      <c r="D25">
        <f t="shared" si="1"/>
        <v>1.2229031760965098E-2</v>
      </c>
      <c r="F25" s="2">
        <v>1.03206</v>
      </c>
      <c r="G25" s="2">
        <v>0.96206000000000003</v>
      </c>
      <c r="H25" s="2">
        <v>1.57911</v>
      </c>
      <c r="I25" s="2">
        <v>104.66919</v>
      </c>
      <c r="J25" s="2">
        <f t="shared" si="2"/>
        <v>1.9503147437999999</v>
      </c>
      <c r="K25" s="2">
        <f t="shared" si="3"/>
        <v>1.8180336438</v>
      </c>
      <c r="L25" s="2">
        <f t="shared" si="4"/>
        <v>2.9840915402999997</v>
      </c>
      <c r="M25" s="2">
        <f t="shared" si="5"/>
        <v>1.8268219908955237</v>
      </c>
      <c r="O25" s="4">
        <f t="shared" si="6"/>
        <v>0.13669468582302402</v>
      </c>
      <c r="P25" s="4">
        <f t="shared" si="7"/>
        <v>0</v>
      </c>
      <c r="Q25" s="4">
        <f t="shared" si="8"/>
        <v>0</v>
      </c>
      <c r="R25" s="4">
        <f t="shared" si="9"/>
        <v>0</v>
      </c>
      <c r="S25" s="4">
        <f t="shared" si="10"/>
        <v>0.13669468582302402</v>
      </c>
      <c r="T25" s="4">
        <f t="shared" si="11"/>
        <v>6.8171816439211157E-4</v>
      </c>
    </row>
    <row r="26" spans="1:20">
      <c r="A26" t="s">
        <v>46</v>
      </c>
      <c r="B26">
        <v>-76.336183739999996</v>
      </c>
      <c r="C26">
        <f t="shared" si="0"/>
        <v>0.21821937327407717</v>
      </c>
      <c r="D26">
        <f t="shared" si="1"/>
        <v>4.7619694872131024E-2</v>
      </c>
      <c r="F26" s="2">
        <v>1.03206</v>
      </c>
      <c r="G26" s="2">
        <v>1.03206</v>
      </c>
      <c r="H26" s="2">
        <v>1.6339399999999999</v>
      </c>
      <c r="I26" s="2">
        <v>104.66919</v>
      </c>
      <c r="J26" s="2">
        <f t="shared" si="2"/>
        <v>1.9503147437999999</v>
      </c>
      <c r="K26" s="2">
        <f t="shared" si="3"/>
        <v>1.9503147437999999</v>
      </c>
      <c r="L26" s="2">
        <f t="shared" si="4"/>
        <v>3.0877054361999998</v>
      </c>
      <c r="M26" s="2">
        <f t="shared" si="5"/>
        <v>1.8268219908955237</v>
      </c>
      <c r="O26" s="4">
        <f t="shared" si="6"/>
        <v>0.13669468582302402</v>
      </c>
      <c r="P26" s="4">
        <f t="shared" si="7"/>
        <v>0.13669468582302402</v>
      </c>
      <c r="Q26" s="4">
        <f t="shared" si="8"/>
        <v>0</v>
      </c>
      <c r="R26" s="4">
        <f t="shared" si="9"/>
        <v>0</v>
      </c>
      <c r="S26" s="4">
        <f t="shared" si="10"/>
        <v>0.27338937164604804</v>
      </c>
      <c r="T26" s="4">
        <f t="shared" si="11"/>
        <v>3.0437287203632685E-3</v>
      </c>
    </row>
    <row r="27" spans="1:20">
      <c r="A27" t="s">
        <v>47</v>
      </c>
      <c r="B27">
        <v>-76.326316660000003</v>
      </c>
      <c r="C27">
        <f t="shared" si="0"/>
        <v>0.48671643398586645</v>
      </c>
      <c r="D27">
        <f t="shared" si="1"/>
        <v>0.2368928871119183</v>
      </c>
      <c r="F27" s="2">
        <v>1.03206</v>
      </c>
      <c r="G27" s="2">
        <v>1.10206</v>
      </c>
      <c r="H27" s="2">
        <v>1.6899</v>
      </c>
      <c r="I27" s="2">
        <v>104.66919</v>
      </c>
      <c r="J27" s="2">
        <f t="shared" si="2"/>
        <v>1.9503147437999999</v>
      </c>
      <c r="K27" s="2">
        <f t="shared" si="3"/>
        <v>2.0825958438000001</v>
      </c>
      <c r="L27" s="2">
        <f t="shared" si="4"/>
        <v>3.1934547269999998</v>
      </c>
      <c r="M27" s="2">
        <f t="shared" si="5"/>
        <v>1.8268219908955237</v>
      </c>
      <c r="O27" s="4">
        <f t="shared" si="6"/>
        <v>0.13669468582302402</v>
      </c>
      <c r="P27" s="4">
        <f t="shared" si="7"/>
        <v>0.54677874329209697</v>
      </c>
      <c r="Q27" s="4">
        <f t="shared" si="8"/>
        <v>0</v>
      </c>
      <c r="R27" s="4">
        <f t="shared" si="9"/>
        <v>0</v>
      </c>
      <c r="S27" s="4">
        <f t="shared" si="10"/>
        <v>0.68347342911512099</v>
      </c>
      <c r="T27" s="4">
        <f t="shared" si="11"/>
        <v>3.8713315132293494E-2</v>
      </c>
    </row>
    <row r="28" spans="1:20">
      <c r="A28" t="s">
        <v>48</v>
      </c>
      <c r="B28">
        <v>-76.330159339999994</v>
      </c>
      <c r="C28">
        <f t="shared" si="0"/>
        <v>0.38215173143410852</v>
      </c>
      <c r="D28">
        <f t="shared" si="1"/>
        <v>0.14603994583808702</v>
      </c>
      <c r="F28" s="2">
        <v>1.10206</v>
      </c>
      <c r="G28" s="2">
        <v>0.96206000000000003</v>
      </c>
      <c r="H28" s="2">
        <v>1.63618</v>
      </c>
      <c r="I28" s="2">
        <v>104.66919</v>
      </c>
      <c r="J28" s="2">
        <f t="shared" si="2"/>
        <v>2.0825958438000001</v>
      </c>
      <c r="K28" s="2">
        <f t="shared" si="3"/>
        <v>1.8180336438</v>
      </c>
      <c r="L28" s="2">
        <f t="shared" si="4"/>
        <v>3.0919384313999996</v>
      </c>
      <c r="M28" s="2">
        <f t="shared" si="5"/>
        <v>1.8268219908955237</v>
      </c>
      <c r="O28" s="4">
        <f t="shared" si="6"/>
        <v>0.54677874329209697</v>
      </c>
      <c r="P28" s="4">
        <f t="shared" si="7"/>
        <v>0</v>
      </c>
      <c r="Q28" s="4">
        <f t="shared" si="8"/>
        <v>0</v>
      </c>
      <c r="R28" s="4">
        <f t="shared" si="9"/>
        <v>0</v>
      </c>
      <c r="S28" s="4">
        <f t="shared" si="10"/>
        <v>0.54677874329209697</v>
      </c>
      <c r="T28" s="4">
        <f>(S28-C28)^2</f>
        <v>2.7102053033290267E-2</v>
      </c>
    </row>
    <row r="29" spans="1:20">
      <c r="A29" t="s">
        <v>49</v>
      </c>
      <c r="B29">
        <v>-76.316564580000005</v>
      </c>
      <c r="C29">
        <f t="shared" si="0"/>
        <v>0.75208418369782259</v>
      </c>
      <c r="D29">
        <f t="shared" si="1"/>
        <v>0.56563061936842018</v>
      </c>
      <c r="F29" s="2">
        <v>1.10206</v>
      </c>
      <c r="G29" s="2">
        <v>1.10206</v>
      </c>
      <c r="H29" s="2">
        <v>1.7447699999999999</v>
      </c>
      <c r="I29" s="2">
        <v>104.66919</v>
      </c>
      <c r="J29" s="2">
        <f t="shared" si="2"/>
        <v>2.0825958438000001</v>
      </c>
      <c r="K29" s="2">
        <f t="shared" si="3"/>
        <v>2.0825958438000001</v>
      </c>
      <c r="L29" s="2">
        <f t="shared" si="4"/>
        <v>3.2971442120999996</v>
      </c>
      <c r="M29" s="2">
        <f t="shared" si="5"/>
        <v>1.8268219908955237</v>
      </c>
      <c r="O29" s="4">
        <f t="shared" si="6"/>
        <v>0.54677874329209697</v>
      </c>
      <c r="P29" s="4">
        <f t="shared" si="7"/>
        <v>0.54677874329209697</v>
      </c>
      <c r="Q29" s="4">
        <f t="shared" si="8"/>
        <v>0</v>
      </c>
      <c r="R29" s="4">
        <f t="shared" si="9"/>
        <v>0</v>
      </c>
      <c r="S29" s="4">
        <f t="shared" si="10"/>
        <v>1.0935574865841939</v>
      </c>
      <c r="T29" s="4">
        <f t="shared" si="11"/>
        <v>0.1166040165841275</v>
      </c>
    </row>
    <row r="30" spans="1:20" ht="15">
      <c r="C30" s="1" t="s">
        <v>57</v>
      </c>
      <c r="D30">
        <f>SUM(D6:D29)</f>
        <v>7.4785599355555243</v>
      </c>
      <c r="S30" s="5" t="s">
        <v>59</v>
      </c>
      <c r="T30" s="4">
        <f>SUM(T7:T29)</f>
        <v>0.40661790404337028</v>
      </c>
    </row>
    <row r="31" spans="1:20" ht="15">
      <c r="B31" s="1" t="s">
        <v>9</v>
      </c>
      <c r="F31" s="3" t="s">
        <v>1</v>
      </c>
      <c r="G31" s="3" t="s">
        <v>2</v>
      </c>
      <c r="H31" s="3" t="s">
        <v>50</v>
      </c>
      <c r="I31" s="3" t="s">
        <v>3</v>
      </c>
      <c r="J31" s="3" t="s">
        <v>1</v>
      </c>
      <c r="K31" s="3" t="s">
        <v>2</v>
      </c>
      <c r="L31" s="3" t="s">
        <v>50</v>
      </c>
      <c r="M31" s="3" t="s">
        <v>3</v>
      </c>
      <c r="S31" s="5" t="s">
        <v>60</v>
      </c>
      <c r="T31" s="4">
        <f>1-T30/D30</f>
        <v>0.94562884999955998</v>
      </c>
    </row>
    <row r="32" spans="1:20" ht="15">
      <c r="A32" s="1" t="s">
        <v>11</v>
      </c>
      <c r="B32" t="s">
        <v>10</v>
      </c>
      <c r="E32" s="1"/>
      <c r="F32" s="2" t="s">
        <v>4</v>
      </c>
      <c r="G32" s="2" t="s">
        <v>4</v>
      </c>
      <c r="H32" s="2" t="s">
        <v>4</v>
      </c>
      <c r="I32" s="2" t="s">
        <v>5</v>
      </c>
      <c r="J32" s="2" t="s">
        <v>7</v>
      </c>
      <c r="K32" s="2" t="s">
        <v>7</v>
      </c>
      <c r="L32" s="2" t="s">
        <v>7</v>
      </c>
      <c r="M32" s="2" t="s">
        <v>8</v>
      </c>
    </row>
    <row r="33" spans="1:20">
      <c r="A33" t="s">
        <v>19</v>
      </c>
      <c r="B33">
        <v>-76.320945069999993</v>
      </c>
      <c r="C33">
        <f t="shared" ref="C33:C41" si="12">(B33-$B$7)*$A$1</f>
        <v>0.63288491811213787</v>
      </c>
      <c r="D33">
        <f t="shared" si="1"/>
        <v>0.40054331957380745</v>
      </c>
      <c r="F33" s="2">
        <v>1.026</v>
      </c>
      <c r="G33" s="2">
        <v>0.93100000000000005</v>
      </c>
      <c r="H33" s="2">
        <v>1.8059099999999999</v>
      </c>
      <c r="I33" s="2">
        <v>134.62</v>
      </c>
      <c r="J33" s="2">
        <f>F33*$A$2</f>
        <v>1.9388629799999999</v>
      </c>
      <c r="K33" s="2">
        <f>G33*$A$2</f>
        <v>1.75933863</v>
      </c>
      <c r="L33" s="2">
        <f>H33*$A$2</f>
        <v>3.4126823042999996</v>
      </c>
      <c r="M33" s="2">
        <f>I33*PI()/180</f>
        <v>2.3495622390347664</v>
      </c>
      <c r="O33" s="4">
        <f t="shared" ref="O33:O41" si="13">0.5*O$3*(J33-J$7)^2</f>
        <v>0.11405145102956211</v>
      </c>
      <c r="P33" s="4">
        <f t="shared" ref="P33:P41" si="14">0.5*O$3*(K33-K$7)^2</f>
        <v>2.6912773348583004E-2</v>
      </c>
      <c r="Q33" s="4">
        <f t="shared" si="8"/>
        <v>0</v>
      </c>
      <c r="R33" s="4">
        <f t="shared" si="9"/>
        <v>0.50337571812298298</v>
      </c>
      <c r="S33" s="4">
        <f t="shared" si="10"/>
        <v>0.64433994250112814</v>
      </c>
      <c r="T33" s="4">
        <f t="shared" si="11"/>
        <v>1.3121758375236178E-4</v>
      </c>
    </row>
    <row r="34" spans="1:20">
      <c r="A34" t="s">
        <v>20</v>
      </c>
      <c r="B34">
        <v>-76.33571456</v>
      </c>
      <c r="C34">
        <f t="shared" si="12"/>
        <v>0.2309864179259703</v>
      </c>
      <c r="D34">
        <f t="shared" si="1"/>
        <v>5.3354725266271011E-2</v>
      </c>
      <c r="F34" s="2">
        <v>0.93200000000000005</v>
      </c>
      <c r="G34" s="2">
        <v>0.97599999999999998</v>
      </c>
      <c r="H34" s="2">
        <v>1.3309200000000001</v>
      </c>
      <c r="I34" s="2">
        <v>88.43</v>
      </c>
      <c r="J34" s="2">
        <f t="shared" ref="J34:J41" si="15">F34*$A$2</f>
        <v>1.76122836</v>
      </c>
      <c r="K34" s="2">
        <f t="shared" ref="K34:K41" si="16">G34*$A$2</f>
        <v>1.8443764799999998</v>
      </c>
      <c r="L34" s="2">
        <f t="shared" ref="L34:L41" si="17">H34*$A$2</f>
        <v>2.5150794516000001</v>
      </c>
      <c r="M34" s="2">
        <f t="shared" ref="M34:M41" si="18">I34*PI()/180</f>
        <v>1.5433946575385855</v>
      </c>
      <c r="O34" s="4">
        <f t="shared" si="13"/>
        <v>2.5207716369500682E-2</v>
      </c>
      <c r="P34" s="4">
        <f t="shared" si="14"/>
        <v>5.4210211122446049E-3</v>
      </c>
      <c r="Q34" s="4">
        <f t="shared" si="8"/>
        <v>0</v>
      </c>
      <c r="R34" s="4">
        <f t="shared" si="9"/>
        <v>0.18122635396738204</v>
      </c>
      <c r="S34" s="4">
        <f t="shared" si="10"/>
        <v>0.21185509144912734</v>
      </c>
      <c r="T34" s="4">
        <f t="shared" si="11"/>
        <v>3.6600765276355237E-4</v>
      </c>
    </row>
    <row r="35" spans="1:20">
      <c r="A35" t="s">
        <v>21</v>
      </c>
      <c r="B35">
        <v>-76.333440679999995</v>
      </c>
      <c r="C35">
        <f t="shared" si="12"/>
        <v>0.29286187615808373</v>
      </c>
      <c r="D35">
        <f t="shared" si="1"/>
        <v>8.5768078506832768E-2</v>
      </c>
      <c r="F35" s="2">
        <v>0.95799999999999996</v>
      </c>
      <c r="G35" s="2">
        <v>0.94</v>
      </c>
      <c r="H35" s="2">
        <v>1.69956</v>
      </c>
      <c r="I35" s="2">
        <v>127.13</v>
      </c>
      <c r="J35" s="2">
        <f t="shared" si="15"/>
        <v>1.8103613399999998</v>
      </c>
      <c r="K35" s="2">
        <f t="shared" si="16"/>
        <v>1.7763461999999999</v>
      </c>
      <c r="L35" s="2">
        <f t="shared" si="17"/>
        <v>3.2117095187999998</v>
      </c>
      <c r="M35" s="2">
        <f t="shared" si="18"/>
        <v>2.2188370780603908</v>
      </c>
      <c r="O35" s="4">
        <f t="shared" si="13"/>
        <v>4.5984092310867353E-4</v>
      </c>
      <c r="P35" s="4">
        <f t="shared" si="14"/>
        <v>1.3575835512201184E-2</v>
      </c>
      <c r="Q35" s="4">
        <f t="shared" si="8"/>
        <v>0</v>
      </c>
      <c r="R35" s="4">
        <f t="shared" si="9"/>
        <v>0.29655711347610331</v>
      </c>
      <c r="S35" s="4">
        <f t="shared" si="10"/>
        <v>0.31059278991141315</v>
      </c>
      <c r="T35" s="4">
        <f t="shared" si="11"/>
        <v>3.1438530252800615E-4</v>
      </c>
    </row>
    <row r="36" spans="1:20">
      <c r="A36" t="s">
        <v>22</v>
      </c>
      <c r="B36">
        <v>-76.326582400000007</v>
      </c>
      <c r="C36">
        <f t="shared" si="12"/>
        <v>0.47948527654977846</v>
      </c>
      <c r="D36">
        <f t="shared" si="1"/>
        <v>0.22990613042801752</v>
      </c>
      <c r="F36" s="2">
        <v>0.94</v>
      </c>
      <c r="G36" s="2">
        <v>0.98</v>
      </c>
      <c r="H36" s="2">
        <v>1.7650699999999999</v>
      </c>
      <c r="I36" s="2">
        <v>133.63999999999999</v>
      </c>
      <c r="J36" s="2">
        <f t="shared" si="15"/>
        <v>1.7763461999999999</v>
      </c>
      <c r="K36" s="2">
        <f t="shared" si="16"/>
        <v>1.8519353999999999</v>
      </c>
      <c r="L36" s="2">
        <f t="shared" si="17"/>
        <v>3.3355057310999996</v>
      </c>
      <c r="M36" s="2">
        <f t="shared" si="18"/>
        <v>2.3324580123652217</v>
      </c>
      <c r="O36" s="4">
        <f t="shared" si="13"/>
        <v>1.3575835512201184E-2</v>
      </c>
      <c r="P36" s="4">
        <f t="shared" si="14"/>
        <v>8.9784305686022095E-3</v>
      </c>
      <c r="Q36" s="4">
        <f t="shared" si="8"/>
        <v>0</v>
      </c>
      <c r="R36" s="4">
        <f t="shared" si="9"/>
        <v>0.47413047732717267</v>
      </c>
      <c r="S36" s="4">
        <f t="shared" si="10"/>
        <v>0.49668474340797608</v>
      </c>
      <c r="T36" s="4">
        <f t="shared" si="11"/>
        <v>2.9582166020623835E-4</v>
      </c>
    </row>
    <row r="37" spans="1:20">
      <c r="A37" t="s">
        <v>23</v>
      </c>
      <c r="B37">
        <v>-76.340166080000003</v>
      </c>
      <c r="C37">
        <f t="shared" si="12"/>
        <v>0.10985432659787549</v>
      </c>
      <c r="D37">
        <f t="shared" si="1"/>
        <v>1.2067973072272694E-2</v>
      </c>
      <c r="F37" s="2">
        <v>0.90600000000000003</v>
      </c>
      <c r="G37" s="2">
        <v>0.98499999999999999</v>
      </c>
      <c r="H37" s="2">
        <v>1.5217000000000001</v>
      </c>
      <c r="I37" s="2">
        <v>107.09</v>
      </c>
      <c r="J37" s="2">
        <f t="shared" si="15"/>
        <v>1.7120953800000001</v>
      </c>
      <c r="K37" s="2">
        <f t="shared" si="16"/>
        <v>1.8613840499999998</v>
      </c>
      <c r="L37" s="2">
        <f t="shared" si="17"/>
        <v>2.8756021409999999</v>
      </c>
      <c r="M37" s="2">
        <f t="shared" si="18"/>
        <v>1.8690730959607273</v>
      </c>
      <c r="O37" s="4">
        <f t="shared" si="13"/>
        <v>8.7672166353184269E-2</v>
      </c>
      <c r="P37" s="4">
        <f t="shared" si="14"/>
        <v>1.4680551748648312E-2</v>
      </c>
      <c r="Q37" s="4">
        <f t="shared" si="8"/>
        <v>0</v>
      </c>
      <c r="R37" s="4">
        <f t="shared" si="9"/>
        <v>3.7663414157846045E-3</v>
      </c>
      <c r="S37" s="4">
        <f t="shared" si="10"/>
        <v>0.10611905951761719</v>
      </c>
      <c r="T37" s="4">
        <f t="shared" si="11"/>
        <v>1.3952220160861368E-5</v>
      </c>
    </row>
    <row r="38" spans="1:20">
      <c r="A38" t="s">
        <v>24</v>
      </c>
      <c r="B38">
        <v>-76.336574970000001</v>
      </c>
      <c r="C38">
        <f t="shared" si="12"/>
        <v>0.20757345725193313</v>
      </c>
      <c r="D38">
        <f t="shared" si="1"/>
        <v>4.3086740155520109E-2</v>
      </c>
      <c r="F38" s="2">
        <v>1.0209999999999999</v>
      </c>
      <c r="G38" s="2">
        <v>0.96899999999999997</v>
      </c>
      <c r="H38" s="2">
        <v>1.7031099999999999</v>
      </c>
      <c r="I38" s="2">
        <v>117.68</v>
      </c>
      <c r="J38" s="2">
        <f t="shared" si="15"/>
        <v>1.9294143299999997</v>
      </c>
      <c r="K38" s="2">
        <f t="shared" si="16"/>
        <v>1.83114837</v>
      </c>
      <c r="L38" s="2">
        <f t="shared" si="17"/>
        <v>3.2184180602999994</v>
      </c>
      <c r="M38" s="2">
        <f t="shared" si="18"/>
        <v>2.0539034637469271</v>
      </c>
      <c r="O38" s="4">
        <f t="shared" si="13"/>
        <v>9.6911611239834064E-2</v>
      </c>
      <c r="P38" s="4">
        <f t="shared" si="14"/>
        <v>1.3436139122664874E-3</v>
      </c>
      <c r="Q38" s="4">
        <f t="shared" si="8"/>
        <v>0</v>
      </c>
      <c r="R38" s="4">
        <f t="shared" si="9"/>
        <v>0.10426360246789784</v>
      </c>
      <c r="S38" s="4">
        <f t="shared" si="10"/>
        <v>0.2025188276199984</v>
      </c>
      <c r="T38" s="4">
        <f t="shared" si="11"/>
        <v>2.5549280716032642E-5</v>
      </c>
    </row>
    <row r="39" spans="1:20">
      <c r="A39" t="s">
        <v>25</v>
      </c>
      <c r="B39">
        <v>-76.33833344</v>
      </c>
      <c r="C39">
        <f t="shared" si="12"/>
        <v>0.15972302669397057</v>
      </c>
      <c r="D39">
        <f t="shared" si="1"/>
        <v>2.5511445256282832E-2</v>
      </c>
      <c r="F39" s="2">
        <v>0.96</v>
      </c>
      <c r="G39" s="2">
        <v>0.89200000000000002</v>
      </c>
      <c r="H39" s="2">
        <v>1.4445699999999999</v>
      </c>
      <c r="I39" s="2">
        <v>102.46</v>
      </c>
      <c r="J39" s="2">
        <f t="shared" si="15"/>
        <v>1.8141407999999999</v>
      </c>
      <c r="K39" s="2">
        <f t="shared" si="16"/>
        <v>1.68563916</v>
      </c>
      <c r="L39" s="2">
        <f t="shared" si="17"/>
        <v>2.7298472660999997</v>
      </c>
      <c r="M39" s="2">
        <f t="shared" si="18"/>
        <v>1.7882643515933898</v>
      </c>
      <c r="O39" s="4">
        <f t="shared" si="13"/>
        <v>1.1838317729767662E-4</v>
      </c>
      <c r="P39" s="4">
        <f t="shared" si="14"/>
        <v>0.13692911999889804</v>
      </c>
      <c r="Q39" s="4">
        <f t="shared" si="8"/>
        <v>0</v>
      </c>
      <c r="R39" s="4">
        <f t="shared" si="9"/>
        <v>3.1899849573684461E-3</v>
      </c>
      <c r="S39" s="4">
        <f t="shared" si="10"/>
        <v>0.14023748813356415</v>
      </c>
      <c r="T39" s="4">
        <f t="shared" si="11"/>
        <v>3.796862129890852E-4</v>
      </c>
    </row>
    <row r="40" spans="1:20">
      <c r="A40" t="s">
        <v>26</v>
      </c>
      <c r="B40">
        <v>-76.329467199999996</v>
      </c>
      <c r="C40">
        <f t="shared" si="12"/>
        <v>0.40098582983005887</v>
      </c>
      <c r="D40">
        <f t="shared" si="1"/>
        <v>0.16078963572450092</v>
      </c>
      <c r="F40" s="2">
        <v>1.026</v>
      </c>
      <c r="G40" s="2">
        <v>0.96899999999999997</v>
      </c>
      <c r="H40" s="2">
        <v>1.31857</v>
      </c>
      <c r="I40" s="2">
        <v>82.69</v>
      </c>
      <c r="J40" s="2">
        <f t="shared" si="15"/>
        <v>1.9388629799999999</v>
      </c>
      <c r="K40" s="2">
        <f t="shared" si="16"/>
        <v>1.83114837</v>
      </c>
      <c r="L40" s="2">
        <f t="shared" si="17"/>
        <v>2.4917412860999999</v>
      </c>
      <c r="M40" s="2">
        <f t="shared" si="18"/>
        <v>1.4432127584741112</v>
      </c>
      <c r="O40" s="4">
        <f t="shared" si="13"/>
        <v>0.11405145102956211</v>
      </c>
      <c r="P40" s="4">
        <f t="shared" si="14"/>
        <v>1.3436139122664874E-3</v>
      </c>
      <c r="Q40" s="4">
        <f t="shared" si="8"/>
        <v>0</v>
      </c>
      <c r="R40" s="4">
        <f t="shared" si="9"/>
        <v>0.33932289057035969</v>
      </c>
      <c r="S40" s="4">
        <f t="shared" si="10"/>
        <v>0.4547179555121883</v>
      </c>
      <c r="T40" s="4">
        <f t="shared" si="11"/>
        <v>2.8871413303201529E-3</v>
      </c>
    </row>
    <row r="41" spans="1:20">
      <c r="A41" t="s">
        <v>27</v>
      </c>
      <c r="B41">
        <v>-76.338894929999995</v>
      </c>
      <c r="C41">
        <f t="shared" si="12"/>
        <v>0.14444409770809297</v>
      </c>
      <c r="D41">
        <f t="shared" si="1"/>
        <v>2.0864097362705107E-2</v>
      </c>
      <c r="F41" s="2">
        <v>0.98299999999999998</v>
      </c>
      <c r="G41" s="2">
        <v>0.93300000000000005</v>
      </c>
      <c r="H41" s="2">
        <v>1.64314</v>
      </c>
      <c r="I41" s="2">
        <v>118.07</v>
      </c>
      <c r="J41" s="2">
        <f t="shared" si="15"/>
        <v>1.8576045899999998</v>
      </c>
      <c r="K41" s="2">
        <f t="shared" si="16"/>
        <v>1.7631180900000001</v>
      </c>
      <c r="L41" s="2">
        <f t="shared" si="17"/>
        <v>3.1050909521999999</v>
      </c>
      <c r="M41" s="2">
        <f t="shared" si="18"/>
        <v>2.0607102478297046</v>
      </c>
      <c r="O41" s="4">
        <f t="shared" si="13"/>
        <v>1.2232322028683257E-2</v>
      </c>
      <c r="P41" s="4">
        <f t="shared" si="14"/>
        <v>2.3558453139733877E-2</v>
      </c>
      <c r="Q41" s="4">
        <f t="shared" si="8"/>
        <v>0</v>
      </c>
      <c r="R41" s="4">
        <f t="shared" si="9"/>
        <v>0.11041707615403058</v>
      </c>
      <c r="S41" s="4">
        <f t="shared" si="10"/>
        <v>0.14620785132244773</v>
      </c>
      <c r="T41" s="4">
        <f t="shared" si="11"/>
        <v>3.1108268121495087E-6</v>
      </c>
    </row>
    <row r="42" spans="1:20" ht="15">
      <c r="C42" s="1" t="s">
        <v>57</v>
      </c>
      <c r="D42">
        <f>SUM(D33:D41)</f>
        <v>1.0318921453462102</v>
      </c>
      <c r="S42" s="5" t="s">
        <v>59</v>
      </c>
      <c r="T42" s="4">
        <f>SUM(T33:T41)</f>
        <v>4.4168720702484404E-3</v>
      </c>
    </row>
    <row r="43" spans="1:20" ht="15">
      <c r="S43" s="5" t="s">
        <v>60</v>
      </c>
      <c r="T43" s="4">
        <f>1-T42/D42</f>
        <v>0.99571963786121609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topLeftCell="I22" zoomScale="180" zoomScaleNormal="180" workbookViewId="0">
      <selection activeCell="T7" sqref="T7"/>
    </sheetView>
  </sheetViews>
  <sheetFormatPr defaultRowHeight="14.25"/>
  <cols>
    <col min="1" max="1" width="34.625" customWidth="1"/>
    <col min="2" max="2" width="14.625" customWidth="1"/>
    <col min="3" max="5" width="8.125" customWidth="1"/>
    <col min="6" max="13" width="9" style="2"/>
    <col min="15" max="15" width="11" style="4" customWidth="1"/>
    <col min="16" max="16" width="10.875" style="4" customWidth="1"/>
    <col min="17" max="17" width="10.375" style="4" customWidth="1"/>
    <col min="18" max="18" width="9" style="4"/>
    <col min="19" max="19" width="10" style="4" customWidth="1"/>
    <col min="20" max="20" width="9" style="4"/>
  </cols>
  <sheetData>
    <row r="1" spans="1:20">
      <c r="A1">
        <v>27.211400000000001</v>
      </c>
      <c r="B1" t="s">
        <v>15</v>
      </c>
    </row>
    <row r="2" spans="1:20" ht="15">
      <c r="A2">
        <v>1.8897299999999999</v>
      </c>
      <c r="B2" t="s">
        <v>16</v>
      </c>
      <c r="O2" s="5" t="s">
        <v>17</v>
      </c>
      <c r="P2" s="5" t="s">
        <v>17</v>
      </c>
      <c r="Q2" s="5" t="s">
        <v>64</v>
      </c>
      <c r="R2" s="5" t="s">
        <v>18</v>
      </c>
    </row>
    <row r="3" spans="1:20">
      <c r="O3" s="4">
        <v>15.655650476857174</v>
      </c>
      <c r="Q3" s="4">
        <v>-0.15839134748691922</v>
      </c>
      <c r="R3" s="4">
        <v>4.2578623968800704</v>
      </c>
    </row>
    <row r="4" spans="1:20">
      <c r="O4" s="4" t="s">
        <v>63</v>
      </c>
      <c r="Q4" s="4" t="s">
        <v>63</v>
      </c>
      <c r="R4" s="4" t="s">
        <v>13</v>
      </c>
    </row>
    <row r="5" spans="1:20" ht="15">
      <c r="B5" s="1" t="s">
        <v>9</v>
      </c>
      <c r="C5" s="1" t="s">
        <v>12</v>
      </c>
      <c r="D5" s="1"/>
      <c r="E5" s="1"/>
      <c r="F5" s="3" t="s">
        <v>1</v>
      </c>
      <c r="G5" s="3" t="s">
        <v>2</v>
      </c>
      <c r="H5" s="3" t="s">
        <v>50</v>
      </c>
      <c r="I5" s="3" t="s">
        <v>3</v>
      </c>
      <c r="J5" s="3" t="s">
        <v>1</v>
      </c>
      <c r="K5" s="3" t="s">
        <v>2</v>
      </c>
      <c r="L5" s="3" t="s">
        <v>50</v>
      </c>
      <c r="M5" s="3" t="s">
        <v>3</v>
      </c>
      <c r="O5" s="5" t="s">
        <v>52</v>
      </c>
      <c r="P5" s="5" t="s">
        <v>53</v>
      </c>
      <c r="Q5" s="5" t="s">
        <v>65</v>
      </c>
      <c r="R5" s="5" t="s">
        <v>55</v>
      </c>
      <c r="S5" s="5" t="s">
        <v>56</v>
      </c>
      <c r="T5" s="5" t="s">
        <v>58</v>
      </c>
    </row>
    <row r="6" spans="1:20" ht="15">
      <c r="A6" s="1" t="s">
        <v>0</v>
      </c>
      <c r="B6" t="s">
        <v>10</v>
      </c>
      <c r="C6" t="s">
        <v>13</v>
      </c>
      <c r="D6" s="1" t="s">
        <v>14</v>
      </c>
      <c r="E6" s="1"/>
      <c r="F6" s="2" t="s">
        <v>4</v>
      </c>
      <c r="G6" s="2" t="s">
        <v>4</v>
      </c>
      <c r="H6" s="2" t="s">
        <v>4</v>
      </c>
      <c r="I6" s="2" t="s">
        <v>5</v>
      </c>
      <c r="J6" s="2" t="s">
        <v>7</v>
      </c>
      <c r="K6" s="2" t="s">
        <v>7</v>
      </c>
      <c r="L6" s="2" t="s">
        <v>7</v>
      </c>
      <c r="M6" s="2" t="s">
        <v>8</v>
      </c>
      <c r="O6" s="4" t="s">
        <v>13</v>
      </c>
      <c r="P6" s="4" t="s">
        <v>13</v>
      </c>
      <c r="Q6" s="4" t="s">
        <v>13</v>
      </c>
      <c r="R6" s="4" t="s">
        <v>13</v>
      </c>
      <c r="S6" s="4" t="s">
        <v>13</v>
      </c>
      <c r="T6" s="4" t="s">
        <v>13</v>
      </c>
    </row>
    <row r="7" spans="1:20">
      <c r="A7" t="s">
        <v>6</v>
      </c>
      <c r="B7">
        <v>-76.344203149999998</v>
      </c>
      <c r="C7">
        <f t="shared" ref="C7:C29" si="0">(B7-$B$7)*$A$1</f>
        <v>0</v>
      </c>
      <c r="D7">
        <f>C7^2</f>
        <v>0</v>
      </c>
      <c r="F7" s="2">
        <v>0.96206000000000003</v>
      </c>
      <c r="G7" s="2">
        <v>0.96206000000000003</v>
      </c>
      <c r="H7" s="2">
        <v>1.5231300000000001</v>
      </c>
      <c r="I7" s="2">
        <v>104.66919</v>
      </c>
      <c r="J7" s="2">
        <f>F7*$A$2</f>
        <v>1.8180336438</v>
      </c>
      <c r="K7" s="2">
        <f>G7*$A$2</f>
        <v>1.8180336438</v>
      </c>
      <c r="L7" s="2">
        <f>H7*$A$2</f>
        <v>2.8783044548999999</v>
      </c>
      <c r="M7" s="2">
        <f>I7*PI()/180</f>
        <v>1.8268219908955237</v>
      </c>
      <c r="O7" s="4">
        <f>0.5*O$3*(J7-J$7)^2</f>
        <v>0</v>
      </c>
      <c r="P7" s="4">
        <f>0.5*O$3*(K7-K$7)^2</f>
        <v>0</v>
      </c>
      <c r="Q7" s="4">
        <f>Q$3*(J7-J$7)*(K7-K$7)</f>
        <v>0</v>
      </c>
      <c r="R7" s="4">
        <f>R$3*2*(COS(M7)-COS(M$7))^2/(SIN(M7)^2+3*(SIN(M$7)^2)*(TANH(2*SIN(M7/2))/TANH(2*SIN(M$7/2))))</f>
        <v>0</v>
      </c>
      <c r="S7" s="4">
        <f>SUM(O7:R7)</f>
        <v>0</v>
      </c>
      <c r="T7" s="4">
        <f>(S7-C7)^2</f>
        <v>0</v>
      </c>
    </row>
    <row r="8" spans="1:20">
      <c r="A8" t="s">
        <v>28</v>
      </c>
      <c r="B8">
        <v>-76.327275439999994</v>
      </c>
      <c r="C8">
        <f t="shared" si="0"/>
        <v>0.46062668789412198</v>
      </c>
      <c r="D8">
        <f t="shared" ref="D8:D41" si="1">C8^2</f>
        <v>0.21217694560030886</v>
      </c>
      <c r="F8" s="2">
        <v>0.96206000000000003</v>
      </c>
      <c r="G8" s="2">
        <v>0.96206000000000003</v>
      </c>
      <c r="H8" s="2">
        <v>1.2367999999999999</v>
      </c>
      <c r="I8" s="2">
        <v>80</v>
      </c>
      <c r="J8" s="2">
        <f t="shared" ref="J8:L29" si="2">F8*$A$2</f>
        <v>1.8180336438</v>
      </c>
      <c r="K8" s="2">
        <f t="shared" si="2"/>
        <v>1.8180336438</v>
      </c>
      <c r="L8" s="2">
        <f t="shared" si="2"/>
        <v>2.3372180639999995</v>
      </c>
      <c r="M8" s="2">
        <f t="shared" ref="M8:M29" si="3">I8*PI()/180</f>
        <v>1.3962634015954636</v>
      </c>
      <c r="O8" s="4">
        <f t="shared" ref="O8:O29" si="4">0.5*O$3*(J8-J$7)^2</f>
        <v>0</v>
      </c>
      <c r="P8" s="4">
        <f t="shared" ref="P8:P29" si="5">0.5*O$3*(K8-K$7)^2</f>
        <v>0</v>
      </c>
      <c r="Q8" s="4">
        <f t="shared" ref="Q8:Q41" si="6">Q$3*(J8-J$7)*(K8-K$7)</f>
        <v>0</v>
      </c>
      <c r="R8" s="4">
        <f t="shared" ref="R8:R41" si="7">R$3*2*(COS(M8)-COS(M$7))^2/(SIN(M8)^2+3*(SIN(M$7)^2)*(TANH(2*SIN(M8/2))/TANH(2*SIN(M$7/2))))</f>
        <v>0.43218065819641605</v>
      </c>
      <c r="S8" s="4">
        <f t="shared" ref="S8:S41" si="8">SUM(O8:R8)</f>
        <v>0.43218065819641605</v>
      </c>
      <c r="T8" s="4">
        <f t="shared" ref="T8:T41" si="9">(S8-C8)^2</f>
        <v>8.0917660556276789E-4</v>
      </c>
    </row>
    <row r="9" spans="1:20">
      <c r="A9" t="s">
        <v>29</v>
      </c>
      <c r="B9">
        <v>-76.327871970000004</v>
      </c>
      <c r="C9">
        <f t="shared" si="0"/>
        <v>0.44439427145185201</v>
      </c>
      <c r="D9">
        <f t="shared" si="1"/>
        <v>0.19748626849922232</v>
      </c>
      <c r="F9" s="2">
        <v>0.98009000000000002</v>
      </c>
      <c r="G9" s="2">
        <v>0.98009000000000002</v>
      </c>
      <c r="H9" s="2">
        <v>1.2599800000000001</v>
      </c>
      <c r="I9" s="2">
        <v>80</v>
      </c>
      <c r="J9" s="2">
        <f t="shared" si="2"/>
        <v>1.8521054756999999</v>
      </c>
      <c r="K9" s="2">
        <f t="shared" si="2"/>
        <v>1.8521054756999999</v>
      </c>
      <c r="L9" s="2">
        <f t="shared" si="2"/>
        <v>2.3810220054000002</v>
      </c>
      <c r="M9" s="2">
        <f t="shared" si="3"/>
        <v>1.3962634015954636</v>
      </c>
      <c r="O9" s="4">
        <f t="shared" si="4"/>
        <v>9.0872419198697978E-3</v>
      </c>
      <c r="P9" s="4">
        <f t="shared" si="5"/>
        <v>9.0872419198697978E-3</v>
      </c>
      <c r="Q9" s="4">
        <f t="shared" si="6"/>
        <v>-1.838748884634961E-4</v>
      </c>
      <c r="R9" s="4">
        <f t="shared" si="7"/>
        <v>0.43218065819641605</v>
      </c>
      <c r="S9" s="4">
        <f t="shared" si="8"/>
        <v>0.45017126714769212</v>
      </c>
      <c r="T9" s="4">
        <f t="shared" si="9"/>
        <v>3.3373679269755211E-5</v>
      </c>
    </row>
    <row r="10" spans="1:20">
      <c r="A10" t="s">
        <v>30</v>
      </c>
      <c r="B10">
        <v>-76.338487130000004</v>
      </c>
      <c r="C10">
        <f t="shared" si="0"/>
        <v>0.15554090662784109</v>
      </c>
      <c r="D10">
        <f t="shared" si="1"/>
        <v>2.419297363461078E-2</v>
      </c>
      <c r="F10" s="2">
        <v>0.96206000000000003</v>
      </c>
      <c r="G10" s="2">
        <v>0.96206000000000003</v>
      </c>
      <c r="H10" s="2">
        <v>1.36056</v>
      </c>
      <c r="I10" s="2">
        <v>90</v>
      </c>
      <c r="J10" s="2">
        <f t="shared" si="2"/>
        <v>1.8180336438</v>
      </c>
      <c r="K10" s="2">
        <f t="shared" si="2"/>
        <v>1.8180336438</v>
      </c>
      <c r="L10" s="2">
        <f t="shared" si="2"/>
        <v>2.5710910488000001</v>
      </c>
      <c r="M10" s="2">
        <f t="shared" si="3"/>
        <v>1.5707963267948966</v>
      </c>
      <c r="O10" s="4">
        <f t="shared" si="4"/>
        <v>0</v>
      </c>
      <c r="P10" s="4">
        <f t="shared" si="5"/>
        <v>0</v>
      </c>
      <c r="Q10" s="4">
        <f t="shared" si="6"/>
        <v>0</v>
      </c>
      <c r="R10" s="4">
        <f t="shared" si="7"/>
        <v>0.14704858081099179</v>
      </c>
      <c r="S10" s="4">
        <f t="shared" si="8"/>
        <v>0.14704858081099179</v>
      </c>
      <c r="T10" s="4">
        <f t="shared" si="9"/>
        <v>7.2119597779525226E-5</v>
      </c>
    </row>
    <row r="11" spans="1:20">
      <c r="A11" t="s">
        <v>31</v>
      </c>
      <c r="B11">
        <v>-76.338648289999995</v>
      </c>
      <c r="C11">
        <f t="shared" si="0"/>
        <v>0.15115551740410108</v>
      </c>
      <c r="D11">
        <f t="shared" si="1"/>
        <v>2.2847990441701504E-2</v>
      </c>
      <c r="F11" s="2">
        <v>0.97133000000000003</v>
      </c>
      <c r="G11" s="2">
        <v>0.97133000000000003</v>
      </c>
      <c r="H11" s="2">
        <v>1.3736699999999999</v>
      </c>
      <c r="I11" s="2">
        <v>90</v>
      </c>
      <c r="J11" s="2">
        <f t="shared" si="2"/>
        <v>1.8355514409</v>
      </c>
      <c r="K11" s="2">
        <f t="shared" si="2"/>
        <v>1.8355514409</v>
      </c>
      <c r="L11" s="2">
        <f t="shared" si="2"/>
        <v>2.5958654091</v>
      </c>
      <c r="M11" s="2">
        <f t="shared" si="3"/>
        <v>1.5707963267948966</v>
      </c>
      <c r="O11" s="4">
        <f t="shared" si="4"/>
        <v>2.4021498992281066E-3</v>
      </c>
      <c r="P11" s="4">
        <f t="shared" si="5"/>
        <v>2.4021498992281066E-3</v>
      </c>
      <c r="Q11" s="4">
        <f t="shared" si="6"/>
        <v>-4.8606062068995189E-5</v>
      </c>
      <c r="R11" s="4">
        <f t="shared" si="7"/>
        <v>0.14704858081099179</v>
      </c>
      <c r="S11" s="4">
        <f t="shared" si="8"/>
        <v>0.15180427454737899</v>
      </c>
      <c r="T11" s="4">
        <f t="shared" si="9"/>
        <v>4.2088583095412387E-7</v>
      </c>
    </row>
    <row r="12" spans="1:20">
      <c r="A12" t="s">
        <v>32</v>
      </c>
      <c r="B12">
        <v>-76.338901969999995</v>
      </c>
      <c r="C12">
        <f t="shared" si="0"/>
        <v>0.14425252945209713</v>
      </c>
      <c r="D12">
        <f t="shared" si="1"/>
        <v>2.080879225332815E-2</v>
      </c>
      <c r="F12" s="2">
        <v>0.96206000000000003</v>
      </c>
      <c r="G12" s="2">
        <v>0.96206000000000003</v>
      </c>
      <c r="H12" s="2">
        <v>1.6663399999999999</v>
      </c>
      <c r="I12" s="2">
        <v>120</v>
      </c>
      <c r="J12" s="2">
        <f t="shared" si="2"/>
        <v>1.8180336438</v>
      </c>
      <c r="K12" s="2">
        <f t="shared" si="2"/>
        <v>1.8180336438</v>
      </c>
      <c r="L12" s="2">
        <f t="shared" si="2"/>
        <v>3.1489326881999999</v>
      </c>
      <c r="M12" s="2">
        <f t="shared" si="3"/>
        <v>2.0943951023931953</v>
      </c>
      <c r="O12" s="4">
        <f t="shared" si="4"/>
        <v>0</v>
      </c>
      <c r="P12" s="4">
        <f t="shared" si="5"/>
        <v>0</v>
      </c>
      <c r="Q12" s="4">
        <f t="shared" si="6"/>
        <v>0</v>
      </c>
      <c r="R12" s="4">
        <f t="shared" si="7"/>
        <v>0.14326901818910329</v>
      </c>
      <c r="S12" s="4">
        <f t="shared" si="8"/>
        <v>0.14326901818910329</v>
      </c>
      <c r="T12" s="4">
        <f t="shared" si="9"/>
        <v>9.6729440443574113E-7</v>
      </c>
    </row>
    <row r="13" spans="1:20">
      <c r="A13" t="s">
        <v>33</v>
      </c>
      <c r="B13">
        <v>-76.339001139999993</v>
      </c>
      <c r="C13">
        <f t="shared" si="0"/>
        <v>0.14155397491413538</v>
      </c>
      <c r="D13">
        <f t="shared" si="1"/>
        <v>2.0037527813991669E-2</v>
      </c>
      <c r="F13" s="2">
        <v>0.95506000000000002</v>
      </c>
      <c r="G13" s="2">
        <v>0.95506000000000002</v>
      </c>
      <c r="H13" s="2">
        <v>1.65421</v>
      </c>
      <c r="I13" s="2">
        <v>120</v>
      </c>
      <c r="J13" s="2">
        <f t="shared" si="2"/>
        <v>1.8048055338</v>
      </c>
      <c r="K13" s="2">
        <f t="shared" si="2"/>
        <v>1.8048055338</v>
      </c>
      <c r="L13" s="2">
        <f t="shared" si="2"/>
        <v>3.1260102633</v>
      </c>
      <c r="M13" s="2">
        <f t="shared" si="3"/>
        <v>2.0943951023931953</v>
      </c>
      <c r="O13" s="4">
        <f t="shared" si="4"/>
        <v>1.3697355152936458E-3</v>
      </c>
      <c r="P13" s="4">
        <f t="shared" si="5"/>
        <v>1.3697355152936458E-3</v>
      </c>
      <c r="Q13" s="4">
        <f t="shared" si="6"/>
        <v>-2.7715776395079966E-5</v>
      </c>
      <c r="R13" s="4">
        <f t="shared" si="7"/>
        <v>0.14326901818910329</v>
      </c>
      <c r="S13" s="4">
        <f t="shared" si="8"/>
        <v>0.14598077344329549</v>
      </c>
      <c r="T13" s="4">
        <f t="shared" si="9"/>
        <v>1.959654521777415E-5</v>
      </c>
    </row>
    <row r="14" spans="1:20">
      <c r="A14" t="s">
        <v>34</v>
      </c>
      <c r="B14">
        <v>-76.330841059999997</v>
      </c>
      <c r="C14">
        <f t="shared" si="0"/>
        <v>0.36360117582603002</v>
      </c>
      <c r="D14">
        <f t="shared" si="1"/>
        <v>0.1322058150620716</v>
      </c>
      <c r="F14" s="2">
        <v>0.96206000000000003</v>
      </c>
      <c r="G14" s="2">
        <v>0.96206000000000003</v>
      </c>
      <c r="H14" s="2">
        <v>1.7438499999999999</v>
      </c>
      <c r="I14" s="2">
        <v>130</v>
      </c>
      <c r="J14" s="2">
        <f t="shared" si="2"/>
        <v>1.8180336438</v>
      </c>
      <c r="K14" s="2">
        <f t="shared" si="2"/>
        <v>1.8180336438</v>
      </c>
      <c r="L14" s="2">
        <f t="shared" si="2"/>
        <v>3.2954056604999997</v>
      </c>
      <c r="M14" s="2">
        <f t="shared" si="3"/>
        <v>2.2689280275926285</v>
      </c>
      <c r="O14" s="4">
        <f t="shared" si="4"/>
        <v>0</v>
      </c>
      <c r="P14" s="4">
        <f t="shared" si="5"/>
        <v>0</v>
      </c>
      <c r="Q14" s="4">
        <f t="shared" si="6"/>
        <v>0</v>
      </c>
      <c r="R14" s="4">
        <f t="shared" si="7"/>
        <v>0.37101510644766394</v>
      </c>
      <c r="S14" s="4">
        <f t="shared" si="8"/>
        <v>0.37101510644766394</v>
      </c>
      <c r="T14" s="4">
        <f t="shared" si="9"/>
        <v>5.4966367262401184E-5</v>
      </c>
    </row>
    <row r="15" spans="1:20">
      <c r="A15" t="s">
        <v>35</v>
      </c>
      <c r="B15">
        <v>-76.331085779999995</v>
      </c>
      <c r="C15">
        <f t="shared" si="0"/>
        <v>0.35694200201809112</v>
      </c>
      <c r="D15">
        <f t="shared" si="1"/>
        <v>0.12740759280468297</v>
      </c>
      <c r="F15" s="2">
        <v>0.95106000000000002</v>
      </c>
      <c r="G15" s="2">
        <v>0.95106000000000002</v>
      </c>
      <c r="H15" s="2">
        <v>1.7239100000000001</v>
      </c>
      <c r="I15" s="2">
        <v>130</v>
      </c>
      <c r="J15" s="2">
        <f t="shared" si="2"/>
        <v>1.7972466137999998</v>
      </c>
      <c r="K15" s="2">
        <f t="shared" si="2"/>
        <v>1.7972466137999998</v>
      </c>
      <c r="L15" s="2">
        <f t="shared" si="2"/>
        <v>3.2577244443</v>
      </c>
      <c r="M15" s="2">
        <f t="shared" si="3"/>
        <v>2.2689280275926285</v>
      </c>
      <c r="O15" s="4">
        <f t="shared" si="4"/>
        <v>3.3824081091945548E-3</v>
      </c>
      <c r="P15" s="4">
        <f t="shared" si="5"/>
        <v>3.3824081091945548E-3</v>
      </c>
      <c r="Q15" s="4">
        <f t="shared" si="6"/>
        <v>-6.8440998853157482E-5</v>
      </c>
      <c r="R15" s="4">
        <f t="shared" si="7"/>
        <v>0.37101510644766394</v>
      </c>
      <c r="S15" s="4">
        <f t="shared" si="8"/>
        <v>0.37771148166719992</v>
      </c>
      <c r="T15" s="4">
        <f t="shared" si="9"/>
        <v>4.3137128489474468E-4</v>
      </c>
    </row>
    <row r="16" spans="1:20">
      <c r="A16" t="s">
        <v>36</v>
      </c>
      <c r="B16">
        <v>-76.338633849999994</v>
      </c>
      <c r="C16">
        <f t="shared" si="0"/>
        <v>0.1515484500201299</v>
      </c>
      <c r="D16">
        <f t="shared" si="1"/>
        <v>2.296693270350381E-2</v>
      </c>
      <c r="F16" s="2">
        <v>0.89205999999999996</v>
      </c>
      <c r="G16" s="2">
        <v>0.96206000000000003</v>
      </c>
      <c r="H16" s="2">
        <v>1.4683299999999999</v>
      </c>
      <c r="I16" s="2">
        <v>104.66919</v>
      </c>
      <c r="J16" s="2">
        <f t="shared" si="2"/>
        <v>1.6857525437999998</v>
      </c>
      <c r="K16" s="2">
        <f t="shared" si="2"/>
        <v>1.8180336438</v>
      </c>
      <c r="L16" s="2">
        <f t="shared" si="2"/>
        <v>2.7747472508999995</v>
      </c>
      <c r="M16" s="2">
        <f t="shared" si="3"/>
        <v>1.8268219908955237</v>
      </c>
      <c r="O16" s="4">
        <f t="shared" si="4"/>
        <v>0.13697355152936461</v>
      </c>
      <c r="P16" s="4">
        <f t="shared" si="5"/>
        <v>0</v>
      </c>
      <c r="Q16" s="4">
        <f t="shared" si="6"/>
        <v>0</v>
      </c>
      <c r="R16" s="4">
        <f t="shared" si="7"/>
        <v>0</v>
      </c>
      <c r="S16" s="4">
        <f t="shared" si="8"/>
        <v>0.13697355152936461</v>
      </c>
      <c r="T16" s="4">
        <f t="shared" si="9"/>
        <v>2.1242766601611241E-4</v>
      </c>
    </row>
    <row r="17" spans="1:20">
      <c r="A17" t="s">
        <v>37</v>
      </c>
      <c r="B17">
        <v>-76.333165140000006</v>
      </c>
      <c r="C17">
        <f t="shared" si="0"/>
        <v>0.30035970531380785</v>
      </c>
      <c r="D17">
        <f t="shared" si="1"/>
        <v>9.0215952576197495E-2</v>
      </c>
      <c r="F17" s="2">
        <v>0.89205999999999996</v>
      </c>
      <c r="G17" s="2">
        <v>0.89205999999999996</v>
      </c>
      <c r="H17" s="2">
        <v>1.4123000000000001</v>
      </c>
      <c r="I17" s="2">
        <v>104.66919</v>
      </c>
      <c r="J17" s="2">
        <f t="shared" si="2"/>
        <v>1.6857525437999998</v>
      </c>
      <c r="K17" s="2">
        <f t="shared" si="2"/>
        <v>1.6857525437999998</v>
      </c>
      <c r="L17" s="2">
        <f t="shared" si="2"/>
        <v>2.668865679</v>
      </c>
      <c r="M17" s="2">
        <f t="shared" si="3"/>
        <v>1.8268219908955237</v>
      </c>
      <c r="O17" s="4">
        <f t="shared" si="4"/>
        <v>0.13697355152936461</v>
      </c>
      <c r="P17" s="4">
        <f t="shared" si="5"/>
        <v>0.13697355152936461</v>
      </c>
      <c r="Q17" s="4">
        <f t="shared" si="6"/>
        <v>-2.7715776395079968E-3</v>
      </c>
      <c r="R17" s="4">
        <f t="shared" si="7"/>
        <v>0</v>
      </c>
      <c r="S17" s="4">
        <f t="shared" si="8"/>
        <v>0.27117552541922124</v>
      </c>
      <c r="T17" s="4">
        <f t="shared" si="9"/>
        <v>8.5171635611959299E-4</v>
      </c>
    </row>
    <row r="18" spans="1:20">
      <c r="A18" t="s">
        <v>38</v>
      </c>
      <c r="B18">
        <v>-76.334464699999998</v>
      </c>
      <c r="C18">
        <f t="shared" si="0"/>
        <v>0.26499685833001085</v>
      </c>
      <c r="D18">
        <f t="shared" si="1"/>
        <v>7.0223334924775838E-2</v>
      </c>
      <c r="F18" s="2">
        <v>0.89205999999999996</v>
      </c>
      <c r="G18" s="2">
        <v>1.03206</v>
      </c>
      <c r="H18" s="2">
        <v>1.52552</v>
      </c>
      <c r="I18" s="2">
        <v>104.66919</v>
      </c>
      <c r="J18" s="2">
        <f t="shared" si="2"/>
        <v>1.6857525437999998</v>
      </c>
      <c r="K18" s="2">
        <f t="shared" si="2"/>
        <v>1.9503147437999999</v>
      </c>
      <c r="L18" s="2">
        <f t="shared" si="2"/>
        <v>2.8828209095999999</v>
      </c>
      <c r="M18" s="2">
        <f t="shared" si="3"/>
        <v>1.8268219908955237</v>
      </c>
      <c r="O18" s="4">
        <f t="shared" si="4"/>
        <v>0.13697355152936461</v>
      </c>
      <c r="P18" s="4">
        <f t="shared" si="5"/>
        <v>0.13697355152936413</v>
      </c>
      <c r="Q18" s="4">
        <f t="shared" si="6"/>
        <v>2.771577639507992E-3</v>
      </c>
      <c r="R18" s="4">
        <f t="shared" si="7"/>
        <v>0</v>
      </c>
      <c r="S18" s="4">
        <f t="shared" si="8"/>
        <v>0.27671868069823669</v>
      </c>
      <c r="T18" s="4">
        <f t="shared" si="9"/>
        <v>1.3740111963223944E-4</v>
      </c>
    </row>
    <row r="19" spans="1:20">
      <c r="A19" t="s">
        <v>39</v>
      </c>
      <c r="B19">
        <v>-76.324373190000003</v>
      </c>
      <c r="C19">
        <f t="shared" si="0"/>
        <v>0.53960097354388015</v>
      </c>
      <c r="D19">
        <f t="shared" si="1"/>
        <v>0.29116921064950324</v>
      </c>
      <c r="F19" s="2">
        <v>0.89205999999999996</v>
      </c>
      <c r="G19" s="2">
        <v>1.10206</v>
      </c>
      <c r="H19" s="2">
        <v>1.5837399999999999</v>
      </c>
      <c r="I19" s="2">
        <v>104.66919</v>
      </c>
      <c r="J19" s="2">
        <f t="shared" si="2"/>
        <v>1.6857525437999998</v>
      </c>
      <c r="K19" s="2">
        <f t="shared" si="2"/>
        <v>2.0825958438000001</v>
      </c>
      <c r="L19" s="2">
        <f t="shared" si="2"/>
        <v>2.9928409901999995</v>
      </c>
      <c r="M19" s="2">
        <f t="shared" si="3"/>
        <v>1.8268219908955237</v>
      </c>
      <c r="O19" s="4">
        <f t="shared" si="4"/>
        <v>0.13697355152936461</v>
      </c>
      <c r="P19" s="4">
        <f t="shared" si="5"/>
        <v>0.54789420611745743</v>
      </c>
      <c r="Q19" s="4">
        <f t="shared" si="6"/>
        <v>5.5431552790159884E-3</v>
      </c>
      <c r="R19" s="4">
        <f t="shared" si="7"/>
        <v>0</v>
      </c>
      <c r="S19" s="4">
        <f t="shared" si="8"/>
        <v>0.69041091292583801</v>
      </c>
      <c r="T19" s="4">
        <f t="shared" si="9"/>
        <v>2.2743637816389804E-2</v>
      </c>
    </row>
    <row r="20" spans="1:20">
      <c r="A20" t="s">
        <v>40</v>
      </c>
      <c r="B20">
        <v>-76.317781299999993</v>
      </c>
      <c r="C20">
        <f t="shared" si="0"/>
        <v>0.71897552909015028</v>
      </c>
      <c r="D20">
        <f t="shared" si="1"/>
        <v>0.51692581143046157</v>
      </c>
      <c r="F20" s="2">
        <v>0.82206000000000001</v>
      </c>
      <c r="G20" s="2">
        <v>0.96206000000000003</v>
      </c>
      <c r="H20" s="2">
        <v>1.41489</v>
      </c>
      <c r="I20" s="2">
        <v>104.66919</v>
      </c>
      <c r="J20" s="2">
        <f t="shared" si="2"/>
        <v>1.5534714437999999</v>
      </c>
      <c r="K20" s="2">
        <f t="shared" si="2"/>
        <v>1.8180336438</v>
      </c>
      <c r="L20" s="2">
        <f t="shared" si="2"/>
        <v>2.6737600796999996</v>
      </c>
      <c r="M20" s="2">
        <f t="shared" si="3"/>
        <v>1.8268219908955237</v>
      </c>
      <c r="O20" s="4">
        <f t="shared" si="4"/>
        <v>0.54789420611745743</v>
      </c>
      <c r="P20" s="4">
        <f t="shared" si="5"/>
        <v>0</v>
      </c>
      <c r="Q20" s="4">
        <f t="shared" si="6"/>
        <v>0</v>
      </c>
      <c r="R20" s="4">
        <f t="shared" si="7"/>
        <v>0</v>
      </c>
      <c r="S20" s="4">
        <f t="shared" si="8"/>
        <v>0.54789420611745743</v>
      </c>
      <c r="T20" s="4">
        <f t="shared" si="9"/>
        <v>2.9268819070086844E-2</v>
      </c>
    </row>
    <row r="21" spans="1:20">
      <c r="A21" t="s">
        <v>41</v>
      </c>
      <c r="B21">
        <v>-76.312412050000006</v>
      </c>
      <c r="C21">
        <f t="shared" si="0"/>
        <v>0.86508033853979349</v>
      </c>
      <c r="D21">
        <f t="shared" si="1"/>
        <v>0.74836399212812377</v>
      </c>
      <c r="F21" s="2">
        <v>0.82206000000000001</v>
      </c>
      <c r="G21" s="2">
        <v>0.89205999999999996</v>
      </c>
      <c r="H21" s="2">
        <v>1.3575600000000001</v>
      </c>
      <c r="I21" s="2">
        <v>104.66919</v>
      </c>
      <c r="J21" s="2">
        <f t="shared" si="2"/>
        <v>1.5534714437999999</v>
      </c>
      <c r="K21" s="2">
        <f t="shared" si="2"/>
        <v>1.6857525437999998</v>
      </c>
      <c r="L21" s="2">
        <f t="shared" si="2"/>
        <v>2.5654218588000002</v>
      </c>
      <c r="M21" s="2">
        <f t="shared" si="3"/>
        <v>1.8268219908955237</v>
      </c>
      <c r="O21" s="4">
        <f t="shared" si="4"/>
        <v>0.54789420611745743</v>
      </c>
      <c r="P21" s="4">
        <f t="shared" si="5"/>
        <v>0.13697355152936461</v>
      </c>
      <c r="Q21" s="4">
        <f t="shared" si="6"/>
        <v>-5.5431552790159884E-3</v>
      </c>
      <c r="R21" s="4">
        <f t="shared" si="7"/>
        <v>0</v>
      </c>
      <c r="S21" s="4">
        <f t="shared" si="8"/>
        <v>0.67932460236780612</v>
      </c>
      <c r="T21" s="4">
        <f t="shared" si="9"/>
        <v>3.4505193520796978E-2</v>
      </c>
    </row>
    <row r="22" spans="1:20">
      <c r="A22" t="s">
        <v>42</v>
      </c>
      <c r="B22">
        <v>-76.291757149999995</v>
      </c>
      <c r="C22">
        <f t="shared" si="0"/>
        <v>1.4271290844000906</v>
      </c>
      <c r="D22">
        <f t="shared" si="1"/>
        <v>2.036697423540641</v>
      </c>
      <c r="F22" s="2">
        <v>0.82206000000000001</v>
      </c>
      <c r="G22" s="2">
        <v>0.82206000000000001</v>
      </c>
      <c r="H22" s="2">
        <v>1.3014699999999999</v>
      </c>
      <c r="I22" s="2">
        <v>104.66919</v>
      </c>
      <c r="J22" s="2">
        <f t="shared" si="2"/>
        <v>1.5534714437999999</v>
      </c>
      <c r="K22" s="2">
        <f t="shared" si="2"/>
        <v>1.5534714437999999</v>
      </c>
      <c r="L22" s="2">
        <f t="shared" si="2"/>
        <v>2.4594269030999998</v>
      </c>
      <c r="M22" s="2">
        <f t="shared" si="3"/>
        <v>1.8268219908955237</v>
      </c>
      <c r="O22" s="4">
        <f t="shared" si="4"/>
        <v>0.54789420611745743</v>
      </c>
      <c r="P22" s="4">
        <f t="shared" si="5"/>
        <v>0.54789420611745743</v>
      </c>
      <c r="Q22" s="4">
        <f t="shared" si="6"/>
        <v>-1.1086310558031968E-2</v>
      </c>
      <c r="R22" s="4">
        <f t="shared" si="7"/>
        <v>0</v>
      </c>
      <c r="S22" s="4">
        <f t="shared" si="8"/>
        <v>1.084702101676883</v>
      </c>
      <c r="T22" s="4">
        <f t="shared" si="9"/>
        <v>0.11725623849691991</v>
      </c>
    </row>
    <row r="23" spans="1:20">
      <c r="A23" t="s">
        <v>43</v>
      </c>
      <c r="B23">
        <v>-76.313506689999997</v>
      </c>
      <c r="C23">
        <f t="shared" si="0"/>
        <v>0.83529365164404035</v>
      </c>
      <c r="D23">
        <f t="shared" si="1"/>
        <v>0.6977154844768354</v>
      </c>
      <c r="F23" s="2">
        <v>0.82206000000000001</v>
      </c>
      <c r="G23" s="2">
        <v>1.03206</v>
      </c>
      <c r="H23" s="2">
        <v>1.4733099999999999</v>
      </c>
      <c r="I23" s="2">
        <v>104.66919</v>
      </c>
      <c r="J23" s="2">
        <f t="shared" si="2"/>
        <v>1.5534714437999999</v>
      </c>
      <c r="K23" s="2">
        <f t="shared" si="2"/>
        <v>1.9503147437999999</v>
      </c>
      <c r="L23" s="2">
        <f t="shared" si="2"/>
        <v>2.7841581062999996</v>
      </c>
      <c r="M23" s="2">
        <f t="shared" si="3"/>
        <v>1.8268219908955237</v>
      </c>
      <c r="O23" s="4">
        <f t="shared" si="4"/>
        <v>0.54789420611745743</v>
      </c>
      <c r="P23" s="4">
        <f t="shared" si="5"/>
        <v>0.13697355152936413</v>
      </c>
      <c r="Q23" s="4">
        <f t="shared" si="6"/>
        <v>5.5431552790159789E-3</v>
      </c>
      <c r="R23" s="4">
        <f t="shared" si="7"/>
        <v>0</v>
      </c>
      <c r="S23" s="4">
        <f t="shared" si="8"/>
        <v>0.69041091292583756</v>
      </c>
      <c r="T23" s="4">
        <f t="shared" si="9"/>
        <v>2.0991007978487016E-2</v>
      </c>
    </row>
    <row r="24" spans="1:20">
      <c r="A24" t="s">
        <v>44</v>
      </c>
      <c r="B24">
        <v>-76.303302220000006</v>
      </c>
      <c r="C24">
        <f t="shared" si="0"/>
        <v>1.1129715666017901</v>
      </c>
      <c r="D24">
        <f t="shared" si="1"/>
        <v>1.2387057080640429</v>
      </c>
      <c r="F24" s="2">
        <v>0.82206000000000001</v>
      </c>
      <c r="G24" s="2">
        <v>1.10206</v>
      </c>
      <c r="H24" s="2">
        <v>1.5327</v>
      </c>
      <c r="I24" s="2">
        <v>104.66919</v>
      </c>
      <c r="J24" s="2">
        <f t="shared" si="2"/>
        <v>1.5534714437999999</v>
      </c>
      <c r="K24" s="2">
        <f t="shared" si="2"/>
        <v>2.0825958438000001</v>
      </c>
      <c r="L24" s="2">
        <f t="shared" si="2"/>
        <v>2.8963891709999996</v>
      </c>
      <c r="M24" s="2">
        <f t="shared" si="3"/>
        <v>1.8268219908955237</v>
      </c>
      <c r="O24" s="4">
        <f t="shared" si="4"/>
        <v>0.54789420611745743</v>
      </c>
      <c r="P24" s="4">
        <f t="shared" si="5"/>
        <v>0.54789420611745743</v>
      </c>
      <c r="Q24" s="4">
        <f t="shared" si="6"/>
        <v>1.1086310558031968E-2</v>
      </c>
      <c r="R24" s="4">
        <f t="shared" si="7"/>
        <v>0</v>
      </c>
      <c r="S24" s="4">
        <f t="shared" si="8"/>
        <v>1.1068747227929467</v>
      </c>
      <c r="T24" s="4">
        <f t="shared" si="9"/>
        <v>3.7171504429431412E-5</v>
      </c>
    </row>
    <row r="25" spans="1:20">
      <c r="A25" t="s">
        <v>45</v>
      </c>
      <c r="B25">
        <v>-76.340139230000005</v>
      </c>
      <c r="C25">
        <f t="shared" si="0"/>
        <v>0.11058495268780964</v>
      </c>
      <c r="D25">
        <f t="shared" si="1"/>
        <v>1.2229031760965098E-2</v>
      </c>
      <c r="F25" s="2">
        <v>1.03206</v>
      </c>
      <c r="G25" s="2">
        <v>0.96206000000000003</v>
      </c>
      <c r="H25" s="2">
        <v>1.57911</v>
      </c>
      <c r="I25" s="2">
        <v>104.66919</v>
      </c>
      <c r="J25" s="2">
        <f t="shared" si="2"/>
        <v>1.9503147437999999</v>
      </c>
      <c r="K25" s="2">
        <f t="shared" si="2"/>
        <v>1.8180336438</v>
      </c>
      <c r="L25" s="2">
        <f t="shared" si="2"/>
        <v>2.9840915402999997</v>
      </c>
      <c r="M25" s="2">
        <f t="shared" si="3"/>
        <v>1.8268219908955237</v>
      </c>
      <c r="O25" s="4">
        <f t="shared" si="4"/>
        <v>0.13697355152936413</v>
      </c>
      <c r="P25" s="4">
        <f t="shared" si="5"/>
        <v>0</v>
      </c>
      <c r="Q25" s="4">
        <f t="shared" si="6"/>
        <v>0</v>
      </c>
      <c r="R25" s="4">
        <f t="shared" si="7"/>
        <v>0</v>
      </c>
      <c r="S25" s="4">
        <f t="shared" si="8"/>
        <v>0.13697355152936413</v>
      </c>
      <c r="T25" s="4">
        <f t="shared" si="9"/>
        <v>6.9635814882049109E-4</v>
      </c>
    </row>
    <row r="26" spans="1:20">
      <c r="A26" t="s">
        <v>46</v>
      </c>
      <c r="B26">
        <v>-76.336183739999996</v>
      </c>
      <c r="C26">
        <f t="shared" si="0"/>
        <v>0.21821937327407717</v>
      </c>
      <c r="D26">
        <f t="shared" si="1"/>
        <v>4.7619694872131024E-2</v>
      </c>
      <c r="F26" s="2">
        <v>1.03206</v>
      </c>
      <c r="G26" s="2">
        <v>1.03206</v>
      </c>
      <c r="H26" s="2">
        <v>1.6339399999999999</v>
      </c>
      <c r="I26" s="2">
        <v>104.66919</v>
      </c>
      <c r="J26" s="2">
        <f t="shared" si="2"/>
        <v>1.9503147437999999</v>
      </c>
      <c r="K26" s="2">
        <f t="shared" si="2"/>
        <v>1.9503147437999999</v>
      </c>
      <c r="L26" s="2">
        <f t="shared" si="2"/>
        <v>3.0877054361999998</v>
      </c>
      <c r="M26" s="2">
        <f t="shared" si="3"/>
        <v>1.8268219908955237</v>
      </c>
      <c r="O26" s="4">
        <f t="shared" si="4"/>
        <v>0.13697355152936413</v>
      </c>
      <c r="P26" s="4">
        <f t="shared" si="5"/>
        <v>0.13697355152936413</v>
      </c>
      <c r="Q26" s="4">
        <f t="shared" si="6"/>
        <v>-2.7715776395079873E-3</v>
      </c>
      <c r="R26" s="4">
        <f t="shared" si="7"/>
        <v>0</v>
      </c>
      <c r="S26" s="4">
        <f t="shared" si="8"/>
        <v>0.2711755254192203</v>
      </c>
      <c r="T26" s="4">
        <f t="shared" si="9"/>
        <v>2.8043540500195469E-3</v>
      </c>
    </row>
    <row r="27" spans="1:20">
      <c r="A27" t="s">
        <v>47</v>
      </c>
      <c r="B27">
        <v>-76.326316660000003</v>
      </c>
      <c r="C27">
        <f t="shared" si="0"/>
        <v>0.48671643398586645</v>
      </c>
      <c r="D27">
        <f t="shared" si="1"/>
        <v>0.2368928871119183</v>
      </c>
      <c r="F27" s="2">
        <v>1.03206</v>
      </c>
      <c r="G27" s="2">
        <v>1.10206</v>
      </c>
      <c r="H27" s="2">
        <v>1.6899</v>
      </c>
      <c r="I27" s="2">
        <v>104.66919</v>
      </c>
      <c r="J27" s="2">
        <f t="shared" si="2"/>
        <v>1.9503147437999999</v>
      </c>
      <c r="K27" s="2">
        <f t="shared" si="2"/>
        <v>2.0825958438000001</v>
      </c>
      <c r="L27" s="2">
        <f t="shared" si="2"/>
        <v>3.1934547269999998</v>
      </c>
      <c r="M27" s="2">
        <f t="shared" si="3"/>
        <v>1.8268219908955237</v>
      </c>
      <c r="O27" s="4">
        <f t="shared" si="4"/>
        <v>0.13697355152936413</v>
      </c>
      <c r="P27" s="4">
        <f t="shared" si="5"/>
        <v>0.54789420611745743</v>
      </c>
      <c r="Q27" s="4">
        <f t="shared" si="6"/>
        <v>-5.5431552790159797E-3</v>
      </c>
      <c r="R27" s="4">
        <f t="shared" si="7"/>
        <v>0</v>
      </c>
      <c r="S27" s="4">
        <f t="shared" si="8"/>
        <v>0.67932460236780567</v>
      </c>
      <c r="T27" s="4">
        <f t="shared" si="9"/>
        <v>3.7097906527445455E-2</v>
      </c>
    </row>
    <row r="28" spans="1:20">
      <c r="A28" t="s">
        <v>48</v>
      </c>
      <c r="B28">
        <v>-76.330159339999994</v>
      </c>
      <c r="C28">
        <f t="shared" si="0"/>
        <v>0.38215173143410852</v>
      </c>
      <c r="D28">
        <f t="shared" si="1"/>
        <v>0.14603994583808702</v>
      </c>
      <c r="F28" s="2">
        <v>1.10206</v>
      </c>
      <c r="G28" s="2">
        <v>0.96206000000000003</v>
      </c>
      <c r="H28" s="2">
        <v>1.63618</v>
      </c>
      <c r="I28" s="2">
        <v>104.66919</v>
      </c>
      <c r="J28" s="2">
        <f t="shared" si="2"/>
        <v>2.0825958438000001</v>
      </c>
      <c r="K28" s="2">
        <f t="shared" si="2"/>
        <v>1.8180336438</v>
      </c>
      <c r="L28" s="2">
        <f t="shared" si="2"/>
        <v>3.0919384313999996</v>
      </c>
      <c r="M28" s="2">
        <f t="shared" si="3"/>
        <v>1.8268219908955237</v>
      </c>
      <c r="O28" s="4">
        <f t="shared" si="4"/>
        <v>0.54789420611745743</v>
      </c>
      <c r="P28" s="4">
        <f t="shared" si="5"/>
        <v>0</v>
      </c>
      <c r="Q28" s="4">
        <f t="shared" si="6"/>
        <v>0</v>
      </c>
      <c r="R28" s="4">
        <f t="shared" si="7"/>
        <v>0</v>
      </c>
      <c r="S28" s="4">
        <f t="shared" si="8"/>
        <v>0.54789420611745743</v>
      </c>
      <c r="T28" s="4">
        <f>(S28-C28)^2</f>
        <v>2.7470567914160554E-2</v>
      </c>
    </row>
    <row r="29" spans="1:20">
      <c r="A29" t="s">
        <v>49</v>
      </c>
      <c r="B29">
        <v>-76.316564580000005</v>
      </c>
      <c r="C29">
        <f t="shared" si="0"/>
        <v>0.75208418369782259</v>
      </c>
      <c r="D29">
        <f t="shared" si="1"/>
        <v>0.56563061936842018</v>
      </c>
      <c r="F29" s="2">
        <v>1.10206</v>
      </c>
      <c r="G29" s="2">
        <v>1.10206</v>
      </c>
      <c r="H29" s="2">
        <v>1.7447699999999999</v>
      </c>
      <c r="I29" s="2">
        <v>104.66919</v>
      </c>
      <c r="J29" s="2">
        <f t="shared" si="2"/>
        <v>2.0825958438000001</v>
      </c>
      <c r="K29" s="2">
        <f t="shared" si="2"/>
        <v>2.0825958438000001</v>
      </c>
      <c r="L29" s="2">
        <f t="shared" si="2"/>
        <v>3.2971442120999996</v>
      </c>
      <c r="M29" s="2">
        <f t="shared" si="3"/>
        <v>1.8268219908955237</v>
      </c>
      <c r="O29" s="4">
        <f t="shared" si="4"/>
        <v>0.54789420611745743</v>
      </c>
      <c r="P29" s="4">
        <f t="shared" si="5"/>
        <v>0.54789420611745743</v>
      </c>
      <c r="Q29" s="4">
        <f t="shared" si="6"/>
        <v>-1.1086310558031968E-2</v>
      </c>
      <c r="R29" s="4">
        <f t="shared" si="7"/>
        <v>0</v>
      </c>
      <c r="S29" s="4">
        <f t="shared" si="8"/>
        <v>1.084702101676883</v>
      </c>
      <c r="T29" s="4">
        <f t="shared" si="9"/>
        <v>0.11063467936072494</v>
      </c>
    </row>
    <row r="30" spans="1:20" ht="15">
      <c r="C30" s="1" t="s">
        <v>57</v>
      </c>
      <c r="D30">
        <f>SUM(D6:D29)</f>
        <v>7.4785599355555243</v>
      </c>
      <c r="S30" s="5" t="s">
        <v>59</v>
      </c>
      <c r="T30" s="4">
        <f>SUM(T7:T29)</f>
        <v>0.40612947179027126</v>
      </c>
    </row>
    <row r="31" spans="1:20" ht="15">
      <c r="B31" s="1" t="s">
        <v>9</v>
      </c>
      <c r="F31" s="3" t="s">
        <v>1</v>
      </c>
      <c r="G31" s="3" t="s">
        <v>2</v>
      </c>
      <c r="H31" s="3" t="s">
        <v>50</v>
      </c>
      <c r="I31" s="3" t="s">
        <v>3</v>
      </c>
      <c r="J31" s="3" t="s">
        <v>1</v>
      </c>
      <c r="K31" s="3" t="s">
        <v>2</v>
      </c>
      <c r="L31" s="3" t="s">
        <v>50</v>
      </c>
      <c r="M31" s="3" t="s">
        <v>3</v>
      </c>
      <c r="S31" s="5" t="s">
        <v>60</v>
      </c>
      <c r="T31" s="4">
        <f>1-T30/D30</f>
        <v>0.9456941610029227</v>
      </c>
    </row>
    <row r="32" spans="1:20" ht="15">
      <c r="A32" s="1" t="s">
        <v>11</v>
      </c>
      <c r="B32" t="s">
        <v>10</v>
      </c>
      <c r="E32" s="1"/>
      <c r="F32" s="2" t="s">
        <v>4</v>
      </c>
      <c r="G32" s="2" t="s">
        <v>4</v>
      </c>
      <c r="H32" s="2" t="s">
        <v>4</v>
      </c>
      <c r="I32" s="2" t="s">
        <v>5</v>
      </c>
      <c r="J32" s="2" t="s">
        <v>7</v>
      </c>
      <c r="K32" s="2" t="s">
        <v>7</v>
      </c>
      <c r="L32" s="2" t="s">
        <v>7</v>
      </c>
      <c r="M32" s="2" t="s">
        <v>8</v>
      </c>
    </row>
    <row r="33" spans="1:20">
      <c r="A33" t="s">
        <v>19</v>
      </c>
      <c r="B33">
        <v>-76.320945069999993</v>
      </c>
      <c r="C33">
        <f t="shared" ref="C33:C41" si="10">(B33-$B$7)*$A$1</f>
        <v>0.63288491811213787</v>
      </c>
      <c r="D33">
        <f t="shared" si="1"/>
        <v>0.40054331957380745</v>
      </c>
      <c r="F33" s="2">
        <v>1.026</v>
      </c>
      <c r="G33" s="2">
        <v>0.93100000000000005</v>
      </c>
      <c r="H33" s="2">
        <v>1.8059099999999999</v>
      </c>
      <c r="I33" s="2">
        <v>134.62</v>
      </c>
      <c r="J33" s="2">
        <f>F33*$A$2</f>
        <v>1.9388629799999999</v>
      </c>
      <c r="K33" s="2">
        <f>G33*$A$2</f>
        <v>1.75933863</v>
      </c>
      <c r="L33" s="2">
        <f>H33*$A$2</f>
        <v>3.4126823042999996</v>
      </c>
      <c r="M33" s="2">
        <f>I33*PI()/180</f>
        <v>2.3495622390347664</v>
      </c>
      <c r="O33" s="4">
        <f t="shared" ref="O33:O41" si="11">0.5*O$3*(J33-J$7)^2</f>
        <v>0.11428412312108477</v>
      </c>
      <c r="P33" s="4">
        <f t="shared" ref="P33:P41" si="12">0.5*O$3*(K33-K$7)^2</f>
        <v>2.6967677089019124E-2</v>
      </c>
      <c r="Q33" s="4">
        <f t="shared" si="6"/>
        <v>1.1233240373123613E-3</v>
      </c>
      <c r="R33" s="4">
        <f t="shared" si="7"/>
        <v>0.50343890739290331</v>
      </c>
      <c r="S33" s="4">
        <f t="shared" si="8"/>
        <v>0.64581403164031959</v>
      </c>
      <c r="T33" s="4">
        <f t="shared" si="9"/>
        <v>1.6716197662461138E-4</v>
      </c>
    </row>
    <row r="34" spans="1:20">
      <c r="A34" t="s">
        <v>20</v>
      </c>
      <c r="B34">
        <v>-76.33571456</v>
      </c>
      <c r="C34">
        <f t="shared" si="10"/>
        <v>0.2309864179259703</v>
      </c>
      <c r="D34">
        <f t="shared" si="1"/>
        <v>5.3354725266271011E-2</v>
      </c>
      <c r="F34" s="2">
        <v>0.93200000000000005</v>
      </c>
      <c r="G34" s="2">
        <v>0.97599999999999998</v>
      </c>
      <c r="H34" s="2">
        <v>1.3309200000000001</v>
      </c>
      <c r="I34" s="2">
        <v>88.43</v>
      </c>
      <c r="J34" s="2">
        <f t="shared" ref="J34:L41" si="13">F34*$A$2</f>
        <v>1.76122836</v>
      </c>
      <c r="K34" s="2">
        <f t="shared" si="13"/>
        <v>1.8443764799999998</v>
      </c>
      <c r="L34" s="2">
        <f t="shared" si="13"/>
        <v>2.5150794516000001</v>
      </c>
      <c r="M34" s="2">
        <f t="shared" ref="M34:M41" si="14">I34*PI()/180</f>
        <v>1.5433946575385855</v>
      </c>
      <c r="O34" s="4">
        <f t="shared" si="11"/>
        <v>2.5259141687085474E-2</v>
      </c>
      <c r="P34" s="4">
        <f t="shared" si="12"/>
        <v>5.4320803342798206E-3</v>
      </c>
      <c r="Q34" s="4">
        <f t="shared" si="6"/>
        <v>2.3701875844488058E-4</v>
      </c>
      <c r="R34" s="4">
        <f t="shared" si="7"/>
        <v>0.18124910349737572</v>
      </c>
      <c r="S34" s="4">
        <f t="shared" si="8"/>
        <v>0.2121773442771859</v>
      </c>
      <c r="T34" s="4">
        <f t="shared" si="9"/>
        <v>3.5378125152539557E-4</v>
      </c>
    </row>
    <row r="35" spans="1:20">
      <c r="A35" t="s">
        <v>21</v>
      </c>
      <c r="B35">
        <v>-76.333440679999995</v>
      </c>
      <c r="C35">
        <f t="shared" si="10"/>
        <v>0.29286187615808373</v>
      </c>
      <c r="D35">
        <f t="shared" si="1"/>
        <v>8.5768078506832768E-2</v>
      </c>
      <c r="F35" s="2">
        <v>0.95799999999999996</v>
      </c>
      <c r="G35" s="2">
        <v>0.94</v>
      </c>
      <c r="H35" s="2">
        <v>1.69956</v>
      </c>
      <c r="I35" s="2">
        <v>127.13</v>
      </c>
      <c r="J35" s="2">
        <f t="shared" si="13"/>
        <v>1.8103613399999998</v>
      </c>
      <c r="K35" s="2">
        <f t="shared" si="13"/>
        <v>1.7763461999999999</v>
      </c>
      <c r="L35" s="2">
        <f t="shared" si="13"/>
        <v>3.2117095187999998</v>
      </c>
      <c r="M35" s="2">
        <f t="shared" si="14"/>
        <v>2.2188370780603908</v>
      </c>
      <c r="O35" s="4">
        <f t="shared" si="11"/>
        <v>4.6077902734480174E-4</v>
      </c>
      <c r="P35" s="4">
        <f t="shared" si="12"/>
        <v>1.3603531065517491E-2</v>
      </c>
      <c r="Q35" s="4">
        <f t="shared" si="6"/>
        <v>-5.0659687974253864E-5</v>
      </c>
      <c r="R35" s="4">
        <f t="shared" si="7"/>
        <v>0.29659434059456685</v>
      </c>
      <c r="S35" s="4">
        <f t="shared" si="8"/>
        <v>0.31060799099945491</v>
      </c>
      <c r="T35" s="4">
        <f t="shared" si="9"/>
        <v>3.1492459196313428E-4</v>
      </c>
    </row>
    <row r="36" spans="1:20">
      <c r="A36" t="s">
        <v>22</v>
      </c>
      <c r="B36">
        <v>-76.326582400000007</v>
      </c>
      <c r="C36">
        <f t="shared" si="10"/>
        <v>0.47948527654977846</v>
      </c>
      <c r="D36">
        <f t="shared" si="1"/>
        <v>0.22990613042801752</v>
      </c>
      <c r="F36" s="2">
        <v>0.94</v>
      </c>
      <c r="G36" s="2">
        <v>0.98</v>
      </c>
      <c r="H36" s="2">
        <v>1.7650699999999999</v>
      </c>
      <c r="I36" s="2">
        <v>133.63999999999999</v>
      </c>
      <c r="J36" s="2">
        <f t="shared" si="13"/>
        <v>1.7763461999999999</v>
      </c>
      <c r="K36" s="2">
        <f t="shared" si="13"/>
        <v>1.8519353999999999</v>
      </c>
      <c r="L36" s="2">
        <f t="shared" si="13"/>
        <v>3.3355057310999996</v>
      </c>
      <c r="M36" s="2">
        <f t="shared" si="14"/>
        <v>2.3324580123652217</v>
      </c>
      <c r="O36" s="4">
        <f t="shared" si="11"/>
        <v>1.3603531065517491E-2</v>
      </c>
      <c r="P36" s="4">
        <f t="shared" si="12"/>
        <v>8.996747128366506E-3</v>
      </c>
      <c r="Q36" s="4">
        <f t="shared" si="6"/>
        <v>2.2385093651677143E-4</v>
      </c>
      <c r="R36" s="4">
        <f t="shared" si="7"/>
        <v>0.47418999541203583</v>
      </c>
      <c r="S36" s="4">
        <f t="shared" si="8"/>
        <v>0.4970141245424366</v>
      </c>
      <c r="T36" s="4">
        <f t="shared" si="9"/>
        <v>3.0726051194971516E-4</v>
      </c>
    </row>
    <row r="37" spans="1:20">
      <c r="A37" t="s">
        <v>23</v>
      </c>
      <c r="B37">
        <v>-76.340166080000003</v>
      </c>
      <c r="C37">
        <f t="shared" si="10"/>
        <v>0.10985432659787549</v>
      </c>
      <c r="D37">
        <f t="shared" si="1"/>
        <v>1.2067973072272694E-2</v>
      </c>
      <c r="F37" s="2">
        <v>0.90600000000000003</v>
      </c>
      <c r="G37" s="2">
        <v>0.98499999999999999</v>
      </c>
      <c r="H37" s="2">
        <v>1.5217000000000001</v>
      </c>
      <c r="I37" s="2">
        <v>107.09</v>
      </c>
      <c r="J37" s="2">
        <f t="shared" si="13"/>
        <v>1.7120953800000001</v>
      </c>
      <c r="K37" s="2">
        <f t="shared" si="13"/>
        <v>1.8613840499999998</v>
      </c>
      <c r="L37" s="2">
        <f t="shared" si="13"/>
        <v>2.8756021409999999</v>
      </c>
      <c r="M37" s="2">
        <f t="shared" si="14"/>
        <v>1.8690730959607273</v>
      </c>
      <c r="O37" s="4">
        <f t="shared" si="11"/>
        <v>8.7851023054520139E-2</v>
      </c>
      <c r="P37" s="4">
        <f t="shared" si="12"/>
        <v>1.4710500992162796E-2</v>
      </c>
      <c r="Q37" s="4">
        <f t="shared" si="6"/>
        <v>7.274069996490918E-4</v>
      </c>
      <c r="R37" s="4">
        <f t="shared" si="7"/>
        <v>3.7668142084835085E-3</v>
      </c>
      <c r="S37" s="4">
        <f t="shared" si="8"/>
        <v>0.10705574525481554</v>
      </c>
      <c r="T37" s="4">
        <f t="shared" si="9"/>
        <v>7.8320575337232323E-6</v>
      </c>
    </row>
    <row r="38" spans="1:20">
      <c r="A38" t="s">
        <v>24</v>
      </c>
      <c r="B38">
        <v>-76.336574970000001</v>
      </c>
      <c r="C38">
        <f t="shared" si="10"/>
        <v>0.20757345725193313</v>
      </c>
      <c r="D38">
        <f t="shared" si="1"/>
        <v>4.3086740155520109E-2</v>
      </c>
      <c r="F38" s="2">
        <v>1.0209999999999999</v>
      </c>
      <c r="G38" s="2">
        <v>0.96899999999999997</v>
      </c>
      <c r="H38" s="2">
        <v>1.7031099999999999</v>
      </c>
      <c r="I38" s="2">
        <v>117.68</v>
      </c>
      <c r="J38" s="2">
        <f t="shared" si="13"/>
        <v>1.9294143299999997</v>
      </c>
      <c r="K38" s="2">
        <f t="shared" si="13"/>
        <v>1.83114837</v>
      </c>
      <c r="L38" s="2">
        <f t="shared" si="13"/>
        <v>3.2184180602999994</v>
      </c>
      <c r="M38" s="2">
        <f t="shared" si="14"/>
        <v>2.0539034637469271</v>
      </c>
      <c r="O38" s="4">
        <f t="shared" si="11"/>
        <v>9.7109316986463787E-2</v>
      </c>
      <c r="P38" s="4">
        <f t="shared" si="12"/>
        <v>1.3463549686611575E-3</v>
      </c>
      <c r="Q38" s="4">
        <f t="shared" si="6"/>
        <v>-2.3136655007017273E-4</v>
      </c>
      <c r="R38" s="4">
        <f t="shared" si="7"/>
        <v>0.10427669078479912</v>
      </c>
      <c r="S38" s="4">
        <f t="shared" si="8"/>
        <v>0.2025009961898539</v>
      </c>
      <c r="T38" s="4">
        <f t="shared" si="9"/>
        <v>2.572986122630996E-5</v>
      </c>
    </row>
    <row r="39" spans="1:20">
      <c r="A39" t="s">
        <v>25</v>
      </c>
      <c r="B39">
        <v>-76.33833344</v>
      </c>
      <c r="C39">
        <f t="shared" si="10"/>
        <v>0.15972302669397057</v>
      </c>
      <c r="D39">
        <f t="shared" si="1"/>
        <v>2.5511445256282832E-2</v>
      </c>
      <c r="F39" s="2">
        <v>0.96</v>
      </c>
      <c r="G39" s="2">
        <v>0.89200000000000002</v>
      </c>
      <c r="H39" s="2">
        <v>1.4445699999999999</v>
      </c>
      <c r="I39" s="2">
        <v>102.46</v>
      </c>
      <c r="J39" s="2">
        <f t="shared" si="13"/>
        <v>1.8141407999999999</v>
      </c>
      <c r="K39" s="2">
        <f t="shared" si="13"/>
        <v>1.68563916</v>
      </c>
      <c r="L39" s="2">
        <f t="shared" si="13"/>
        <v>2.7298472660999997</v>
      </c>
      <c r="M39" s="2">
        <f t="shared" si="14"/>
        <v>1.7882643515933898</v>
      </c>
      <c r="O39" s="4">
        <f t="shared" si="11"/>
        <v>1.186246863816409E-4</v>
      </c>
      <c r="P39" s="4">
        <f t="shared" si="12"/>
        <v>0.13720846396561567</v>
      </c>
      <c r="Q39" s="4">
        <f t="shared" si="6"/>
        <v>-8.1633482165980749E-5</v>
      </c>
      <c r="R39" s="4">
        <f t="shared" si="7"/>
        <v>3.1903853994502862E-3</v>
      </c>
      <c r="S39" s="4">
        <f t="shared" si="8"/>
        <v>0.14043584056928163</v>
      </c>
      <c r="T39" s="4">
        <f t="shared" si="9"/>
        <v>3.7199554860839349E-4</v>
      </c>
    </row>
    <row r="40" spans="1:20">
      <c r="A40" t="s">
        <v>26</v>
      </c>
      <c r="B40">
        <v>-76.329467199999996</v>
      </c>
      <c r="C40">
        <f t="shared" si="10"/>
        <v>0.40098582983005887</v>
      </c>
      <c r="D40">
        <f t="shared" si="1"/>
        <v>0.16078963572450092</v>
      </c>
      <c r="F40" s="2">
        <v>1.026</v>
      </c>
      <c r="G40" s="2">
        <v>0.96899999999999997</v>
      </c>
      <c r="H40" s="2">
        <v>1.31857</v>
      </c>
      <c r="I40" s="2">
        <v>82.69</v>
      </c>
      <c r="J40" s="2">
        <f t="shared" si="13"/>
        <v>1.9388629799999999</v>
      </c>
      <c r="K40" s="2">
        <f t="shared" si="13"/>
        <v>1.83114837</v>
      </c>
      <c r="L40" s="2">
        <f t="shared" si="13"/>
        <v>2.4917412860999999</v>
      </c>
      <c r="M40" s="2">
        <f t="shared" si="14"/>
        <v>1.4432127584741112</v>
      </c>
      <c r="O40" s="4">
        <f t="shared" si="11"/>
        <v>0.11428412312108477</v>
      </c>
      <c r="P40" s="4">
        <f t="shared" si="12"/>
        <v>1.3463549686611575E-3</v>
      </c>
      <c r="Q40" s="4">
        <f t="shared" si="6"/>
        <v>-2.5099384478260723E-4</v>
      </c>
      <c r="R40" s="4">
        <f t="shared" si="7"/>
        <v>0.3393654861206622</v>
      </c>
      <c r="S40" s="4">
        <f t="shared" si="8"/>
        <v>0.4547449703656255</v>
      </c>
      <c r="T40" s="4">
        <f t="shared" si="9"/>
        <v>2.8900451911228033E-3</v>
      </c>
    </row>
    <row r="41" spans="1:20">
      <c r="A41" t="s">
        <v>27</v>
      </c>
      <c r="B41">
        <v>-76.338894929999995</v>
      </c>
      <c r="C41">
        <f t="shared" si="10"/>
        <v>0.14444409770809297</v>
      </c>
      <c r="D41">
        <f t="shared" si="1"/>
        <v>2.0864097362705107E-2</v>
      </c>
      <c r="F41" s="2">
        <v>0.98299999999999998</v>
      </c>
      <c r="G41" s="2">
        <v>0.93300000000000005</v>
      </c>
      <c r="H41" s="2">
        <v>1.64314</v>
      </c>
      <c r="I41" s="2">
        <v>118.07</v>
      </c>
      <c r="J41" s="2">
        <f t="shared" si="13"/>
        <v>1.8576045899999998</v>
      </c>
      <c r="K41" s="2">
        <f t="shared" si="13"/>
        <v>1.7631180900000001</v>
      </c>
      <c r="L41" s="2">
        <f t="shared" si="13"/>
        <v>3.1050909521999999</v>
      </c>
      <c r="M41" s="2">
        <f t="shared" si="14"/>
        <v>2.0607102478297046</v>
      </c>
      <c r="O41" s="4">
        <f t="shared" si="11"/>
        <v>1.225727673048582E-2</v>
      </c>
      <c r="P41" s="4">
        <f t="shared" si="12"/>
        <v>2.3606513857204622E-2</v>
      </c>
      <c r="Q41" s="4">
        <f t="shared" si="6"/>
        <v>3.4419396888038533E-4</v>
      </c>
      <c r="R41" s="4">
        <f t="shared" si="7"/>
        <v>0.11043093692279179</v>
      </c>
      <c r="S41" s="4">
        <f t="shared" si="8"/>
        <v>0.14663892147936264</v>
      </c>
      <c r="T41" s="4">
        <f t="shared" si="9"/>
        <v>4.8172513869304243E-6</v>
      </c>
    </row>
    <row r="42" spans="1:20" ht="15">
      <c r="C42" s="1" t="s">
        <v>57</v>
      </c>
      <c r="D42">
        <f>SUM(D33:D41)</f>
        <v>1.0318921453462102</v>
      </c>
      <c r="S42" s="5" t="s">
        <v>59</v>
      </c>
      <c r="T42" s="4">
        <f>SUM(T33:T41)</f>
        <v>4.443548241941017E-3</v>
      </c>
    </row>
    <row r="43" spans="1:20" ht="15">
      <c r="S43" s="5" t="s">
        <v>60</v>
      </c>
      <c r="T43" s="4">
        <f>1-T42/D42</f>
        <v>0.9956937861558679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Manz_stretch_no_UB</vt:lpstr>
      <vt:lpstr>Manz_stretch_with_UB</vt:lpstr>
      <vt:lpstr>harmonic_stretch_no_UB</vt:lpstr>
      <vt:lpstr>harmonic_stretch_with_UB</vt:lpstr>
      <vt:lpstr>harmonic_stretch_with_BBC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Manz, Thomas</cp:lastModifiedBy>
  <dcterms:created xsi:type="dcterms:W3CDTF">2024-09-02T01:46:31Z</dcterms:created>
  <dcterms:modified xsi:type="dcterms:W3CDTF">2024-09-05T22:27:42Z</dcterms:modified>
</cp:coreProperties>
</file>